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ekapitulace stavby" sheetId="1" r:id="rId1"/>
    <sheet name="SO 101a - Kotelna" sheetId="2" r:id="rId2"/>
  </sheets>
  <definedNames>
    <definedName name="_xlnm._FilterDatabase" localSheetId="1" hidden="1">'SO 101a - Kotelna'!$C$126:$K$217</definedName>
    <definedName name="_xlnm.Print_Area_1">('Rekapitulace stavby'!$D$4:$AO$76,'Rekapitulace stavby'!$C$82:$AQ$99)</definedName>
    <definedName name="_xlnm.Print_Area_2">('SO 101a - Kotelna'!$C$4:$J$76,'SO 101a - Kotelna'!$C$82:$J$108,'SO 101a - Kotelna'!$C$114:$K$217)</definedName>
    <definedName name="_xlnm.Print_Titles_1">"'rekapitulace stavby'" #REF!:92</definedName>
    <definedName name="_xlnm.Print_Titles_2">"'so 101a - kotelna'" #REF!:126</definedName>
    <definedName name="_xlnm.Print_Area" localSheetId="0">('Rekapitulace stavby'!$D$4:$AO$76,'Rekapitulace stavby'!$C$82:$AQ$99)</definedName>
    <definedName name="_xlnm.Print_Area" localSheetId="1">('SO 101a - Kotelna'!$C$4:$J$76,'SO 101a - Kotelna'!$C$82:$J$108,'SO 101a - Kotelna'!$C$114:$K$217)</definedName>
  </definedNames>
  <calcPr fullCalcOnLoad="1"/>
</workbook>
</file>

<file path=xl/sharedStrings.xml><?xml version="1.0" encoding="utf-8"?>
<sst xmlns="http://schemas.openxmlformats.org/spreadsheetml/2006/main" count="1347" uniqueCount="459">
  <si>
    <t>Export Komplet</t>
  </si>
  <si>
    <t>2.0</t>
  </si>
  <si>
    <t>False</t>
  </si>
  <si>
    <t>{1b3ecbab-618e-4943-bc09-52caf50ab443}</t>
  </si>
  <si>
    <t>&gt;&gt;  skryté sloupce  &lt;&lt;</t>
  </si>
  <si>
    <t>0,01</t>
  </si>
  <si>
    <t>21</t>
  </si>
  <si>
    <t>REKAPITULACE STAVBY</t>
  </si>
  <si>
    <t>v ---  níže se nacházejí doplnkové a pomocné údaje k sestavám  --- v</t>
  </si>
  <si>
    <t>0,001</t>
  </si>
  <si>
    <t>Kód:</t>
  </si>
  <si>
    <t>35/2019c</t>
  </si>
  <si>
    <t>Stavba:</t>
  </si>
  <si>
    <t>SŠ PTA - Svářečská škola a výukový pavilon - ÚT - Kotelna SO01</t>
  </si>
  <si>
    <t>KSO:</t>
  </si>
  <si>
    <t>CC-CZ:</t>
  </si>
  <si>
    <t>Místo:</t>
  </si>
  <si>
    <t xml:space="preserve"> </t>
  </si>
  <si>
    <t>Datum:</t>
  </si>
  <si>
    <t>6. 12. 2019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</si>
  <si>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</si>
  <si>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</si>
  <si>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</si>
  <si>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</si>
  <si>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</si>
  <si>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</si>
  <si>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</si>
  <si>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</si>
  <si>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 xml:space="preserve">Soupis prací je sestaven s využitím položek Cenové soustavy ÚRS. Cenové a technické_x005F_x000D_
podmínky položek Cenové soustavy ÚRS, které nejsou uvedeny v soupisu prací_x005F_x000D_
(informace z tzv. úvodních částí katalogů) jsou neomezeně dálkově k dispozici na_x005F_x000D_
www.cs-urs.cz. Položky soupisu prací, které nemají ve sloupci „Cenová soustava“ uveden žádný údaj, nepochází z Cenové soustavy ÚRS a jejich cena byla určena odborným odhadem zpracovatele projektové dokumentace na základě jeho odborné způsobilosti nebo na základě průzkumu trhu (ceníky výrobců či dodavatelů dostupné na internetu nebo jejich cenové nabídky._x005F_x000D_
</t>
  </si>
  <si>
    <t>Cena bez DPH</t>
  </si>
  <si>
    <t>Sazba daně</t>
  </si>
  <si>
    <t>Základ daně</t>
  </si>
  <si>
    <t>Výše daně</t>
  </si>
  <si>
    <t>DPH</t>
  </si>
  <si>
    <t>základní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</si>
  <si>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</si>
  <si>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</si>
  <si>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</si>
  <si>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</si>
  <si>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</si>
  <si>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</si>
  <si>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</si>
  <si>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</si>
  <si>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</si>
  <si>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</si>
  <si>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</si>
  <si>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</si>
  <si>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</si>
  <si>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</si>
  <si>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</si>
  <si>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</si>
  <si>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</si>
  <si>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</si>
  <si>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</si>
  <si>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</si>
  <si>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</si>
  <si>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</si>
  <si>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</si>
  <si>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</si>
  <si>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</si>
  <si>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</si>
  <si>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</si>
  <si>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</si>
  <si>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</si>
  <si>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</si>
  <si>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</si>
  <si>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</si>
  <si>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</si>
  <si>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</si>
  <si>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</si>
  <si>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</si>
  <si>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</si>
  <si>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</si>
  <si>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</si>
  <si>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</si>
  <si>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{4da7c687-ca5b-4f73-92ae-443f0309ee2b}</t>
  </si>
  <si>
    <t>2</t>
  </si>
  <si>
    <t>SO 101a</t>
  </si>
  <si>
    <t>Kotelna</t>
  </si>
  <si>
    <t>{e478bec1-c6a6-45a4-83f9-7a4718ffce82}</t>
  </si>
  <si>
    <t>{d629bd1b-64c0-40c9-8ae1-a72e1718ba20}</t>
  </si>
  <si>
    <t>{5b7fa9e6-afd7-4d0f-bf58-07eb307c89dd}</t>
  </si>
  <si>
    <t>KRYCÍ LIST SOUPISU PRACÍ</t>
  </si>
  <si>
    <t>Objekt:</t>
  </si>
  <si>
    <t>SO 101a - Kotelna</t>
  </si>
  <si>
    <t>Ing. Barbora Baňárová</t>
  </si>
  <si>
    <t>snížená</t>
  </si>
  <si>
    <t>REKAPITULACE ČLENĚNÍ SOUPISU PRACÍ</t>
  </si>
  <si>
    <t>Kód dílu - Popis</t>
  </si>
  <si>
    <t>Cena celkem [CZK]</t>
  </si>
  <si>
    <t>Náklady ze soupisu prací</t>
  </si>
  <si>
    <t>-1</t>
  </si>
  <si>
    <t>723 - Zdravotechnika - vnitřní plynovod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</si>
  <si>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</si>
  <si>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</si>
  <si>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</si>
  <si>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</si>
  <si>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764 - Konstrukce klempířské</t>
  </si>
  <si>
    <t xml:space="preserve">    713 - Izolace tepelné</t>
  </si>
  <si>
    <t>M - Práce a dodávky M</t>
  </si>
  <si>
    <t xml:space="preserve">    21-M - Elektromontáže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</si>
  <si>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</si>
  <si>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</si>
  <si>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</si>
  <si>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</si>
  <si>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</si>
  <si>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</si>
  <si>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</si>
  <si>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</si>
  <si>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</si>
  <si>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</si>
  <si>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</si>
  <si>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</si>
  <si>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</si>
  <si>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</si>
  <si>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</si>
  <si>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723</t>
  </si>
  <si>
    <t>Zdravotechnika - vnitřní plynovod</t>
  </si>
  <si>
    <t>ROZPOCET</t>
  </si>
  <si>
    <t>K</t>
  </si>
  <si>
    <t>723231162</t>
  </si>
  <si>
    <t>Armatury se dvěma závity kohouty kulové PN 42 do 185°C plnoprůtokové vnitřní závit těžká řada G 1/2</t>
  </si>
  <si>
    <t>kus</t>
  </si>
  <si>
    <t>16</t>
  </si>
  <si>
    <t>-518904558</t>
  </si>
  <si>
    <t>723231163</t>
  </si>
  <si>
    <t>Armatury se dvěma závity kohouty kulové PN 42 do 185°C plnoprůtokové vnitřní závit těžká řada G 3/4</t>
  </si>
  <si>
    <t>536930445</t>
  </si>
  <si>
    <t>3</t>
  </si>
  <si>
    <t>723231164</t>
  </si>
  <si>
    <t>Armatury se dvěma závity kohouty kulové PN 42 do 185°C plnoprůtokové vnitřní závit těžká řada G 1</t>
  </si>
  <si>
    <t>-617450261</t>
  </si>
  <si>
    <t>4</t>
  </si>
  <si>
    <t>723231165</t>
  </si>
  <si>
    <t>Armatury se dvěma závity kohouty kulové PN 42 do 185°C plnoprůtokové vnitřní závit těžká řada G 1 1/4</t>
  </si>
  <si>
    <t>1163195892</t>
  </si>
  <si>
    <t>5</t>
  </si>
  <si>
    <t>723231166</t>
  </si>
  <si>
    <t>Armatury se dvěma závity kohouty kulové PN 42 do 185°C plnoprůtokové vnitřní závit těžká řada G 1 1/2</t>
  </si>
  <si>
    <t>-1331158742</t>
  </si>
  <si>
    <t>731</t>
  </si>
  <si>
    <t>Ústřední vytápění - kotelny</t>
  </si>
  <si>
    <t>6</t>
  </si>
  <si>
    <t>731244494</t>
  </si>
  <si>
    <t>Kotle ocelové teplovodní plynové závěsné kondenzační montáž kotlů kondenzačních ostatních typů o výkonu přes 28 do 50 kW</t>
  </si>
  <si>
    <t>soubor</t>
  </si>
  <si>
    <t>583152822</t>
  </si>
  <si>
    <t>7</t>
  </si>
  <si>
    <t>M</t>
  </si>
  <si>
    <t>48417435</t>
  </si>
  <si>
    <t xml:space="preserve">Plynový kotel _x005F_x000D_
Varianta: závěsný kondenzační_x005F_x000D_
 _x005F_x000D_
Jmenovitý výkon 30 kW_x005F_x000D_
 _x005F_x000D_
Rozsah nastavení tepelného výkonu při tepelném spádu 50/30°C: 5,8 - 30,0 kW _x005F_x000D_
Odtah spalin: kondenzační _x005F_x000D_
 _x005F_x000D_
Trojcestný ventil: zabudovaný _x005F_x000D_
Deskový výměník: NE _x005F_x000D_
Ohřev TUV: možný v externím zásobníku TUV (dodává se samostatně)_x005F_x000D_
 _x005F_x000D_
Vnitřní čerpadlo: ANO - vysoce účinné, elektronicky řízené, ErP ready_x005F_x000D_
 _x005F_x000D_
Expanzní nádoba: ANO 10 litrů_x005F_x000D_
 _x005F_x000D_
Pojistný ventil: ANO _x005F_x000D_
Automatický diagnostický systém: ANO _x005F_x000D_
Automatický odzvdušňovač: ANO _x005F_x000D_
Spalinový senzor: ANO _x005F_x000D_
Připojovací napětí: 230 V / 50 Hz _x005F_x000D_
Podsvícený grafický displej ANO _x005F_x000D_
Stupeň krytí: IP x 4 D _x005F_x000D_
Rozměry výška x šířka x hloubka: 720 x 440 x 372 mm _x005F_x000D_
</t>
  </si>
  <si>
    <t>32</t>
  </si>
  <si>
    <t>633624399</t>
  </si>
  <si>
    <t>8</t>
  </si>
  <si>
    <t>731341130</t>
  </si>
  <si>
    <t>Hadice napouštěcí  pryžové Ø 16/23</t>
  </si>
  <si>
    <t>m</t>
  </si>
  <si>
    <t>913058614</t>
  </si>
  <si>
    <t>9</t>
  </si>
  <si>
    <t>998731101</t>
  </si>
  <si>
    <t>Přesun hmot pro kotelny  stanovený z hmotnosti přesunovaného materiálu vodorovná dopravní vzdálenost do 50 m v objektech výšky do 6 m</t>
  </si>
  <si>
    <t>t</t>
  </si>
  <si>
    <t>-1910084480</t>
  </si>
  <si>
    <t>10</t>
  </si>
  <si>
    <t>998731193</t>
  </si>
  <si>
    <t>Přesun hmot pro kotelny  stanovený z hmotnosti přesunovaného materiálu Příplatek k cenám za zvětšený přesun přes vymezenou největší dopravní vzdálenost do 500 m</t>
  </si>
  <si>
    <t>-1883327113</t>
  </si>
  <si>
    <t>732</t>
  </si>
  <si>
    <t>Ústřední vytápění - strojovny</t>
  </si>
  <si>
    <t>11</t>
  </si>
  <si>
    <t>732113103.AQT</t>
  </si>
  <si>
    <t>Vyrovnávač dynamických tlaků HVDT II DN 65 PN 6 hydraulický přírubový</t>
  </si>
  <si>
    <t>1962484980</t>
  </si>
  <si>
    <t>12</t>
  </si>
  <si>
    <t>732219113</t>
  </si>
  <si>
    <t>Montáž ohříváků vody zásobníkových  ležatých PN 0,6/0,6, PN 1,6/1,0, PN 1,6/1,6 o obsahu do 400 l</t>
  </si>
  <si>
    <t>1197584530</t>
  </si>
  <si>
    <t>13</t>
  </si>
  <si>
    <t>IVT.0016230.URS</t>
  </si>
  <si>
    <t>zásobník teplé vody nerez, dvoupláštové provedení DS 300 R, včetně čidla GT3</t>
  </si>
  <si>
    <t>729420878</t>
  </si>
  <si>
    <t>14</t>
  </si>
  <si>
    <t>732331619</t>
  </si>
  <si>
    <t>Nádoby expanzní tlakové s membránou bez pojistného ventilu se závitovým připojením PN 0,6 o objemu 80 l-ÚT</t>
  </si>
  <si>
    <t>-1635650056</t>
  </si>
  <si>
    <t>15</t>
  </si>
  <si>
    <t>732421406.GRS</t>
  </si>
  <si>
    <t>Čerpadlo teplovodní mokroběžné závitové oběhové 25-40 DN 25 výtlak do 4,0 m průtok 5,7 m3/h pro vytápění</t>
  </si>
  <si>
    <t>2136338595</t>
  </si>
  <si>
    <t>732421474.GRS</t>
  </si>
  <si>
    <t>Čerpadlo teplovodní mokroběžné závitové oběhové  32-100 DN 32 výtlak do 10,0 m průtok 4,5 m3/h pro vytápění</t>
  </si>
  <si>
    <t>733</t>
  </si>
  <si>
    <t>Ústřední vytápění - rozvodné potrubí</t>
  </si>
  <si>
    <t>-926088190</t>
  </si>
  <si>
    <t>17</t>
  </si>
  <si>
    <t>733111113</t>
  </si>
  <si>
    <t>Potrubí z trubek ocelových závitových  bezešvých běžných nízkotlakých v kotelnách a strojovnách DN 15</t>
  </si>
  <si>
    <t>-453669080</t>
  </si>
  <si>
    <t>18</t>
  </si>
  <si>
    <t>733111114</t>
  </si>
  <si>
    <t>Potrubí z trubek ocelových závitových  bezešvých běžných nízkotlakých v kotelnách a strojovnách DN 20</t>
  </si>
  <si>
    <t>-1591629820</t>
  </si>
  <si>
    <t>19</t>
  </si>
  <si>
    <t>733111115</t>
  </si>
  <si>
    <t>Potrubí z trubek ocelových závitových  bezešvých běžných nízkotlakých v kotelnách a strojovnách DN 25</t>
  </si>
  <si>
    <t>-2027822900</t>
  </si>
  <si>
    <t>20</t>
  </si>
  <si>
    <t>733111116</t>
  </si>
  <si>
    <t>Potrubí z trubek ocelových závitových  bezešvých běžných nízkotlakých v kotelnách a strojovnách DN 32</t>
  </si>
  <si>
    <t>-1158459240</t>
  </si>
  <si>
    <t>733111117</t>
  </si>
  <si>
    <t>Potrubí z trubek ocelových závitových  bezešvých běžných nízkotlakých v kotelnách a strojovnách DN 40</t>
  </si>
  <si>
    <t>-1952404536</t>
  </si>
  <si>
    <t>22</t>
  </si>
  <si>
    <t>733111118</t>
  </si>
  <si>
    <t>Potrubí z trubek ocelových závitových  bezešvých běžných nízkotlakých v kotelnách a strojovnách DN 50</t>
  </si>
  <si>
    <t>-590445576</t>
  </si>
  <si>
    <t>23</t>
  </si>
  <si>
    <t>733121160</t>
  </si>
  <si>
    <t>Potrubí z trubek ocelových hladkých bezešvých tvářených za tepla nízkotlakých a středotlakých Ø 70/3,6</t>
  </si>
  <si>
    <t>-481523210</t>
  </si>
  <si>
    <t>24</t>
  </si>
  <si>
    <t>733190107</t>
  </si>
  <si>
    <t>Zkoušky těsnosti potrubí, manžety prostupové z trubek ocelových  zkoušky těsnosti potrubí (za provozu) z trubek ocelových závitových DN do 40</t>
  </si>
  <si>
    <t>-352334952</t>
  </si>
  <si>
    <t>25</t>
  </si>
  <si>
    <t>733190108</t>
  </si>
  <si>
    <t>Zkoušky těsnosti potrubí, manžety prostupové z trubek ocelových  zkoušky těsnosti potrubí (za provozu) z trubek ocelových závitových DN 40 do 50</t>
  </si>
  <si>
    <t>264070330</t>
  </si>
  <si>
    <t>26</t>
  </si>
  <si>
    <t>733190225</t>
  </si>
  <si>
    <t>Zkoušky těsnosti potrubí, manžety prostupové z trubek ocelových  zkoušky těsnosti potrubí (za provozu) z trubek ocelových hladkých Ø přes 60,3/2,9 do 89/5,0</t>
  </si>
  <si>
    <t>-482677390</t>
  </si>
  <si>
    <t>27</t>
  </si>
  <si>
    <t>998733101</t>
  </si>
  <si>
    <t>Přesun hmot pro rozvody potrubí  stanovený z hmotnosti přesunovaného materiálu vodorovná dopravní vzdálenost do 50 m v objektech výšky do 6 m</t>
  </si>
  <si>
    <t>-4739787</t>
  </si>
  <si>
    <t>28</t>
  </si>
  <si>
    <t>998733193</t>
  </si>
  <si>
    <t>Přesun hmot pro rozvody potrubí  stanovený z hmotnosti přesunovaného materiálu Příplatek k cenám za zvětšený přesun přes vymezenou největší dopravní vzdálenost do 500 m</t>
  </si>
  <si>
    <t>734</t>
  </si>
  <si>
    <t>Ústřední vytápění - armatury</t>
  </si>
  <si>
    <t>657030150</t>
  </si>
  <si>
    <t>29</t>
  </si>
  <si>
    <t>734152335.R</t>
  </si>
  <si>
    <t>D+M Třmen</t>
  </si>
  <si>
    <t>217637174</t>
  </si>
  <si>
    <t>30</t>
  </si>
  <si>
    <t>734163426</t>
  </si>
  <si>
    <t>Filtry z uhlíkové oceli s čístícím víkem nebo vypouštěcí zátkou PN 16 do 300°C DN 50</t>
  </si>
  <si>
    <t>-1309789978</t>
  </si>
  <si>
    <t>31</t>
  </si>
  <si>
    <t>734163427</t>
  </si>
  <si>
    <t>Filtry z uhlíkové oceli s čístícím víkem nebo vypouštěcí zátkou PN 16 do 300°C DN 65</t>
  </si>
  <si>
    <t>-1760225656</t>
  </si>
  <si>
    <t>734211120</t>
  </si>
  <si>
    <t>Ventily odvzdušňovací závitové automatické PN 14 do 120°C G 1/2</t>
  </si>
  <si>
    <t>417483950</t>
  </si>
  <si>
    <t>33</t>
  </si>
  <si>
    <t>734221512.GCM</t>
  </si>
  <si>
    <t>Příložný termostat na potrubí + MT (dle mont.firmy)</t>
  </si>
  <si>
    <t>934648869</t>
  </si>
  <si>
    <t>34</t>
  </si>
  <si>
    <t>734221679.R</t>
  </si>
  <si>
    <t>D+M VR 91 - dálkové ovládání pro VR 70 a VR 71 pro druhou topnou větev</t>
  </si>
  <si>
    <t>-4771513</t>
  </si>
  <si>
    <t>35</t>
  </si>
  <si>
    <t>734221679.R1</t>
  </si>
  <si>
    <t>D+M VR 32 eBus modul pro bivalentní zdroj</t>
  </si>
  <si>
    <t>-739783921</t>
  </si>
  <si>
    <t>36</t>
  </si>
  <si>
    <t>734221679.R2</t>
  </si>
  <si>
    <t>D+M VR 71 - přídavný modul pro multiMATIC 700 (VRC) ovládání solárního čerpadla nebo třetí směšovací okruh</t>
  </si>
  <si>
    <t>1909832511</t>
  </si>
  <si>
    <t>37</t>
  </si>
  <si>
    <t>734221679.R3</t>
  </si>
  <si>
    <t>Ekvitermní systémový regulátor multiMATIC 700</t>
  </si>
  <si>
    <t>1110091697</t>
  </si>
  <si>
    <t>38</t>
  </si>
  <si>
    <t>734221679.R4</t>
  </si>
  <si>
    <t>D+M Hydraulická výhybka WH 40</t>
  </si>
  <si>
    <t>1306372471</t>
  </si>
  <si>
    <t>39</t>
  </si>
  <si>
    <t>734229144</t>
  </si>
  <si>
    <t>Ventily regulační závitové montáž ventilů jednotrubkových horizontálních soustav se směšovačem ostatních typů dvoubodové připojení</t>
  </si>
  <si>
    <t>1153889383</t>
  </si>
  <si>
    <t>40</t>
  </si>
  <si>
    <t>55128814</t>
  </si>
  <si>
    <t>ventil závitový třícestný směšovací KV 18 5/4"</t>
  </si>
  <si>
    <t>359918234</t>
  </si>
  <si>
    <t>41</t>
  </si>
  <si>
    <t>734242414</t>
  </si>
  <si>
    <t>Ventily zpětné závitové PN 16 do 110°C přímé G 1</t>
  </si>
  <si>
    <t>1541519693</t>
  </si>
  <si>
    <t>42</t>
  </si>
  <si>
    <t>734242416</t>
  </si>
  <si>
    <t>Ventily zpětné závitové PN 16 do 110°C přímé G 6/4</t>
  </si>
  <si>
    <t>-1091947313</t>
  </si>
  <si>
    <t>43</t>
  </si>
  <si>
    <t>734251212</t>
  </si>
  <si>
    <t>Ventily pojistné závitové a čepové rohové provozní tlak od 2,5 do 6 bar G 3/4</t>
  </si>
  <si>
    <t>1534312543</t>
  </si>
  <si>
    <t>44</t>
  </si>
  <si>
    <t>734261403</t>
  </si>
  <si>
    <t>Šroubení připojovací armatury radiátorů VK PN 10 do 110°C, regulační uzavíratelné k oběhovému čerpadlu</t>
  </si>
  <si>
    <t>-1068267487</t>
  </si>
  <si>
    <t>45</t>
  </si>
  <si>
    <t>734291123.R</t>
  </si>
  <si>
    <t>Ostatní armatury kohouty plnicí a vypouštěcí PN 10 do 90°C G 1/2 - vypouštěcí</t>
  </si>
  <si>
    <t>1428393448</t>
  </si>
  <si>
    <t>46</t>
  </si>
  <si>
    <t>734291123</t>
  </si>
  <si>
    <t xml:space="preserve">Ostatní armatury kohouty plnicí a vypouštěcí PN 10 do 90°C G 1/2 </t>
  </si>
  <si>
    <t>-1555324866</t>
  </si>
  <si>
    <t>47</t>
  </si>
  <si>
    <t>734411132.R</t>
  </si>
  <si>
    <t>Teploměry technické s pevným stonkem a jímkou spodní připojení (radiální) průměr 80 mm délka stonku 160 mm</t>
  </si>
  <si>
    <t>759931877</t>
  </si>
  <si>
    <t>48</t>
  </si>
  <si>
    <t>734421112.R</t>
  </si>
  <si>
    <t>Tlakoměr nízkotlaký kruhový D 160 rozsah 0-10 Mpa_x005F_x000D_
spodní připojení</t>
  </si>
  <si>
    <t>-955408222</t>
  </si>
  <si>
    <t>49</t>
  </si>
  <si>
    <t>734421112.R1</t>
  </si>
  <si>
    <t>Revizní armatura pro expanzi DN 20 + MT</t>
  </si>
  <si>
    <t>549663200</t>
  </si>
  <si>
    <t>50</t>
  </si>
  <si>
    <t>734421112.R2</t>
  </si>
  <si>
    <t>Filtrball 2 1/2“</t>
  </si>
  <si>
    <t>1982221893</t>
  </si>
  <si>
    <t>51</t>
  </si>
  <si>
    <t>734421112.R3</t>
  </si>
  <si>
    <t>D+M Odkouření pr. 60/100 mm</t>
  </si>
  <si>
    <t>336088366</t>
  </si>
  <si>
    <t>52</t>
  </si>
  <si>
    <t>734421112.R4</t>
  </si>
  <si>
    <t xml:space="preserve">D+M Propojovací adaptér s kotlem </t>
  </si>
  <si>
    <t>-2014134646</t>
  </si>
  <si>
    <t>53</t>
  </si>
  <si>
    <t>734421112.R5</t>
  </si>
  <si>
    <t>D+M Revizní otvor, pr.60/100 mm PP</t>
  </si>
  <si>
    <t>-25333999</t>
  </si>
  <si>
    <t>54</t>
  </si>
  <si>
    <t>734421112.R6</t>
  </si>
  <si>
    <t>D+M Dělící kus</t>
  </si>
  <si>
    <t>1321191464</t>
  </si>
  <si>
    <t>55</t>
  </si>
  <si>
    <t>734421112.R7</t>
  </si>
  <si>
    <t>D+M Svislé odkouření včetně střešního nástavce pr.60/100 mm, PP</t>
  </si>
  <si>
    <t>1376020660</t>
  </si>
  <si>
    <t>56</t>
  </si>
  <si>
    <t>734449114</t>
  </si>
  <si>
    <t>Regulátory montáž regulátorů teploty přímých proporcionálních s jedním snímačem a ventilem DN 32</t>
  </si>
  <si>
    <t>-1285780880</t>
  </si>
  <si>
    <t>57</t>
  </si>
  <si>
    <t>RHU.13362301001</t>
  </si>
  <si>
    <t>prostorový termostat (vytápění) 230V</t>
  </si>
  <si>
    <t>-25630781</t>
  </si>
  <si>
    <t>58</t>
  </si>
  <si>
    <t>998734101</t>
  </si>
  <si>
    <t>Přesun hmot pro armatury  stanovený z hmotnosti přesunovaného materiálu vodorovná dopravní vzdálenost do 50 m v objektech výšky do 6 m</t>
  </si>
  <si>
    <t>1567687269</t>
  </si>
  <si>
    <t>59</t>
  </si>
  <si>
    <t>998734193</t>
  </si>
  <si>
    <t>Přesun hmot pro armatury  stanovený z hmotnosti přesunovaného materiálu Příplatek k cenám za zvětšený přesun přes vymezenou největší dopravní vzdálenost do 500 m</t>
  </si>
  <si>
    <t>-102917673</t>
  </si>
  <si>
    <t>60</t>
  </si>
  <si>
    <t>75151004.R</t>
  </si>
  <si>
    <t xml:space="preserve">Spojovací, těsnící a kotevní materiál_x005F_x000D_
</t>
  </si>
  <si>
    <t>kpl</t>
  </si>
  <si>
    <t>1192130168</t>
  </si>
  <si>
    <t>61</t>
  </si>
  <si>
    <t>75151005.R</t>
  </si>
  <si>
    <t xml:space="preserve">Stavební přípomoce_x005F_x000D_
</t>
  </si>
  <si>
    <t>1187636275</t>
  </si>
  <si>
    <t>62</t>
  </si>
  <si>
    <t>75151006.R</t>
  </si>
  <si>
    <t>Upevňovací spona</t>
  </si>
  <si>
    <t>764</t>
  </si>
  <si>
    <t>Konstrukce klempířské</t>
  </si>
  <si>
    <t>-590983440</t>
  </si>
  <si>
    <t>63</t>
  </si>
  <si>
    <t>764315634</t>
  </si>
  <si>
    <t>Lemování trub, konzol, držáků a ostatních kusových prvků z pozinkovaného plechu s povrchovou úpravou střech s krytinou prostupovou manžetou přes 150 do 200 mm</t>
  </si>
  <si>
    <t>P</t>
  </si>
  <si>
    <t>Poznámka k položce:_x005F_x000D_
manžeta pro plochou střechu</t>
  </si>
  <si>
    <t>713</t>
  </si>
  <si>
    <t>Izolace tepelné</t>
  </si>
  <si>
    <t>-1611473378</t>
  </si>
  <si>
    <t>64</t>
  </si>
  <si>
    <t>713463311</t>
  </si>
  <si>
    <t>Montáž izolace tepelné potrubí a ohybů tvarovkami nebo deskami  potrubními pouzdry s povrchovou úpravou hliníkovou fólií se samolepícím přesahem (izolační materiál ve specifikaci) přelepenými samolepící hliníkovou páskou potrubí jednovrstvá D do 50 mm</t>
  </si>
  <si>
    <t>-34527351</t>
  </si>
  <si>
    <t>65</t>
  </si>
  <si>
    <t>63154002</t>
  </si>
  <si>
    <t>pouzdro izolační potrubní z minerální vlny s Al fólií max. 250/100 °C 15/20mm</t>
  </si>
  <si>
    <t>1971853570</t>
  </si>
  <si>
    <t>66</t>
  </si>
  <si>
    <t>63154005</t>
  </si>
  <si>
    <t>pouzdro izolační potrubní z minerální vlny s Al fólií max. 250/100 °C 28/20mm</t>
  </si>
  <si>
    <t>-1165292627</t>
  </si>
  <si>
    <t>67</t>
  </si>
  <si>
    <t>63154004</t>
  </si>
  <si>
    <t>pouzdro izolační potrubní z minerální vlny s Al fólií max. 250/100 °C 22/20mm</t>
  </si>
  <si>
    <t>-1840707015</t>
  </si>
  <si>
    <t>68</t>
  </si>
  <si>
    <t>63154006</t>
  </si>
  <si>
    <t>pouzdro izolační potrubní z minerální vlny s Al fólií max. 250/100 °C 35/20mm</t>
  </si>
  <si>
    <t>-1776721987</t>
  </si>
  <si>
    <t>69</t>
  </si>
  <si>
    <t>63154007</t>
  </si>
  <si>
    <t>pouzdro izolační potrubní z minerální vlny s Al fólií max. 250/100 °C 42/20mm</t>
  </si>
  <si>
    <t>-18940454</t>
  </si>
  <si>
    <t>70</t>
  </si>
  <si>
    <t>63154009</t>
  </si>
  <si>
    <t>pouzdro izolační potrubní z minerální vlny s Al fólií max. 250/100 °C 54/20mm</t>
  </si>
  <si>
    <t>1357594392</t>
  </si>
  <si>
    <t>71</t>
  </si>
  <si>
    <t>713463312</t>
  </si>
  <si>
    <t>Montáž izolace tepelné potrubí a ohybů tvarovkami nebo deskami  potrubními pouzdry s povrchovou úpravou hliníkovou fólií se samolepícím přesahem (izolační materiál ve specifikaci) přelepenými samolepící hliníkovou páskou potrubí jednovrstvá D přes 50 do 100 mm</t>
  </si>
  <si>
    <t>825656576</t>
  </si>
  <si>
    <t>72</t>
  </si>
  <si>
    <t>63154016</t>
  </si>
  <si>
    <t>pouzdro izolační potrubní z minerální vlny s Al fólií max. 250/100 °C 70/30mm</t>
  </si>
  <si>
    <t>861524326</t>
  </si>
  <si>
    <t>73</t>
  </si>
  <si>
    <t>998713101</t>
  </si>
  <si>
    <t>Přesun hmot pro izolace tepelné stanovený z hmotnosti přesunovaného materiálu vodorovná dopravní vzdálenost do 50 m v objektech výšky do 6 m</t>
  </si>
  <si>
    <t>287695775</t>
  </si>
  <si>
    <t>74</t>
  </si>
  <si>
    <t>998713192</t>
  </si>
  <si>
    <t>Přesun hmot pro izolace tepelné stanovený z hmotnosti přesunovaného materiálu Příplatek k cenám za zvětšený přesun přes vymezenou největší dopravní vzdálenost do 100 m</t>
  </si>
  <si>
    <t>Práce a dodávky M</t>
  </si>
  <si>
    <t>21-M</t>
  </si>
  <si>
    <t>Elektromontáže</t>
  </si>
  <si>
    <t>1061400968</t>
  </si>
  <si>
    <t>75</t>
  </si>
  <si>
    <t>210040141</t>
  </si>
  <si>
    <t>Montáž střešníků venkovního vedení nn  průchodu střešníku včetně vysekání, zazdění a začištění okolního zdiva, oplechování a úprav střechou</t>
  </si>
  <si>
    <t>256</t>
  </si>
  <si>
    <t>2103504652</t>
  </si>
  <si>
    <t>76</t>
  </si>
  <si>
    <t>10.719.768</t>
  </si>
  <si>
    <t>Průchodka  střešní</t>
  </si>
  <si>
    <t>739521863</t>
  </si>
  <si>
    <t>77</t>
  </si>
  <si>
    <t>210072404.R</t>
  </si>
  <si>
    <t xml:space="preserve">D+M kombinovaný rozvaděč/sběrač 1+1, RSUNI2_x005F_x000D_
</t>
  </si>
  <si>
    <t>VRN</t>
  </si>
  <si>
    <t>Vedlejší rozpočtové náklady</t>
  </si>
  <si>
    <t>VRN4</t>
  </si>
  <si>
    <t>Inženýrská činnost</t>
  </si>
  <si>
    <t>1024</t>
  </si>
  <si>
    <t>1417854382</t>
  </si>
  <si>
    <t>78</t>
  </si>
  <si>
    <t>043002000</t>
  </si>
  <si>
    <t>Zkoušky a ostatní měření_x005F_x000D_
Oživení, odskoušení, uvedení do provozu, zaučení obsluhy</t>
  </si>
  <si>
    <t>732331619.R</t>
  </si>
  <si>
    <t>Magnetický filtr (např.sentile F1“, Ivar Dirtstop...) + 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</si>
</sst>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#,##0.00000"/>
    <numFmt numFmtId="166" formatCode="#,##0.000"/>
  </numFmts>
  <fonts count="71">
    <font>
      <sz val="10"/>
      <name val="Arial"/>
      <family val="2"/>
    </font>
    <font>
      <sz val="8"/>
      <name val="Arial CE"/>
      <family val="2"/>
    </font>
    <font>
      <u val="single"/>
      <sz val="11"/>
      <color indexed="12"/>
      <name val="Calibri"/>
      <family val="0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2"/>
      <name val="Arial CE"/>
      <family val="2"/>
    </font>
    <font>
      <sz val="18"/>
      <color indexed="12"/>
      <name val="Wingdings 2"/>
      <family val="0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i/>
      <sz val="9"/>
      <color indexed="12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37">
      <alignment/>
      <protection/>
    </xf>
    <xf numFmtId="0" fontId="3" fillId="0" borderId="0" xfId="37" applyFont="1" applyAlignment="1">
      <alignment horizontal="left" vertical="center"/>
      <protection/>
    </xf>
    <xf numFmtId="0" fontId="1" fillId="0" borderId="0" xfId="37" applyFont="1" applyAlignment="1">
      <alignment horizontal="left" vertical="center"/>
      <protection/>
    </xf>
    <xf numFmtId="0" fontId="1" fillId="0" borderId="10" xfId="37" applyBorder="1">
      <alignment/>
      <protection/>
    </xf>
    <xf numFmtId="0" fontId="1" fillId="0" borderId="11" xfId="37" applyBorder="1">
      <alignment/>
      <protection/>
    </xf>
    <xf numFmtId="0" fontId="1" fillId="0" borderId="12" xfId="37" applyBorder="1">
      <alignment/>
      <protection/>
    </xf>
    <xf numFmtId="0" fontId="5" fillId="0" borderId="0" xfId="37" applyFont="1" applyAlignment="1">
      <alignment horizontal="left" vertical="center"/>
      <protection/>
    </xf>
    <xf numFmtId="0" fontId="4" fillId="0" borderId="0" xfId="37" applyFont="1" applyAlignment="1">
      <alignment horizontal="left" vertical="center"/>
      <protection/>
    </xf>
    <xf numFmtId="0" fontId="6" fillId="0" borderId="0" xfId="37" applyFont="1" applyAlignment="1">
      <alignment horizontal="left" vertical="top"/>
      <protection/>
    </xf>
    <xf numFmtId="0" fontId="8" fillId="0" borderId="0" xfId="37" applyFont="1" applyAlignment="1">
      <alignment horizontal="left" vertical="top"/>
      <protection/>
    </xf>
    <xf numFmtId="0" fontId="6" fillId="0" borderId="0" xfId="37" applyFont="1" applyAlignment="1">
      <alignment horizontal="left" vertical="center"/>
      <protection/>
    </xf>
    <xf numFmtId="0" fontId="7" fillId="0" borderId="0" xfId="37" applyFont="1" applyAlignment="1">
      <alignment horizontal="left" vertical="center"/>
      <protection/>
    </xf>
    <xf numFmtId="0" fontId="1" fillId="0" borderId="13" xfId="37" applyBorder="1">
      <alignment/>
      <protection/>
    </xf>
    <xf numFmtId="0" fontId="1" fillId="0" borderId="0" xfId="37" applyFont="1" applyAlignment="1">
      <alignment vertical="center"/>
      <protection/>
    </xf>
    <xf numFmtId="0" fontId="1" fillId="0" borderId="12" xfId="37" applyFont="1" applyBorder="1" applyAlignment="1">
      <alignment vertical="center"/>
      <protection/>
    </xf>
    <xf numFmtId="0" fontId="9" fillId="0" borderId="14" xfId="37" applyFont="1" applyBorder="1" applyAlignment="1">
      <alignment horizontal="left" vertical="center"/>
      <protection/>
    </xf>
    <xf numFmtId="0" fontId="1" fillId="0" borderId="14" xfId="37" applyFont="1" applyBorder="1" applyAlignment="1">
      <alignment vertical="center"/>
      <protection/>
    </xf>
    <xf numFmtId="0" fontId="1" fillId="0" borderId="0" xfId="37" applyAlignment="1">
      <alignment vertical="center"/>
      <protection/>
    </xf>
    <xf numFmtId="0" fontId="6" fillId="0" borderId="0" xfId="37" applyFont="1" applyAlignment="1">
      <alignment vertical="center"/>
      <protection/>
    </xf>
    <xf numFmtId="0" fontId="6" fillId="0" borderId="12" xfId="37" applyFont="1" applyBorder="1" applyAlignment="1">
      <alignment vertical="center"/>
      <protection/>
    </xf>
    <xf numFmtId="0" fontId="1" fillId="33" borderId="0" xfId="37" applyFont="1" applyFill="1" applyAlignment="1">
      <alignment vertical="center"/>
      <protection/>
    </xf>
    <xf numFmtId="0" fontId="11" fillId="33" borderId="15" xfId="37" applyFont="1" applyFill="1" applyBorder="1" applyAlignment="1">
      <alignment horizontal="left" vertical="center"/>
      <protection/>
    </xf>
    <xf numFmtId="0" fontId="1" fillId="33" borderId="16" xfId="37" applyFont="1" applyFill="1" applyBorder="1" applyAlignment="1">
      <alignment vertical="center"/>
      <protection/>
    </xf>
    <xf numFmtId="0" fontId="11" fillId="33" borderId="16" xfId="37" applyFont="1" applyFill="1" applyBorder="1" applyAlignment="1">
      <alignment horizontal="center" vertical="center"/>
      <protection/>
    </xf>
    <xf numFmtId="0" fontId="1" fillId="0" borderId="12" xfId="37" applyBorder="1" applyAlignment="1">
      <alignment vertical="center"/>
      <protection/>
    </xf>
    <xf numFmtId="0" fontId="12" fillId="0" borderId="13" xfId="37" applyFont="1" applyBorder="1" applyAlignment="1">
      <alignment horizontal="left" vertical="center"/>
      <protection/>
    </xf>
    <xf numFmtId="0" fontId="1" fillId="0" borderId="13" xfId="37" applyBorder="1" applyAlignment="1">
      <alignment vertical="center"/>
      <protection/>
    </xf>
    <xf numFmtId="0" fontId="6" fillId="0" borderId="14" xfId="37" applyFont="1" applyBorder="1" applyAlignment="1">
      <alignment horizontal="left" vertical="center"/>
      <protection/>
    </xf>
    <xf numFmtId="0" fontId="1" fillId="0" borderId="13" xfId="37" applyFont="1" applyBorder="1" applyAlignment="1">
      <alignment vertical="center"/>
      <protection/>
    </xf>
    <xf numFmtId="0" fontId="1" fillId="0" borderId="17" xfId="37" applyFont="1" applyBorder="1" applyAlignment="1">
      <alignment vertical="center"/>
      <protection/>
    </xf>
    <xf numFmtId="0" fontId="1" fillId="0" borderId="18" xfId="37" applyFont="1" applyBorder="1" applyAlignment="1">
      <alignment vertical="center"/>
      <protection/>
    </xf>
    <xf numFmtId="0" fontId="1" fillId="0" borderId="10" xfId="37" applyFont="1" applyBorder="1" applyAlignment="1">
      <alignment vertical="center"/>
      <protection/>
    </xf>
    <xf numFmtId="0" fontId="1" fillId="0" borderId="11" xfId="37" applyFont="1" applyBorder="1" applyAlignment="1">
      <alignment vertical="center"/>
      <protection/>
    </xf>
    <xf numFmtId="0" fontId="7" fillId="0" borderId="0" xfId="37" applyFont="1" applyAlignment="1">
      <alignment vertical="center"/>
      <protection/>
    </xf>
    <xf numFmtId="0" fontId="7" fillId="0" borderId="12" xfId="37" applyFont="1" applyBorder="1" applyAlignment="1">
      <alignment vertical="center"/>
      <protection/>
    </xf>
    <xf numFmtId="0" fontId="8" fillId="0" borderId="0" xfId="37" applyFont="1" applyAlignment="1">
      <alignment vertical="center"/>
      <protection/>
    </xf>
    <xf numFmtId="0" fontId="8" fillId="0" borderId="12" xfId="37" applyFont="1" applyBorder="1" applyAlignment="1">
      <alignment vertical="center"/>
      <protection/>
    </xf>
    <xf numFmtId="0" fontId="8" fillId="0" borderId="0" xfId="37" applyFont="1" applyAlignment="1">
      <alignment horizontal="left" vertical="center"/>
      <protection/>
    </xf>
    <xf numFmtId="0" fontId="9" fillId="0" borderId="0" xfId="37" applyFont="1" applyAlignment="1">
      <alignment vertical="center"/>
      <protection/>
    </xf>
    <xf numFmtId="0" fontId="1" fillId="0" borderId="19" xfId="37" applyBorder="1" applyAlignment="1">
      <alignment vertical="center"/>
      <protection/>
    </xf>
    <xf numFmtId="0" fontId="1" fillId="0" borderId="20" xfId="37" applyBorder="1" applyAlignment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" fillId="0" borderId="21" xfId="37" applyFont="1" applyBorder="1" applyAlignment="1">
      <alignment vertical="center"/>
      <protection/>
    </xf>
    <xf numFmtId="0" fontId="1" fillId="34" borderId="16" xfId="37" applyFont="1" applyFill="1" applyBorder="1" applyAlignment="1">
      <alignment vertical="center"/>
      <protection/>
    </xf>
    <xf numFmtId="0" fontId="14" fillId="34" borderId="0" xfId="37" applyFont="1" applyFill="1" applyAlignment="1">
      <alignment horizontal="center" vertical="center"/>
      <protection/>
    </xf>
    <xf numFmtId="0" fontId="15" fillId="0" borderId="22" xfId="37" applyFont="1" applyBorder="1" applyAlignment="1">
      <alignment horizontal="center" vertical="center" wrapText="1"/>
      <protection/>
    </xf>
    <xf numFmtId="0" fontId="15" fillId="0" borderId="23" xfId="37" applyFont="1" applyBorder="1" applyAlignment="1">
      <alignment horizontal="center" vertical="center" wrapText="1"/>
      <protection/>
    </xf>
    <xf numFmtId="0" fontId="15" fillId="0" borderId="24" xfId="37" applyFont="1" applyBorder="1" applyAlignment="1">
      <alignment horizontal="center" vertical="center" wrapText="1"/>
      <protection/>
    </xf>
    <xf numFmtId="0" fontId="1" fillId="0" borderId="25" xfId="37" applyFont="1" applyBorder="1" applyAlignment="1">
      <alignment vertical="center"/>
      <protection/>
    </xf>
    <xf numFmtId="0" fontId="1" fillId="0" borderId="19" xfId="37" applyFont="1" applyBorder="1" applyAlignment="1">
      <alignment vertical="center"/>
      <protection/>
    </xf>
    <xf numFmtId="0" fontId="1" fillId="0" borderId="20" xfId="37" applyFont="1" applyBorder="1" applyAlignment="1">
      <alignment vertical="center"/>
      <protection/>
    </xf>
    <xf numFmtId="0" fontId="11" fillId="0" borderId="0" xfId="37" applyFont="1" applyAlignment="1">
      <alignment vertical="center"/>
      <protection/>
    </xf>
    <xf numFmtId="0" fontId="11" fillId="0" borderId="12" xfId="37" applyFont="1" applyBorder="1" applyAlignment="1">
      <alignment vertical="center"/>
      <protection/>
    </xf>
    <xf numFmtId="0" fontId="16" fillId="0" borderId="0" xfId="37" applyFont="1" applyAlignment="1">
      <alignment horizontal="left" vertical="center"/>
      <protection/>
    </xf>
    <xf numFmtId="0" fontId="16" fillId="0" borderId="0" xfId="37" applyFont="1" applyAlignment="1">
      <alignment vertical="center"/>
      <protection/>
    </xf>
    <xf numFmtId="0" fontId="11" fillId="0" borderId="0" xfId="37" applyFont="1" applyAlignment="1">
      <alignment horizontal="center" vertical="center"/>
      <protection/>
    </xf>
    <xf numFmtId="4" fontId="13" fillId="0" borderId="26" xfId="37" applyNumberFormat="1" applyFont="1" applyBorder="1" applyAlignment="1">
      <alignment vertical="center"/>
      <protection/>
    </xf>
    <xf numFmtId="4" fontId="13" fillId="0" borderId="0" xfId="37" applyNumberFormat="1" applyFont="1" applyBorder="1" applyAlignment="1">
      <alignment vertical="center"/>
      <protection/>
    </xf>
    <xf numFmtId="165" fontId="13" fillId="0" borderId="0" xfId="37" applyNumberFormat="1" applyFont="1" applyBorder="1" applyAlignment="1">
      <alignment vertical="center"/>
      <protection/>
    </xf>
    <xf numFmtId="4" fontId="13" fillId="0" borderId="21" xfId="37" applyNumberFormat="1" applyFont="1" applyBorder="1" applyAlignment="1">
      <alignment vertical="center"/>
      <protection/>
    </xf>
    <xf numFmtId="0" fontId="11" fillId="0" borderId="0" xfId="37" applyFont="1" applyAlignment="1">
      <alignment horizontal="left" vertical="center"/>
      <protection/>
    </xf>
    <xf numFmtId="0" fontId="17" fillId="0" borderId="0" xfId="37" applyFont="1" applyAlignment="1">
      <alignment horizontal="left" vertical="center"/>
      <protection/>
    </xf>
    <xf numFmtId="0" fontId="18" fillId="0" borderId="0" xfId="36" applyNumberFormat="1" applyFont="1" applyFill="1" applyBorder="1" applyAlignment="1" applyProtection="1">
      <alignment horizontal="center" vertical="center"/>
      <protection/>
    </xf>
    <xf numFmtId="0" fontId="19" fillId="0" borderId="12" xfId="37" applyFont="1" applyBorder="1" applyAlignment="1">
      <alignment vertical="center"/>
      <protection/>
    </xf>
    <xf numFmtId="0" fontId="20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8" fillId="0" borderId="0" xfId="37" applyFont="1" applyAlignment="1">
      <alignment horizontal="center" vertical="center"/>
      <protection/>
    </xf>
    <xf numFmtId="4" fontId="22" fillId="0" borderId="26" xfId="37" applyNumberFormat="1" applyFont="1" applyBorder="1" applyAlignment="1">
      <alignment vertical="center"/>
      <protection/>
    </xf>
    <xf numFmtId="4" fontId="22" fillId="0" borderId="0" xfId="37" applyNumberFormat="1" applyFont="1" applyBorder="1" applyAlignment="1">
      <alignment vertical="center"/>
      <protection/>
    </xf>
    <xf numFmtId="165" fontId="22" fillId="0" borderId="0" xfId="37" applyNumberFormat="1" applyFont="1" applyBorder="1" applyAlignment="1">
      <alignment vertical="center"/>
      <protection/>
    </xf>
    <xf numFmtId="4" fontId="22" fillId="0" borderId="21" xfId="37" applyNumberFormat="1" applyFont="1" applyBorder="1" applyAlignment="1">
      <alignment vertical="center"/>
      <protection/>
    </xf>
    <xf numFmtId="0" fontId="19" fillId="0" borderId="0" xfId="37" applyFont="1" applyAlignment="1">
      <alignment vertical="center"/>
      <protection/>
    </xf>
    <xf numFmtId="0" fontId="19" fillId="0" borderId="0" xfId="37" applyFont="1" applyAlignment="1">
      <alignment horizontal="left" vertical="center"/>
      <protection/>
    </xf>
    <xf numFmtId="4" fontId="22" fillId="0" borderId="27" xfId="37" applyNumberFormat="1" applyFont="1" applyBorder="1" applyAlignment="1">
      <alignment vertical="center"/>
      <protection/>
    </xf>
    <xf numFmtId="4" fontId="22" fillId="0" borderId="28" xfId="37" applyNumberFormat="1" applyFont="1" applyBorder="1" applyAlignment="1">
      <alignment vertical="center"/>
      <protection/>
    </xf>
    <xf numFmtId="165" fontId="22" fillId="0" borderId="28" xfId="37" applyNumberFormat="1" applyFont="1" applyBorder="1" applyAlignment="1">
      <alignment vertical="center"/>
      <protection/>
    </xf>
    <xf numFmtId="4" fontId="22" fillId="0" borderId="29" xfId="37" applyNumberFormat="1" applyFont="1" applyBorder="1" applyAlignment="1">
      <alignment vertical="center"/>
      <protection/>
    </xf>
    <xf numFmtId="0" fontId="1" fillId="0" borderId="0" xfId="37" applyProtection="1">
      <alignment/>
      <protection/>
    </xf>
    <xf numFmtId="0" fontId="23" fillId="0" borderId="0" xfId="37" applyFont="1" applyAlignment="1">
      <alignment horizontal="left" vertical="center"/>
      <protection/>
    </xf>
    <xf numFmtId="14" fontId="7" fillId="0" borderId="0" xfId="37" applyNumberFormat="1" applyFont="1" applyAlignment="1">
      <alignment horizontal="left" vertical="center"/>
      <protection/>
    </xf>
    <xf numFmtId="0" fontId="1" fillId="0" borderId="0" xfId="37" applyFont="1" applyAlignment="1">
      <alignment vertical="center" wrapText="1"/>
      <protection/>
    </xf>
    <xf numFmtId="0" fontId="1" fillId="0" borderId="12" xfId="37" applyFont="1" applyBorder="1" applyAlignment="1">
      <alignment vertical="center" wrapText="1"/>
      <protection/>
    </xf>
    <xf numFmtId="0" fontId="1" fillId="0" borderId="12" xfId="37" applyBorder="1" applyAlignment="1">
      <alignment vertical="center" wrapText="1"/>
      <protection/>
    </xf>
    <xf numFmtId="0" fontId="1" fillId="0" borderId="0" xfId="37" applyAlignment="1">
      <alignment vertical="center" wrapText="1"/>
      <protection/>
    </xf>
    <xf numFmtId="0" fontId="9" fillId="0" borderId="0" xfId="37" applyFont="1" applyAlignment="1">
      <alignment horizontal="left" vertical="center"/>
      <protection/>
    </xf>
    <xf numFmtId="4" fontId="16" fillId="0" borderId="0" xfId="37" applyNumberFormat="1" applyFont="1" applyAlignment="1">
      <alignment vertical="center"/>
      <protection/>
    </xf>
    <xf numFmtId="0" fontId="6" fillId="0" borderId="0" xfId="37" applyFont="1" applyAlignment="1">
      <alignment horizontal="right" vertical="center"/>
      <protection/>
    </xf>
    <xf numFmtId="0" fontId="24" fillId="0" borderId="0" xfId="37" applyFont="1" applyAlignment="1">
      <alignment horizontal="left" vertical="center"/>
      <protection/>
    </xf>
    <xf numFmtId="4" fontId="6" fillId="0" borderId="0" xfId="37" applyNumberFormat="1" applyFont="1" applyAlignment="1">
      <alignment vertical="center"/>
      <protection/>
    </xf>
    <xf numFmtId="164" fontId="6" fillId="0" borderId="0" xfId="37" applyNumberFormat="1" applyFont="1" applyAlignment="1">
      <alignment horizontal="right" vertical="center"/>
      <protection/>
    </xf>
    <xf numFmtId="0" fontId="1" fillId="34" borderId="0" xfId="37" applyFont="1" applyFill="1" applyAlignment="1">
      <alignment vertical="center"/>
      <protection/>
    </xf>
    <xf numFmtId="0" fontId="11" fillId="34" borderId="15" xfId="37" applyFont="1" applyFill="1" applyBorder="1" applyAlignment="1">
      <alignment horizontal="left" vertical="center"/>
      <protection/>
    </xf>
    <xf numFmtId="0" fontId="11" fillId="34" borderId="16" xfId="37" applyFont="1" applyFill="1" applyBorder="1" applyAlignment="1">
      <alignment horizontal="right" vertical="center"/>
      <protection/>
    </xf>
    <xf numFmtId="0" fontId="11" fillId="34" borderId="16" xfId="37" applyFont="1" applyFill="1" applyBorder="1" applyAlignment="1">
      <alignment horizontal="center" vertical="center"/>
      <protection/>
    </xf>
    <xf numFmtId="4" fontId="11" fillId="34" borderId="16" xfId="37" applyNumberFormat="1" applyFont="1" applyFill="1" applyBorder="1" applyAlignment="1">
      <alignment vertical="center"/>
      <protection/>
    </xf>
    <xf numFmtId="0" fontId="1" fillId="34" borderId="30" xfId="37" applyFont="1" applyFill="1" applyBorder="1" applyAlignment="1">
      <alignment vertical="center"/>
      <protection/>
    </xf>
    <xf numFmtId="0" fontId="6" fillId="0" borderId="14" xfId="37" applyFont="1" applyBorder="1" applyAlignment="1">
      <alignment horizontal="center" vertical="center"/>
      <protection/>
    </xf>
    <xf numFmtId="0" fontId="6" fillId="0" borderId="14" xfId="37" applyFont="1" applyBorder="1" applyAlignment="1">
      <alignment horizontal="right" vertical="center"/>
      <protection/>
    </xf>
    <xf numFmtId="0" fontId="7" fillId="0" borderId="0" xfId="37" applyFont="1" applyAlignment="1">
      <alignment horizontal="left" vertical="center" wrapText="1"/>
      <protection/>
    </xf>
    <xf numFmtId="0" fontId="14" fillId="34" borderId="0" xfId="37" applyFont="1" applyFill="1" applyAlignment="1">
      <alignment horizontal="left" vertical="center"/>
      <protection/>
    </xf>
    <xf numFmtId="0" fontId="14" fillId="34" borderId="0" xfId="37" applyFont="1" applyFill="1" applyAlignment="1">
      <alignment horizontal="right" vertical="center"/>
      <protection/>
    </xf>
    <xf numFmtId="0" fontId="25" fillId="0" borderId="0" xfId="37" applyFont="1" applyAlignment="1">
      <alignment horizontal="left" vertical="center"/>
      <protection/>
    </xf>
    <xf numFmtId="0" fontId="26" fillId="0" borderId="0" xfId="37" applyFont="1" applyAlignment="1">
      <alignment vertical="center"/>
      <protection/>
    </xf>
    <xf numFmtId="0" fontId="26" fillId="0" borderId="12" xfId="37" applyFont="1" applyBorder="1" applyAlignment="1">
      <alignment vertical="center"/>
      <protection/>
    </xf>
    <xf numFmtId="0" fontId="26" fillId="0" borderId="28" xfId="37" applyFont="1" applyBorder="1" applyAlignment="1">
      <alignment horizontal="left" vertical="center"/>
      <protection/>
    </xf>
    <xf numFmtId="0" fontId="26" fillId="0" borderId="28" xfId="37" applyFont="1" applyBorder="1" applyAlignment="1">
      <alignment vertical="center"/>
      <protection/>
    </xf>
    <xf numFmtId="4" fontId="26" fillId="0" borderId="28" xfId="37" applyNumberFormat="1" applyFont="1" applyBorder="1" applyAlignment="1">
      <alignment vertical="center"/>
      <protection/>
    </xf>
    <xf numFmtId="0" fontId="27" fillId="0" borderId="0" xfId="37" applyFont="1" applyAlignment="1">
      <alignment vertical="center"/>
      <protection/>
    </xf>
    <xf numFmtId="0" fontId="27" fillId="0" borderId="12" xfId="37" applyFont="1" applyBorder="1" applyAlignment="1">
      <alignment vertical="center"/>
      <protection/>
    </xf>
    <xf numFmtId="0" fontId="27" fillId="0" borderId="28" xfId="37" applyFont="1" applyBorder="1" applyAlignment="1">
      <alignment horizontal="left" vertical="center"/>
      <protection/>
    </xf>
    <xf numFmtId="0" fontId="27" fillId="0" borderId="28" xfId="37" applyFont="1" applyBorder="1" applyAlignment="1">
      <alignment vertical="center"/>
      <protection/>
    </xf>
    <xf numFmtId="4" fontId="27" fillId="0" borderId="28" xfId="37" applyNumberFormat="1" applyFont="1" applyBorder="1" applyAlignment="1">
      <alignment vertical="center"/>
      <protection/>
    </xf>
    <xf numFmtId="0" fontId="27" fillId="0" borderId="23" xfId="37" applyFont="1" applyBorder="1" applyAlignment="1">
      <alignment horizontal="left" vertical="center"/>
      <protection/>
    </xf>
    <xf numFmtId="0" fontId="27" fillId="0" borderId="23" xfId="37" applyFont="1" applyBorder="1" applyAlignment="1">
      <alignment vertical="center"/>
      <protection/>
    </xf>
    <xf numFmtId="4" fontId="27" fillId="0" borderId="23" xfId="37" applyNumberFormat="1" applyFont="1" applyBorder="1" applyAlignment="1">
      <alignment vertical="center"/>
      <protection/>
    </xf>
    <xf numFmtId="0" fontId="1" fillId="0" borderId="0" xfId="37" applyFont="1" applyAlignment="1">
      <alignment horizontal="center" vertical="center" wrapText="1"/>
      <protection/>
    </xf>
    <xf numFmtId="0" fontId="1" fillId="0" borderId="12" xfId="37" applyFont="1" applyBorder="1" applyAlignment="1">
      <alignment horizontal="center" vertical="center" wrapText="1"/>
      <protection/>
    </xf>
    <xf numFmtId="0" fontId="14" fillId="34" borderId="22" xfId="37" applyFont="1" applyFill="1" applyBorder="1" applyAlignment="1">
      <alignment horizontal="center" vertical="center" wrapText="1"/>
      <protection/>
    </xf>
    <xf numFmtId="0" fontId="14" fillId="34" borderId="23" xfId="37" applyFont="1" applyFill="1" applyBorder="1" applyAlignment="1">
      <alignment horizontal="center" vertical="center" wrapText="1"/>
      <protection/>
    </xf>
    <xf numFmtId="0" fontId="14" fillId="34" borderId="24" xfId="37" applyFont="1" applyFill="1" applyBorder="1" applyAlignment="1">
      <alignment horizontal="center" vertical="center" wrapText="1"/>
      <protection/>
    </xf>
    <xf numFmtId="0" fontId="14" fillId="34" borderId="0" xfId="37" applyFont="1" applyFill="1" applyAlignment="1">
      <alignment horizontal="center" vertical="center" wrapText="1"/>
      <protection/>
    </xf>
    <xf numFmtId="0" fontId="1" fillId="0" borderId="12" xfId="37" applyBorder="1" applyAlignment="1">
      <alignment horizontal="center" vertical="center" wrapText="1"/>
      <protection/>
    </xf>
    <xf numFmtId="0" fontId="1" fillId="0" borderId="0" xfId="37" applyAlignment="1">
      <alignment horizontal="center" vertical="center" wrapText="1"/>
      <protection/>
    </xf>
    <xf numFmtId="4" fontId="16" fillId="0" borderId="0" xfId="37" applyNumberFormat="1" applyFont="1" applyAlignment="1">
      <alignment/>
      <protection/>
    </xf>
    <xf numFmtId="165" fontId="28" fillId="0" borderId="19" xfId="37" applyNumberFormat="1" applyFont="1" applyBorder="1" applyAlignment="1">
      <alignment/>
      <protection/>
    </xf>
    <xf numFmtId="165" fontId="28" fillId="0" borderId="20" xfId="37" applyNumberFormat="1" applyFont="1" applyBorder="1" applyAlignment="1">
      <alignment/>
      <protection/>
    </xf>
    <xf numFmtId="4" fontId="29" fillId="0" borderId="0" xfId="37" applyNumberFormat="1" applyFont="1" applyAlignment="1">
      <alignment vertical="center"/>
      <protection/>
    </xf>
    <xf numFmtId="0" fontId="30" fillId="0" borderId="0" xfId="37" applyFont="1" applyAlignment="1">
      <alignment/>
      <protection/>
    </xf>
    <xf numFmtId="0" fontId="30" fillId="0" borderId="12" xfId="37" applyFont="1" applyBorder="1" applyAlignment="1">
      <alignment/>
      <protection/>
    </xf>
    <xf numFmtId="0" fontId="30" fillId="0" borderId="0" xfId="37" applyFont="1" applyAlignment="1">
      <alignment horizontal="left"/>
      <protection/>
    </xf>
    <xf numFmtId="0" fontId="26" fillId="0" borderId="0" xfId="37" applyFont="1" applyAlignment="1">
      <alignment horizontal="left"/>
      <protection/>
    </xf>
    <xf numFmtId="4" fontId="26" fillId="0" borderId="0" xfId="37" applyNumberFormat="1" applyFont="1" applyAlignment="1">
      <alignment/>
      <protection/>
    </xf>
    <xf numFmtId="0" fontId="30" fillId="0" borderId="26" xfId="37" applyFont="1" applyBorder="1" applyAlignment="1">
      <alignment/>
      <protection/>
    </xf>
    <xf numFmtId="0" fontId="30" fillId="0" borderId="0" xfId="37" applyFont="1" applyBorder="1" applyAlignment="1">
      <alignment/>
      <protection/>
    </xf>
    <xf numFmtId="165" fontId="30" fillId="0" borderId="0" xfId="37" applyNumberFormat="1" applyFont="1" applyBorder="1" applyAlignment="1">
      <alignment/>
      <protection/>
    </xf>
    <xf numFmtId="165" fontId="30" fillId="0" borderId="21" xfId="37" applyNumberFormat="1" applyFont="1" applyBorder="1" applyAlignment="1">
      <alignment/>
      <protection/>
    </xf>
    <xf numFmtId="0" fontId="30" fillId="0" borderId="0" xfId="37" applyFont="1" applyAlignment="1">
      <alignment horizontal="center"/>
      <protection/>
    </xf>
    <xf numFmtId="4" fontId="30" fillId="0" borderId="0" xfId="37" applyNumberFormat="1" applyFont="1" applyAlignment="1">
      <alignment vertical="center"/>
      <protection/>
    </xf>
    <xf numFmtId="0" fontId="1" fillId="0" borderId="12" xfId="37" applyFont="1" applyBorder="1" applyAlignment="1" applyProtection="1">
      <alignment vertical="center"/>
      <protection locked="0"/>
    </xf>
    <xf numFmtId="0" fontId="14" fillId="0" borderId="31" xfId="37" applyFont="1" applyBorder="1" applyAlignment="1" applyProtection="1">
      <alignment horizontal="center" vertical="center"/>
      <protection locked="0"/>
    </xf>
    <xf numFmtId="49" fontId="14" fillId="0" borderId="31" xfId="37" applyNumberFormat="1" applyFont="1" applyBorder="1" applyAlignment="1" applyProtection="1">
      <alignment horizontal="left" vertical="center" wrapText="1"/>
      <protection locked="0"/>
    </xf>
    <xf numFmtId="0" fontId="14" fillId="0" borderId="31" xfId="37" applyFont="1" applyBorder="1" applyAlignment="1" applyProtection="1">
      <alignment horizontal="left" vertical="center" wrapText="1"/>
      <protection locked="0"/>
    </xf>
    <xf numFmtId="0" fontId="14" fillId="0" borderId="31" xfId="37" applyFont="1" applyBorder="1" applyAlignment="1" applyProtection="1">
      <alignment horizontal="center" vertical="center" wrapText="1"/>
      <protection locked="0"/>
    </xf>
    <xf numFmtId="166" fontId="14" fillId="0" borderId="31" xfId="37" applyNumberFormat="1" applyFont="1" applyBorder="1" applyAlignment="1" applyProtection="1">
      <alignment vertical="center"/>
      <protection locked="0"/>
    </xf>
    <xf numFmtId="4" fontId="14" fillId="0" borderId="31" xfId="37" applyNumberFormat="1" applyFont="1" applyBorder="1" applyAlignment="1" applyProtection="1">
      <alignment vertical="center"/>
      <protection locked="0"/>
    </xf>
    <xf numFmtId="0" fontId="1" fillId="0" borderId="31" xfId="37" applyFont="1" applyBorder="1" applyAlignment="1" applyProtection="1">
      <alignment vertical="center"/>
      <protection locked="0"/>
    </xf>
    <xf numFmtId="0" fontId="15" fillId="0" borderId="26" xfId="37" applyFont="1" applyBorder="1" applyAlignment="1">
      <alignment horizontal="left" vertical="center"/>
      <protection/>
    </xf>
    <xf numFmtId="0" fontId="15" fillId="0" borderId="0" xfId="37" applyFont="1" applyBorder="1" applyAlignment="1">
      <alignment horizontal="center" vertical="center"/>
      <protection/>
    </xf>
    <xf numFmtId="165" fontId="15" fillId="0" borderId="0" xfId="37" applyNumberFormat="1" applyFont="1" applyBorder="1" applyAlignment="1">
      <alignment vertical="center"/>
      <protection/>
    </xf>
    <xf numFmtId="165" fontId="15" fillId="0" borderId="21" xfId="37" applyNumberFormat="1" applyFont="1" applyBorder="1" applyAlignment="1">
      <alignment vertical="center"/>
      <protection/>
    </xf>
    <xf numFmtId="0" fontId="14" fillId="0" borderId="0" xfId="37" applyFont="1" applyAlignment="1">
      <alignment horizontal="left" vertical="center"/>
      <protection/>
    </xf>
    <xf numFmtId="4" fontId="1" fillId="0" borderId="0" xfId="37" applyNumberFormat="1" applyFont="1" applyAlignment="1">
      <alignment vertical="center"/>
      <protection/>
    </xf>
    <xf numFmtId="0" fontId="1" fillId="0" borderId="0" xfId="37" applyFont="1" applyAlignment="1">
      <alignment/>
      <protection/>
    </xf>
    <xf numFmtId="0" fontId="1" fillId="0" borderId="0" xfId="37" applyFont="1" applyAlignment="1">
      <alignment horizontal="left"/>
      <protection/>
    </xf>
    <xf numFmtId="0" fontId="7" fillId="0" borderId="0" xfId="37" applyFont="1" applyAlignment="1">
      <alignment horizontal="left"/>
      <protection/>
    </xf>
    <xf numFmtId="4" fontId="7" fillId="0" borderId="0" xfId="37" applyNumberFormat="1" applyFont="1" applyAlignment="1">
      <alignment/>
      <protection/>
    </xf>
    <xf numFmtId="0" fontId="1" fillId="0" borderId="12" xfId="37" applyFont="1" applyBorder="1" applyAlignment="1">
      <alignment/>
      <protection/>
    </xf>
    <xf numFmtId="0" fontId="31" fillId="0" borderId="31" xfId="37" applyFont="1" applyBorder="1" applyAlignment="1" applyProtection="1">
      <alignment horizontal="center" vertical="center"/>
      <protection locked="0"/>
    </xf>
    <xf numFmtId="49" fontId="31" fillId="0" borderId="31" xfId="37" applyNumberFormat="1" applyFont="1" applyBorder="1" applyAlignment="1" applyProtection="1">
      <alignment horizontal="left" vertical="center" wrapText="1"/>
      <protection locked="0"/>
    </xf>
    <xf numFmtId="0" fontId="31" fillId="0" borderId="31" xfId="37" applyFont="1" applyBorder="1" applyAlignment="1" applyProtection="1">
      <alignment horizontal="left" vertical="center" wrapText="1"/>
      <protection locked="0"/>
    </xf>
    <xf numFmtId="0" fontId="31" fillId="0" borderId="31" xfId="37" applyFont="1" applyBorder="1" applyAlignment="1" applyProtection="1">
      <alignment horizontal="center" vertical="center" wrapText="1"/>
      <protection locked="0"/>
    </xf>
    <xf numFmtId="166" fontId="31" fillId="0" borderId="31" xfId="37" applyNumberFormat="1" applyFont="1" applyBorder="1" applyAlignment="1" applyProtection="1">
      <alignment vertical="center"/>
      <protection locked="0"/>
    </xf>
    <xf numFmtId="4" fontId="31" fillId="0" borderId="31" xfId="37" applyNumberFormat="1" applyFont="1" applyBorder="1" applyAlignment="1" applyProtection="1">
      <alignment vertical="center"/>
      <protection locked="0"/>
    </xf>
    <xf numFmtId="0" fontId="32" fillId="0" borderId="31" xfId="37" applyFont="1" applyBorder="1" applyAlignment="1" applyProtection="1">
      <alignment vertical="center"/>
      <protection locked="0"/>
    </xf>
    <xf numFmtId="0" fontId="32" fillId="0" borderId="12" xfId="37" applyFont="1" applyBorder="1" applyAlignment="1">
      <alignment vertical="center"/>
      <protection/>
    </xf>
    <xf numFmtId="0" fontId="33" fillId="0" borderId="26" xfId="37" applyFont="1" applyBorder="1" applyAlignment="1">
      <alignment horizontal="left" vertical="center"/>
      <protection/>
    </xf>
    <xf numFmtId="0" fontId="33" fillId="0" borderId="0" xfId="37" applyFont="1" applyBorder="1" applyAlignment="1">
      <alignment horizontal="center" vertical="center"/>
      <protection/>
    </xf>
    <xf numFmtId="0" fontId="1" fillId="0" borderId="26" xfId="37" applyFont="1" applyBorder="1" applyAlignment="1">
      <alignment vertical="center"/>
      <protection/>
    </xf>
    <xf numFmtId="0" fontId="1" fillId="0" borderId="0" xfId="37" applyBorder="1" applyAlignment="1">
      <alignment vertical="center"/>
      <protection/>
    </xf>
    <xf numFmtId="0" fontId="34" fillId="0" borderId="0" xfId="37" applyFont="1" applyAlignment="1">
      <alignment horizontal="left" vertical="center"/>
      <protection/>
    </xf>
    <xf numFmtId="0" fontId="35" fillId="0" borderId="0" xfId="37" applyFont="1" applyAlignment="1">
      <alignment vertical="center" wrapText="1"/>
      <protection/>
    </xf>
    <xf numFmtId="0" fontId="17" fillId="0" borderId="0" xfId="37" applyFont="1" applyAlignment="1">
      <alignment horizontal="left"/>
      <protection/>
    </xf>
    <xf numFmtId="4" fontId="17" fillId="0" borderId="0" xfId="37" applyNumberFormat="1" applyFont="1" applyAlignment="1">
      <alignment/>
      <protection/>
    </xf>
    <xf numFmtId="0" fontId="15" fillId="0" borderId="27" xfId="37" applyFont="1" applyBorder="1" applyAlignment="1">
      <alignment horizontal="left" vertical="center"/>
      <protection/>
    </xf>
    <xf numFmtId="0" fontId="15" fillId="0" borderId="28" xfId="37" applyFont="1" applyBorder="1" applyAlignment="1">
      <alignment horizontal="center" vertical="center"/>
      <protection/>
    </xf>
    <xf numFmtId="165" fontId="15" fillId="0" borderId="28" xfId="37" applyNumberFormat="1" applyFont="1" applyBorder="1" applyAlignment="1">
      <alignment vertical="center"/>
      <protection/>
    </xf>
    <xf numFmtId="165" fontId="15" fillId="0" borderId="29" xfId="37" applyNumberFormat="1" applyFont="1" applyBorder="1" applyAlignment="1">
      <alignment vertical="center"/>
      <protection/>
    </xf>
    <xf numFmtId="0" fontId="1" fillId="0" borderId="0" xfId="37" applyFont="1">
      <alignment/>
      <protection/>
    </xf>
    <xf numFmtId="0" fontId="20" fillId="0" borderId="0" xfId="37" applyFont="1" applyBorder="1" applyAlignment="1">
      <alignment horizontal="left" vertical="center" wrapText="1"/>
      <protection/>
    </xf>
    <xf numFmtId="4" fontId="21" fillId="0" borderId="0" xfId="37" applyNumberFormat="1" applyFont="1" applyBorder="1" applyAlignment="1">
      <alignment vertical="center"/>
      <protection/>
    </xf>
    <xf numFmtId="4" fontId="16" fillId="0" borderId="0" xfId="37" applyNumberFormat="1" applyFont="1" applyBorder="1" applyAlignment="1">
      <alignment horizontal="right" vertical="center"/>
      <protection/>
    </xf>
    <xf numFmtId="4" fontId="16" fillId="0" borderId="0" xfId="37" applyNumberFormat="1" applyFont="1" applyBorder="1" applyAlignment="1">
      <alignment vertical="center"/>
      <protection/>
    </xf>
    <xf numFmtId="14" fontId="7" fillId="0" borderId="0" xfId="37" applyNumberFormat="1" applyFont="1" applyBorder="1" applyAlignment="1">
      <alignment horizontal="left" vertical="center"/>
      <protection/>
    </xf>
    <xf numFmtId="0" fontId="7" fillId="0" borderId="0" xfId="37" applyFont="1" applyBorder="1" applyAlignment="1">
      <alignment vertical="center" wrapText="1"/>
      <protection/>
    </xf>
    <xf numFmtId="0" fontId="13" fillId="0" borderId="25" xfId="37" applyFont="1" applyBorder="1" applyAlignment="1">
      <alignment horizontal="center" vertical="center"/>
      <protection/>
    </xf>
    <xf numFmtId="0" fontId="14" fillId="34" borderId="15" xfId="37" applyFont="1" applyFill="1" applyBorder="1" applyAlignment="1">
      <alignment horizontal="center" vertical="center"/>
      <protection/>
    </xf>
    <xf numFmtId="0" fontId="14" fillId="34" borderId="16" xfId="37" applyFont="1" applyFill="1" applyBorder="1" applyAlignment="1">
      <alignment horizontal="center" vertical="center"/>
      <protection/>
    </xf>
    <xf numFmtId="0" fontId="14" fillId="34" borderId="16" xfId="37" applyFont="1" applyFill="1" applyBorder="1" applyAlignment="1">
      <alignment horizontal="right" vertical="center"/>
      <protection/>
    </xf>
    <xf numFmtId="0" fontId="14" fillId="34" borderId="30" xfId="37" applyFont="1" applyFill="1" applyBorder="1" applyAlignment="1">
      <alignment horizontal="center" vertical="center"/>
      <protection/>
    </xf>
    <xf numFmtId="164" fontId="6" fillId="0" borderId="0" xfId="37" applyNumberFormat="1" applyFont="1" applyBorder="1" applyAlignment="1">
      <alignment horizontal="left" vertical="center"/>
      <protection/>
    </xf>
    <xf numFmtId="4" fontId="10" fillId="0" borderId="0" xfId="37" applyNumberFormat="1" applyFont="1" applyBorder="1" applyAlignment="1">
      <alignment vertical="center"/>
      <protection/>
    </xf>
    <xf numFmtId="0" fontId="11" fillId="33" borderId="16" xfId="37" applyFont="1" applyFill="1" applyBorder="1" applyAlignment="1">
      <alignment horizontal="left" vertical="center"/>
      <protection/>
    </xf>
    <xf numFmtId="4" fontId="11" fillId="33" borderId="30" xfId="37" applyNumberFormat="1" applyFont="1" applyFill="1" applyBorder="1" applyAlignment="1">
      <alignment vertical="center"/>
      <protection/>
    </xf>
    <xf numFmtId="0" fontId="8" fillId="0" borderId="0" xfId="37" applyFont="1" applyBorder="1" applyAlignment="1">
      <alignment horizontal="left" vertical="center" wrapText="1"/>
      <protection/>
    </xf>
    <xf numFmtId="0" fontId="4" fillId="35" borderId="0" xfId="37" applyFont="1" applyFill="1" applyBorder="1" applyAlignment="1">
      <alignment horizontal="center" vertical="center"/>
      <protection/>
    </xf>
    <xf numFmtId="0" fontId="7" fillId="0" borderId="0" xfId="37" applyFont="1" applyBorder="1" applyAlignment="1">
      <alignment horizontal="left" vertical="center"/>
      <protection/>
    </xf>
    <xf numFmtId="0" fontId="8" fillId="0" borderId="0" xfId="37" applyFont="1" applyBorder="1" applyAlignment="1">
      <alignment horizontal="left" vertical="top" wrapText="1"/>
      <protection/>
    </xf>
    <xf numFmtId="0" fontId="7" fillId="0" borderId="0" xfId="37" applyFont="1" applyBorder="1" applyAlignment="1">
      <alignment horizontal="left" vertical="center" wrapText="1"/>
      <protection/>
    </xf>
    <xf numFmtId="4" fontId="9" fillId="0" borderId="14" xfId="37" applyNumberFormat="1" applyFont="1" applyBorder="1" applyAlignment="1">
      <alignment vertical="center"/>
      <protection/>
    </xf>
    <xf numFmtId="0" fontId="6" fillId="0" borderId="0" xfId="37" applyFont="1" applyBorder="1" applyAlignment="1">
      <alignment horizontal="right" vertical="center"/>
      <protection/>
    </xf>
    <xf numFmtId="0" fontId="6" fillId="0" borderId="0" xfId="37" applyFont="1" applyBorder="1" applyAlignment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Hyperlink" xfId="36"/>
    <cellStyle name="Excel Built-in Normal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zoomScalePageLayoutView="0" workbookViewId="0" topLeftCell="A1">
      <selection activeCell="AN94" sqref="AN94:AP94"/>
    </sheetView>
  </sheetViews>
  <sheetFormatPr defaultColWidth="7.140625" defaultRowHeight="11.25" customHeight="1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7.140625" style="1" customWidth="1"/>
    <col min="71" max="91" width="0" style="1" hidden="1" customWidth="1"/>
    <col min="92" max="16384" width="7.140625" style="1" customWidth="1"/>
  </cols>
  <sheetData>
    <row r="1" spans="1:74" ht="11.25" customHeight="1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ht="36.75" customHeight="1">
      <c r="AR2" s="195" t="s">
        <v>4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3" t="s">
        <v>5</v>
      </c>
      <c r="BT2" s="3" t="s">
        <v>6</v>
      </c>
    </row>
    <row r="3" spans="2:72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6</v>
      </c>
    </row>
    <row r="4" spans="2:71" ht="24.75" customHeight="1">
      <c r="B4" s="6"/>
      <c r="D4" s="7" t="s">
        <v>7</v>
      </c>
      <c r="AR4" s="6"/>
      <c r="AS4" s="8" t="s">
        <v>8</v>
      </c>
      <c r="BS4" s="3" t="s">
        <v>9</v>
      </c>
    </row>
    <row r="5" spans="2:71" ht="12" customHeight="1">
      <c r="B5" s="6"/>
      <c r="D5" s="9" t="s">
        <v>10</v>
      </c>
      <c r="K5" s="196" t="s">
        <v>11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6"/>
      <c r="BS5" s="3" t="s">
        <v>5</v>
      </c>
    </row>
    <row r="6" spans="2:71" ht="36.75" customHeight="1">
      <c r="B6" s="6"/>
      <c r="D6" s="10" t="s">
        <v>12</v>
      </c>
      <c r="K6" s="197" t="s">
        <v>13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R6" s="6"/>
      <c r="BS6" s="3" t="s">
        <v>5</v>
      </c>
    </row>
    <row r="7" spans="2:71" ht="12" customHeight="1">
      <c r="B7" s="6"/>
      <c r="D7" s="11" t="s">
        <v>14</v>
      </c>
      <c r="K7" s="12"/>
      <c r="AK7" s="11" t="s">
        <v>15</v>
      </c>
      <c r="AN7" s="12"/>
      <c r="AR7" s="6"/>
      <c r="BS7" s="3" t="s">
        <v>5</v>
      </c>
    </row>
    <row r="8" spans="2:71" ht="12" customHeight="1">
      <c r="B8" s="6"/>
      <c r="D8" s="11" t="s">
        <v>16</v>
      </c>
      <c r="K8" s="12" t="s">
        <v>17</v>
      </c>
      <c r="AK8" s="11" t="s">
        <v>18</v>
      </c>
      <c r="AN8" s="12" t="s">
        <v>19</v>
      </c>
      <c r="AR8" s="6"/>
      <c r="BS8" s="3" t="s">
        <v>5</v>
      </c>
    </row>
    <row r="9" spans="2:71" ht="14.25" customHeight="1">
      <c r="B9" s="6"/>
      <c r="AR9" s="6"/>
      <c r="BS9" s="3" t="s">
        <v>5</v>
      </c>
    </row>
    <row r="10" spans="2:71" ht="12" customHeight="1">
      <c r="B10" s="6"/>
      <c r="D10" s="11" t="s">
        <v>20</v>
      </c>
      <c r="AK10" s="11" t="s">
        <v>21</v>
      </c>
      <c r="AN10" s="12"/>
      <c r="AR10" s="6"/>
      <c r="BS10" s="3" t="s">
        <v>5</v>
      </c>
    </row>
    <row r="11" spans="2:71" ht="18" customHeight="1">
      <c r="B11" s="6"/>
      <c r="E11" s="12" t="s">
        <v>17</v>
      </c>
      <c r="AK11" s="11" t="s">
        <v>22</v>
      </c>
      <c r="AN11" s="12"/>
      <c r="AR11" s="6"/>
      <c r="BS11" s="3" t="s">
        <v>5</v>
      </c>
    </row>
    <row r="12" spans="2:71" ht="6.75" customHeight="1">
      <c r="B12" s="6"/>
      <c r="AR12" s="6"/>
      <c r="BS12" s="3" t="s">
        <v>5</v>
      </c>
    </row>
    <row r="13" spans="2:71" ht="12" customHeight="1">
      <c r="B13" s="6"/>
      <c r="D13" s="11" t="s">
        <v>23</v>
      </c>
      <c r="AK13" s="11" t="s">
        <v>21</v>
      </c>
      <c r="AN13" s="12"/>
      <c r="AR13" s="6"/>
      <c r="BS13" s="3" t="s">
        <v>5</v>
      </c>
    </row>
    <row r="14" spans="2:71" ht="12.75" customHeight="1">
      <c r="B14" s="6"/>
      <c r="E14" s="12"/>
      <c r="AK14" s="11" t="s">
        <v>22</v>
      </c>
      <c r="AN14" s="12"/>
      <c r="AR14" s="6"/>
      <c r="BS14" s="3" t="s">
        <v>5</v>
      </c>
    </row>
    <row r="15" spans="2:71" ht="6.75" customHeight="1">
      <c r="B15" s="6"/>
      <c r="AR15" s="6"/>
      <c r="BS15" s="3" t="s">
        <v>2</v>
      </c>
    </row>
    <row r="16" spans="2:71" ht="12" customHeight="1">
      <c r="B16" s="6"/>
      <c r="D16" s="11" t="s">
        <v>24</v>
      </c>
      <c r="AK16" s="11" t="s">
        <v>21</v>
      </c>
      <c r="AN16" s="12"/>
      <c r="AR16" s="6"/>
      <c r="BS16" s="3" t="s">
        <v>2</v>
      </c>
    </row>
    <row r="17" spans="2:71" ht="18" customHeight="1">
      <c r="B17" s="6"/>
      <c r="E17" s="12" t="s">
        <v>17</v>
      </c>
      <c r="AK17" s="11" t="s">
        <v>22</v>
      </c>
      <c r="AN17" s="12"/>
      <c r="AR17" s="6"/>
      <c r="BS17" s="3" t="s">
        <v>25</v>
      </c>
    </row>
    <row r="18" spans="2:71" ht="6.75" customHeight="1">
      <c r="B18" s="6"/>
      <c r="AR18" s="6"/>
      <c r="BS18" s="3" t="s">
        <v>5</v>
      </c>
    </row>
    <row r="19" spans="2:71" ht="12" customHeight="1">
      <c r="B19" s="6"/>
      <c r="D19" s="11" t="s">
        <v>26</v>
      </c>
      <c r="AK19" s="11" t="s">
        <v>21</v>
      </c>
      <c r="AN19" s="12"/>
      <c r="AR19" s="6"/>
      <c r="BS19" s="3" t="s">
        <v>5</v>
      </c>
    </row>
    <row r="20" spans="2:71" ht="18" customHeight="1">
      <c r="B20" s="6"/>
      <c r="E20" s="12" t="s">
        <v>17</v>
      </c>
      <c r="AK20" s="11" t="s">
        <v>22</v>
      </c>
      <c r="AN20" s="12"/>
      <c r="AR20" s="6"/>
      <c r="BS20" s="3" t="s">
        <v>2</v>
      </c>
    </row>
    <row r="21" spans="2:44" ht="6.75" customHeight="1">
      <c r="B21" s="6"/>
      <c r="AR21" s="6"/>
    </row>
    <row r="22" spans="2:44" ht="12" customHeight="1">
      <c r="B22" s="6"/>
      <c r="D22" s="11" t="s">
        <v>27</v>
      </c>
      <c r="AR22" s="6"/>
    </row>
    <row r="23" spans="2:44" ht="89.25" customHeight="1">
      <c r="B23" s="6"/>
      <c r="E23" s="198" t="s">
        <v>28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6"/>
    </row>
    <row r="24" spans="2:44" ht="6.75" customHeight="1">
      <c r="B24" s="6"/>
      <c r="AR24" s="6"/>
    </row>
    <row r="25" spans="2:44" ht="6.75" customHeight="1">
      <c r="B25" s="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R25" s="6"/>
    </row>
    <row r="26" spans="1:57" s="18" customFormat="1" ht="25.5" customHeight="1">
      <c r="A26" s="14"/>
      <c r="B26" s="15"/>
      <c r="C26" s="14"/>
      <c r="D26" s="16" t="s">
        <v>29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99">
        <f>ROUND(AG94,2)</f>
        <v>0</v>
      </c>
      <c r="AL26" s="199"/>
      <c r="AM26" s="199"/>
      <c r="AN26" s="199"/>
      <c r="AO26" s="199"/>
      <c r="AP26" s="14"/>
      <c r="AQ26" s="14"/>
      <c r="AR26" s="15"/>
      <c r="BE26" s="14"/>
    </row>
    <row r="27" spans="1:57" s="18" customFormat="1" ht="6.75" customHeight="1">
      <c r="A27" s="14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5"/>
      <c r="BE27" s="14"/>
    </row>
    <row r="28" spans="1:57" s="18" customFormat="1" ht="12.75" customHeight="1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200" t="s">
        <v>30</v>
      </c>
      <c r="M28" s="200"/>
      <c r="N28" s="200"/>
      <c r="O28" s="200"/>
      <c r="P28" s="200"/>
      <c r="Q28" s="14"/>
      <c r="R28" s="14"/>
      <c r="S28" s="14"/>
      <c r="T28" s="14"/>
      <c r="U28" s="14"/>
      <c r="V28" s="14"/>
      <c r="W28" s="200" t="s">
        <v>31</v>
      </c>
      <c r="X28" s="200"/>
      <c r="Y28" s="200"/>
      <c r="Z28" s="200"/>
      <c r="AA28" s="200"/>
      <c r="AB28" s="200"/>
      <c r="AC28" s="200"/>
      <c r="AD28" s="200"/>
      <c r="AE28" s="200"/>
      <c r="AF28" s="14"/>
      <c r="AG28" s="14"/>
      <c r="AH28" s="14"/>
      <c r="AI28" s="14"/>
      <c r="AJ28" s="14"/>
      <c r="AK28" s="200" t="s">
        <v>32</v>
      </c>
      <c r="AL28" s="200"/>
      <c r="AM28" s="200"/>
      <c r="AN28" s="200"/>
      <c r="AO28" s="200"/>
      <c r="AP28" s="14"/>
      <c r="AQ28" s="14"/>
      <c r="AR28" s="15"/>
      <c r="BE28" s="14"/>
    </row>
    <row r="29" spans="2:44" s="19" customFormat="1" ht="14.25" customHeight="1">
      <c r="B29" s="20"/>
      <c r="D29" s="11" t="s">
        <v>33</v>
      </c>
      <c r="F29" s="11" t="s">
        <v>34</v>
      </c>
      <c r="L29" s="190">
        <v>0.21</v>
      </c>
      <c r="M29" s="190"/>
      <c r="N29" s="190"/>
      <c r="O29" s="190"/>
      <c r="P29" s="190"/>
      <c r="W29" s="191">
        <f>AK26*1</f>
        <v>0</v>
      </c>
      <c r="X29" s="191"/>
      <c r="Y29" s="191"/>
      <c r="Z29" s="191"/>
      <c r="AA29" s="191"/>
      <c r="AB29" s="191"/>
      <c r="AC29" s="191"/>
      <c r="AD29" s="191"/>
      <c r="AE29" s="191"/>
      <c r="AK29" s="191">
        <f>W29*0.21</f>
        <v>0</v>
      </c>
      <c r="AL29" s="191"/>
      <c r="AM29" s="191"/>
      <c r="AN29" s="191"/>
      <c r="AO29" s="191"/>
      <c r="AR29" s="20"/>
    </row>
    <row r="30" spans="2:44" s="19" customFormat="1" ht="14.25" customHeight="1">
      <c r="B30" s="20"/>
      <c r="F30" s="11"/>
      <c r="L30" s="190"/>
      <c r="M30" s="190"/>
      <c r="N30" s="190"/>
      <c r="O30" s="190"/>
      <c r="P30" s="190"/>
      <c r="W30" s="191"/>
      <c r="X30" s="191"/>
      <c r="Y30" s="191"/>
      <c r="Z30" s="191"/>
      <c r="AA30" s="191"/>
      <c r="AB30" s="191"/>
      <c r="AC30" s="191"/>
      <c r="AD30" s="191"/>
      <c r="AE30" s="191"/>
      <c r="AK30" s="191"/>
      <c r="AL30" s="191"/>
      <c r="AM30" s="191"/>
      <c r="AN30" s="191"/>
      <c r="AO30" s="191"/>
      <c r="AR30" s="20"/>
    </row>
    <row r="31" spans="2:44" s="19" customFormat="1" ht="12.75" customHeight="1" hidden="1">
      <c r="B31" s="20"/>
      <c r="F31" s="11" t="s">
        <v>35</v>
      </c>
      <c r="L31" s="190">
        <v>0.21</v>
      </c>
      <c r="M31" s="190"/>
      <c r="N31" s="190"/>
      <c r="O31" s="190"/>
      <c r="P31" s="190"/>
      <c r="W31" s="191">
        <f>ROUND(BB94,2)</f>
        <v>0</v>
      </c>
      <c r="X31" s="191"/>
      <c r="Y31" s="191"/>
      <c r="Z31" s="191"/>
      <c r="AA31" s="191"/>
      <c r="AB31" s="191"/>
      <c r="AC31" s="191"/>
      <c r="AD31" s="191"/>
      <c r="AE31" s="191"/>
      <c r="AK31" s="191">
        <v>0</v>
      </c>
      <c r="AL31" s="191"/>
      <c r="AM31" s="191"/>
      <c r="AN31" s="191"/>
      <c r="AO31" s="191"/>
      <c r="AR31" s="20"/>
    </row>
    <row r="32" spans="2:44" s="19" customFormat="1" ht="12.75" customHeight="1" hidden="1">
      <c r="B32" s="20"/>
      <c r="F32" s="11" t="s">
        <v>36</v>
      </c>
      <c r="L32" s="190">
        <v>0.21</v>
      </c>
      <c r="M32" s="190"/>
      <c r="N32" s="190"/>
      <c r="O32" s="190"/>
      <c r="P32" s="190"/>
      <c r="W32" s="191">
        <f>ROUND(BC94,2)</f>
        <v>0</v>
      </c>
      <c r="X32" s="191"/>
      <c r="Y32" s="191"/>
      <c r="Z32" s="191"/>
      <c r="AA32" s="191"/>
      <c r="AB32" s="191"/>
      <c r="AC32" s="191"/>
      <c r="AD32" s="191"/>
      <c r="AE32" s="191"/>
      <c r="AK32" s="191">
        <v>0</v>
      </c>
      <c r="AL32" s="191"/>
      <c r="AM32" s="191"/>
      <c r="AN32" s="191"/>
      <c r="AO32" s="191"/>
      <c r="AR32" s="20"/>
    </row>
    <row r="33" spans="2:44" s="19" customFormat="1" ht="12.75" customHeight="1" hidden="1">
      <c r="B33" s="20"/>
      <c r="F33" s="11" t="s">
        <v>37</v>
      </c>
      <c r="L33" s="190">
        <v>0</v>
      </c>
      <c r="M33" s="190"/>
      <c r="N33" s="190"/>
      <c r="O33" s="190"/>
      <c r="P33" s="190"/>
      <c r="W33" s="191">
        <f>ROUND(BD94,2)</f>
        <v>0</v>
      </c>
      <c r="X33" s="191"/>
      <c r="Y33" s="191"/>
      <c r="Z33" s="191"/>
      <c r="AA33" s="191"/>
      <c r="AB33" s="191"/>
      <c r="AC33" s="191"/>
      <c r="AD33" s="191"/>
      <c r="AE33" s="191"/>
      <c r="AK33" s="191">
        <v>0</v>
      </c>
      <c r="AL33" s="191"/>
      <c r="AM33" s="191"/>
      <c r="AN33" s="191"/>
      <c r="AO33" s="191"/>
      <c r="AR33" s="20"/>
    </row>
    <row r="34" spans="1:57" s="18" customFormat="1" ht="6.75" customHeight="1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5"/>
      <c r="BE34" s="14"/>
    </row>
    <row r="35" spans="1:57" s="18" customFormat="1" ht="25.5" customHeight="1">
      <c r="A35" s="14"/>
      <c r="B35" s="15"/>
      <c r="C35" s="21"/>
      <c r="D35" s="22" t="s">
        <v>38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 t="s">
        <v>39</v>
      </c>
      <c r="U35" s="23"/>
      <c r="V35" s="23"/>
      <c r="W35" s="23"/>
      <c r="X35" s="192" t="s">
        <v>40</v>
      </c>
      <c r="Y35" s="192"/>
      <c r="Z35" s="192"/>
      <c r="AA35" s="192"/>
      <c r="AB35" s="192"/>
      <c r="AC35" s="23"/>
      <c r="AD35" s="23"/>
      <c r="AE35" s="23"/>
      <c r="AF35" s="23"/>
      <c r="AG35" s="23"/>
      <c r="AH35" s="23"/>
      <c r="AI35" s="23"/>
      <c r="AJ35" s="23"/>
      <c r="AK35" s="193">
        <f>SUM(AK26:AK33)</f>
        <v>0</v>
      </c>
      <c r="AL35" s="193"/>
      <c r="AM35" s="193"/>
      <c r="AN35" s="193"/>
      <c r="AO35" s="193"/>
      <c r="AP35" s="21"/>
      <c r="AQ35" s="21"/>
      <c r="AR35" s="15"/>
      <c r="BE35" s="14"/>
    </row>
    <row r="36" spans="1:57" s="18" customFormat="1" ht="6.75" customHeight="1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5"/>
      <c r="BE36" s="14"/>
    </row>
    <row r="37" spans="1:57" s="18" customFormat="1" ht="14.25" customHeight="1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5"/>
      <c r="BE37" s="14"/>
    </row>
    <row r="38" spans="2:44" ht="14.25" customHeight="1">
      <c r="B38" s="6"/>
      <c r="AR38" s="6"/>
    </row>
    <row r="39" spans="2:44" ht="14.25" customHeight="1">
      <c r="B39" s="6"/>
      <c r="AR39" s="6"/>
    </row>
    <row r="40" spans="2:44" ht="14.25" customHeight="1">
      <c r="B40" s="6"/>
      <c r="AR40" s="6"/>
    </row>
    <row r="41" spans="2:44" ht="14.25" customHeight="1">
      <c r="B41" s="6"/>
      <c r="AR41" s="6"/>
    </row>
    <row r="42" spans="2:44" ht="14.25" customHeight="1">
      <c r="B42" s="6"/>
      <c r="AR42" s="6"/>
    </row>
    <row r="43" spans="2:44" ht="14.25" customHeight="1">
      <c r="B43" s="6"/>
      <c r="AR43" s="6"/>
    </row>
    <row r="44" spans="2:44" ht="14.25" customHeight="1">
      <c r="B44" s="6"/>
      <c r="AR44" s="6"/>
    </row>
    <row r="45" spans="2:44" ht="14.25" customHeight="1">
      <c r="B45" s="6"/>
      <c r="AR45" s="6"/>
    </row>
    <row r="46" spans="2:44" ht="14.25" customHeight="1">
      <c r="B46" s="6"/>
      <c r="AR46" s="6"/>
    </row>
    <row r="47" spans="2:44" ht="14.25" customHeight="1">
      <c r="B47" s="6"/>
      <c r="AR47" s="6"/>
    </row>
    <row r="48" spans="2:44" ht="14.25" customHeight="1">
      <c r="B48" s="6"/>
      <c r="AR48" s="6"/>
    </row>
    <row r="49" spans="2:44" s="18" customFormat="1" ht="14.25" customHeight="1">
      <c r="B49" s="25"/>
      <c r="D49" s="26" t="s">
        <v>41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6" t="s">
        <v>42</v>
      </c>
      <c r="AI49" s="27"/>
      <c r="AJ49" s="27"/>
      <c r="AK49" s="27"/>
      <c r="AL49" s="27"/>
      <c r="AM49" s="27"/>
      <c r="AN49" s="27"/>
      <c r="AO49" s="27"/>
      <c r="AR49" s="25"/>
    </row>
    <row r="50" spans="2:44" ht="11.25" customHeight="1">
      <c r="B50" s="6"/>
      <c r="AR50" s="6"/>
    </row>
    <row r="51" spans="2:44" ht="11.25" customHeight="1">
      <c r="B51" s="6"/>
      <c r="AR51" s="6"/>
    </row>
    <row r="52" spans="2:44" ht="11.25" customHeight="1">
      <c r="B52" s="6"/>
      <c r="AR52" s="6"/>
    </row>
    <row r="53" spans="2:44" ht="11.25" customHeight="1">
      <c r="B53" s="6"/>
      <c r="AR53" s="6"/>
    </row>
    <row r="54" spans="2:44" ht="11.25" customHeight="1">
      <c r="B54" s="6"/>
      <c r="AR54" s="6"/>
    </row>
    <row r="55" spans="2:44" ht="11.25" customHeight="1">
      <c r="B55" s="6"/>
      <c r="AR55" s="6"/>
    </row>
    <row r="56" spans="2:44" ht="11.25" customHeight="1">
      <c r="B56" s="6"/>
      <c r="AR56" s="6"/>
    </row>
    <row r="57" spans="2:44" ht="11.25" customHeight="1">
      <c r="B57" s="6"/>
      <c r="AR57" s="6"/>
    </row>
    <row r="58" spans="2:44" ht="11.25" customHeight="1">
      <c r="B58" s="6"/>
      <c r="AR58" s="6"/>
    </row>
    <row r="59" spans="2:44" ht="11.25" customHeight="1">
      <c r="B59" s="6"/>
      <c r="AR59" s="6"/>
    </row>
    <row r="60" spans="1:57" s="18" customFormat="1" ht="12.75" customHeight="1">
      <c r="A60" s="14"/>
      <c r="B60" s="15"/>
      <c r="C60" s="14"/>
      <c r="D60" s="28" t="s">
        <v>43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8" t="s">
        <v>44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8" t="s">
        <v>43</v>
      </c>
      <c r="AI60" s="17"/>
      <c r="AJ60" s="17"/>
      <c r="AK60" s="17"/>
      <c r="AL60" s="17"/>
      <c r="AM60" s="28" t="s">
        <v>44</v>
      </c>
      <c r="AN60" s="17"/>
      <c r="AO60" s="17"/>
      <c r="AP60" s="14"/>
      <c r="AQ60" s="14"/>
      <c r="AR60" s="15"/>
      <c r="BE60" s="14"/>
    </row>
    <row r="61" spans="2:44" ht="11.25" customHeight="1">
      <c r="B61" s="6"/>
      <c r="AR61" s="6"/>
    </row>
    <row r="62" spans="2:44" ht="11.25" customHeight="1">
      <c r="B62" s="6"/>
      <c r="AR62" s="6"/>
    </row>
    <row r="63" spans="2:44" ht="11.25" customHeight="1">
      <c r="B63" s="6"/>
      <c r="AR63" s="6"/>
    </row>
    <row r="64" spans="1:57" s="18" customFormat="1" ht="12.75" customHeight="1">
      <c r="A64" s="14"/>
      <c r="B64" s="15"/>
      <c r="C64" s="14"/>
      <c r="D64" s="26" t="s">
        <v>45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6" t="s">
        <v>46</v>
      </c>
      <c r="AI64" s="29"/>
      <c r="AJ64" s="29"/>
      <c r="AK64" s="29"/>
      <c r="AL64" s="29"/>
      <c r="AM64" s="29"/>
      <c r="AN64" s="29"/>
      <c r="AO64" s="29"/>
      <c r="AP64" s="14"/>
      <c r="AQ64" s="14"/>
      <c r="AR64" s="15"/>
      <c r="BE64" s="14"/>
    </row>
    <row r="65" spans="2:44" ht="11.25" customHeight="1">
      <c r="B65" s="6"/>
      <c r="AR65" s="6"/>
    </row>
    <row r="66" spans="2:44" ht="11.25" customHeight="1">
      <c r="B66" s="6"/>
      <c r="AR66" s="6"/>
    </row>
    <row r="67" spans="2:44" ht="11.25" customHeight="1">
      <c r="B67" s="6"/>
      <c r="AR67" s="6"/>
    </row>
    <row r="68" spans="2:44" ht="11.25" customHeight="1">
      <c r="B68" s="6"/>
      <c r="AR68" s="6"/>
    </row>
    <row r="69" spans="2:44" ht="11.25" customHeight="1">
      <c r="B69" s="6"/>
      <c r="AR69" s="6"/>
    </row>
    <row r="70" spans="2:44" ht="11.25" customHeight="1">
      <c r="B70" s="6"/>
      <c r="AR70" s="6"/>
    </row>
    <row r="71" spans="2:44" ht="11.25" customHeight="1">
      <c r="B71" s="6"/>
      <c r="AR71" s="6"/>
    </row>
    <row r="72" spans="2:44" ht="11.25" customHeight="1">
      <c r="B72" s="6"/>
      <c r="AR72" s="6"/>
    </row>
    <row r="73" spans="2:44" ht="11.25" customHeight="1">
      <c r="B73" s="6"/>
      <c r="AR73" s="6"/>
    </row>
    <row r="74" spans="2:44" ht="11.25" customHeight="1">
      <c r="B74" s="6"/>
      <c r="AR74" s="6"/>
    </row>
    <row r="75" spans="1:57" s="18" customFormat="1" ht="12.75" customHeight="1">
      <c r="A75" s="14"/>
      <c r="B75" s="15"/>
      <c r="C75" s="14"/>
      <c r="D75" s="28" t="s">
        <v>43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8" t="s">
        <v>44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28" t="s">
        <v>43</v>
      </c>
      <c r="AI75" s="17"/>
      <c r="AJ75" s="17"/>
      <c r="AK75" s="17"/>
      <c r="AL75" s="17"/>
      <c r="AM75" s="28" t="s">
        <v>44</v>
      </c>
      <c r="AN75" s="17"/>
      <c r="AO75" s="17"/>
      <c r="AP75" s="14"/>
      <c r="AQ75" s="14"/>
      <c r="AR75" s="15"/>
      <c r="BE75" s="14"/>
    </row>
    <row r="76" spans="1:57" s="18" customFormat="1" ht="11.25" customHeight="1">
      <c r="A76" s="1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5"/>
      <c r="BE76" s="14"/>
    </row>
    <row r="77" spans="1:57" s="18" customFormat="1" ht="6.75" customHeight="1">
      <c r="A77" s="14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15"/>
      <c r="BE77" s="14"/>
    </row>
    <row r="81" spans="1:57" s="18" customFormat="1" ht="6.75" customHeight="1">
      <c r="A81" s="14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15"/>
      <c r="BE81" s="14"/>
    </row>
    <row r="82" spans="1:57" s="18" customFormat="1" ht="24.75" customHeight="1">
      <c r="A82" s="14"/>
      <c r="B82" s="15"/>
      <c r="C82" s="7" t="s">
        <v>47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5"/>
      <c r="BE82" s="14"/>
    </row>
    <row r="83" spans="1:57" s="18" customFormat="1" ht="6.75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5"/>
      <c r="BE83" s="14"/>
    </row>
    <row r="84" spans="2:44" s="34" customFormat="1" ht="12" customHeight="1">
      <c r="B84" s="35"/>
      <c r="C84" s="11" t="s">
        <v>10</v>
      </c>
      <c r="L84" s="34" t="str">
        <f>K5</f>
        <v>35/2019c</v>
      </c>
      <c r="AR84" s="35"/>
    </row>
    <row r="85" spans="2:44" s="36" customFormat="1" ht="36.75" customHeight="1">
      <c r="B85" s="37"/>
      <c r="C85" s="38" t="s">
        <v>12</v>
      </c>
      <c r="L85" s="194" t="str">
        <f>K6</f>
        <v>SŠ PTA - Svářečská škola a výukový pavilon - ÚT - Kotelna SO01</v>
      </c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R85" s="37"/>
    </row>
    <row r="86" spans="1:57" s="18" customFormat="1" ht="6.75" customHeight="1">
      <c r="A86" s="1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5"/>
      <c r="BE86" s="14"/>
    </row>
    <row r="87" spans="1:57" s="18" customFormat="1" ht="12" customHeight="1">
      <c r="A87" s="14"/>
      <c r="B87" s="15"/>
      <c r="C87" s="11" t="s">
        <v>16</v>
      </c>
      <c r="D87" s="14"/>
      <c r="E87" s="14"/>
      <c r="F87" s="14"/>
      <c r="G87" s="14"/>
      <c r="H87" s="14"/>
      <c r="I87" s="14"/>
      <c r="J87" s="14"/>
      <c r="K87" s="14"/>
      <c r="L87" s="39" t="str">
        <f>IF(K8="","",K8)</f>
        <v> 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1" t="s">
        <v>18</v>
      </c>
      <c r="AJ87" s="14"/>
      <c r="AK87" s="14"/>
      <c r="AL87" s="14"/>
      <c r="AM87" s="183" t="str">
        <f>IF(AN8="","",AN8)</f>
        <v>6. 12. 2019</v>
      </c>
      <c r="AN87" s="183"/>
      <c r="AO87" s="14"/>
      <c r="AP87" s="14"/>
      <c r="AQ87" s="14"/>
      <c r="AR87" s="15"/>
      <c r="BE87" s="14"/>
    </row>
    <row r="88" spans="1:57" s="18" customFormat="1" ht="6.75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5"/>
      <c r="BE88" s="14"/>
    </row>
    <row r="89" spans="1:57" s="18" customFormat="1" ht="15" customHeight="1">
      <c r="A89" s="14"/>
      <c r="B89" s="15"/>
      <c r="C89" s="11" t="s">
        <v>20</v>
      </c>
      <c r="D89" s="14"/>
      <c r="E89" s="14"/>
      <c r="F89" s="14"/>
      <c r="G89" s="14"/>
      <c r="H89" s="14"/>
      <c r="I89" s="14"/>
      <c r="J89" s="14"/>
      <c r="K89" s="14"/>
      <c r="L89" s="34" t="str">
        <f>IF(E11="","",E11)</f>
        <v> 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1" t="s">
        <v>24</v>
      </c>
      <c r="AJ89" s="14"/>
      <c r="AK89" s="14"/>
      <c r="AL89" s="14"/>
      <c r="AM89" s="184" t="str">
        <f>IF(E17="","",E17)</f>
        <v> </v>
      </c>
      <c r="AN89" s="184"/>
      <c r="AO89" s="184"/>
      <c r="AP89" s="184"/>
      <c r="AQ89" s="14"/>
      <c r="AR89" s="15"/>
      <c r="AS89" s="185" t="s">
        <v>48</v>
      </c>
      <c r="AT89" s="185"/>
      <c r="AU89" s="40"/>
      <c r="AV89" s="40"/>
      <c r="AW89" s="40"/>
      <c r="AX89" s="40"/>
      <c r="AY89" s="40"/>
      <c r="AZ89" s="40"/>
      <c r="BA89" s="40"/>
      <c r="BB89" s="40"/>
      <c r="BC89" s="40"/>
      <c r="BD89" s="41"/>
      <c r="BE89" s="14"/>
    </row>
    <row r="90" spans="1:57" s="18" customFormat="1" ht="15" customHeight="1">
      <c r="A90" s="14"/>
      <c r="B90" s="15"/>
      <c r="C90" s="11" t="s">
        <v>23</v>
      </c>
      <c r="D90" s="14"/>
      <c r="E90" s="14"/>
      <c r="F90" s="14"/>
      <c r="G90" s="14"/>
      <c r="H90" s="14"/>
      <c r="I90" s="14"/>
      <c r="J90" s="14"/>
      <c r="K90" s="14"/>
      <c r="L90" s="34">
        <f>IF(E14="","",E14)</f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1" t="s">
        <v>26</v>
      </c>
      <c r="AJ90" s="14"/>
      <c r="AK90" s="14"/>
      <c r="AL90" s="14"/>
      <c r="AM90" s="184" t="str">
        <f>IF(E20="","",E20)</f>
        <v> </v>
      </c>
      <c r="AN90" s="184"/>
      <c r="AO90" s="184"/>
      <c r="AP90" s="184"/>
      <c r="AQ90" s="14"/>
      <c r="AR90" s="15"/>
      <c r="AS90" s="185"/>
      <c r="AT90" s="185"/>
      <c r="AU90" s="42"/>
      <c r="AV90" s="42"/>
      <c r="AW90" s="42"/>
      <c r="AX90" s="42"/>
      <c r="AY90" s="42"/>
      <c r="AZ90" s="42"/>
      <c r="BA90" s="42"/>
      <c r="BB90" s="42"/>
      <c r="BC90" s="42"/>
      <c r="BD90" s="43"/>
      <c r="BE90" s="14"/>
    </row>
    <row r="91" spans="1:57" s="18" customFormat="1" ht="10.5" customHeight="1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5"/>
      <c r="AS91" s="185"/>
      <c r="AT91" s="185"/>
      <c r="AU91" s="42"/>
      <c r="AV91" s="42"/>
      <c r="AW91" s="42"/>
      <c r="AX91" s="42"/>
      <c r="AY91" s="42"/>
      <c r="AZ91" s="42"/>
      <c r="BA91" s="42"/>
      <c r="BB91" s="42"/>
      <c r="BC91" s="42"/>
      <c r="BD91" s="43"/>
      <c r="BE91" s="14"/>
    </row>
    <row r="92" spans="1:57" s="18" customFormat="1" ht="29.25" customHeight="1">
      <c r="A92" s="14"/>
      <c r="B92" s="15"/>
      <c r="C92" s="186" t="s">
        <v>49</v>
      </c>
      <c r="D92" s="186"/>
      <c r="E92" s="186"/>
      <c r="F92" s="186"/>
      <c r="G92" s="186"/>
      <c r="H92" s="44"/>
      <c r="I92" s="187" t="s">
        <v>50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8" t="s">
        <v>51</v>
      </c>
      <c r="AH92" s="188"/>
      <c r="AI92" s="188"/>
      <c r="AJ92" s="188"/>
      <c r="AK92" s="188"/>
      <c r="AL92" s="188"/>
      <c r="AM92" s="188"/>
      <c r="AN92" s="189" t="s">
        <v>52</v>
      </c>
      <c r="AO92" s="189"/>
      <c r="AP92" s="189"/>
      <c r="AQ92" s="45" t="s">
        <v>53</v>
      </c>
      <c r="AR92" s="15"/>
      <c r="AS92" s="46" t="s">
        <v>54</v>
      </c>
      <c r="AT92" s="47" t="s">
        <v>55</v>
      </c>
      <c r="AU92" s="47" t="s">
        <v>56</v>
      </c>
      <c r="AV92" s="47" t="s">
        <v>57</v>
      </c>
      <c r="AW92" s="47" t="s">
        <v>58</v>
      </c>
      <c r="AX92" s="47" t="s">
        <v>59</v>
      </c>
      <c r="AY92" s="47" t="s">
        <v>60</v>
      </c>
      <c r="AZ92" s="47" t="s">
        <v>61</v>
      </c>
      <c r="BA92" s="47" t="s">
        <v>62</v>
      </c>
      <c r="BB92" s="47" t="s">
        <v>63</v>
      </c>
      <c r="BC92" s="47" t="s">
        <v>64</v>
      </c>
      <c r="BD92" s="48" t="s">
        <v>65</v>
      </c>
      <c r="BE92" s="14"/>
    </row>
    <row r="93" spans="1:57" s="18" customFormat="1" ht="10.5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5"/>
      <c r="AS93" s="4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  <c r="BE93" s="14"/>
    </row>
    <row r="94" spans="2:90" s="52" customFormat="1" ht="32.25" customHeight="1">
      <c r="B94" s="53"/>
      <c r="C94" s="54" t="s">
        <v>66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181">
        <f>ROUND(SUM(AG95:AG98),2)</f>
        <v>0</v>
      </c>
      <c r="AH94" s="181"/>
      <c r="AI94" s="181"/>
      <c r="AJ94" s="181"/>
      <c r="AK94" s="181"/>
      <c r="AL94" s="181"/>
      <c r="AM94" s="181"/>
      <c r="AN94" s="182">
        <f>AN96*1</f>
        <v>0</v>
      </c>
      <c r="AO94" s="182"/>
      <c r="AP94" s="182"/>
      <c r="AQ94" s="56"/>
      <c r="AR94" s="53"/>
      <c r="AS94" s="57">
        <f>ROUND(SUM(AS95:AS98),2)</f>
        <v>0</v>
      </c>
      <c r="AT94" s="58">
        <f>ROUND(SUM(AV94:AW94),2)</f>
        <v>0</v>
      </c>
      <c r="AU94" s="59">
        <f>ROUND(SUM(AU95:AU98),5)</f>
        <v>142.72231</v>
      </c>
      <c r="AV94" s="58">
        <f>ROUND(AZ94*L29,2)</f>
        <v>0</v>
      </c>
      <c r="AW94" s="58">
        <f>ROUND(BA94*L30,2)</f>
        <v>0</v>
      </c>
      <c r="AX94" s="58">
        <f>ROUND(BB94*L29,2)</f>
        <v>0</v>
      </c>
      <c r="AY94" s="58">
        <f>ROUND(BC94*L30,2)</f>
        <v>0</v>
      </c>
      <c r="AZ94" s="58">
        <f>ROUND(SUM(AZ95:AZ98),2)</f>
        <v>0</v>
      </c>
      <c r="BA94" s="58">
        <f>ROUND(SUM(BA95:BA98),2)</f>
        <v>0</v>
      </c>
      <c r="BB94" s="58">
        <f>ROUND(SUM(BB95:BB98),2)</f>
        <v>0</v>
      </c>
      <c r="BC94" s="58">
        <f>ROUND(SUM(BC95:BC98),2)</f>
        <v>0</v>
      </c>
      <c r="BD94" s="60">
        <f>ROUND(SUM(BD95:BD98),2)</f>
        <v>0</v>
      </c>
      <c r="BS94" s="61" t="s">
        <v>67</v>
      </c>
      <c r="BT94" s="61" t="s">
        <v>68</v>
      </c>
      <c r="BU94" s="62" t="s">
        <v>69</v>
      </c>
      <c r="BV94" s="61" t="s">
        <v>70</v>
      </c>
      <c r="BW94" s="61" t="s">
        <v>3</v>
      </c>
      <c r="BX94" s="61" t="s">
        <v>71</v>
      </c>
      <c r="CL94" s="61"/>
    </row>
    <row r="95" spans="1:91" s="72" customFormat="1" ht="16.5" customHeight="1">
      <c r="A95" s="63" t="s">
        <v>72</v>
      </c>
      <c r="B95" s="64"/>
      <c r="C95" s="65"/>
      <c r="D95" s="179"/>
      <c r="E95" s="179"/>
      <c r="F95" s="179"/>
      <c r="G95" s="179"/>
      <c r="H95" s="179"/>
      <c r="I95" s="66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67" t="s">
        <v>73</v>
      </c>
      <c r="AR95" s="64"/>
      <c r="AS95" s="68">
        <v>0</v>
      </c>
      <c r="AT95" s="69">
        <f>ROUND(SUM(AV95:AW95),2)</f>
        <v>0</v>
      </c>
      <c r="AU95" s="70" t="e">
        <f aca="true" t="shared" si="0" ref="AU95:BD95">"#REF!"</f>
        <v>#REF!</v>
      </c>
      <c r="AV95" s="69" t="e">
        <f t="shared" si="0"/>
        <v>#REF!</v>
      </c>
      <c r="AW95" s="69" t="e">
        <f t="shared" si="0"/>
        <v>#REF!</v>
      </c>
      <c r="AX95" s="69" t="e">
        <f t="shared" si="0"/>
        <v>#REF!</v>
      </c>
      <c r="AY95" s="69" t="e">
        <f t="shared" si="0"/>
        <v>#REF!</v>
      </c>
      <c r="AZ95" s="69" t="e">
        <f t="shared" si="0"/>
        <v>#REF!</v>
      </c>
      <c r="BA95" s="69" t="e">
        <f t="shared" si="0"/>
        <v>#REF!</v>
      </c>
      <c r="BB95" s="69" t="e">
        <f t="shared" si="0"/>
        <v>#REF!</v>
      </c>
      <c r="BC95" s="69" t="e">
        <f t="shared" si="0"/>
        <v>#REF!</v>
      </c>
      <c r="BD95" s="71" t="e">
        <f t="shared" si="0"/>
        <v>#REF!</v>
      </c>
      <c r="BT95" s="73" t="s">
        <v>74</v>
      </c>
      <c r="BV95" s="73" t="s">
        <v>70</v>
      </c>
      <c r="BW95" s="73" t="s">
        <v>75</v>
      </c>
      <c r="BX95" s="73" t="s">
        <v>3</v>
      </c>
      <c r="CL95" s="73"/>
      <c r="CM95" s="73" t="s">
        <v>76</v>
      </c>
    </row>
    <row r="96" spans="1:91" s="72" customFormat="1" ht="27" customHeight="1">
      <c r="A96" s="63" t="s">
        <v>72</v>
      </c>
      <c r="B96" s="64"/>
      <c r="C96" s="65"/>
      <c r="D96" s="179" t="s">
        <v>77</v>
      </c>
      <c r="E96" s="179"/>
      <c r="F96" s="179"/>
      <c r="G96" s="179"/>
      <c r="H96" s="179"/>
      <c r="I96" s="66"/>
      <c r="J96" s="179" t="s">
        <v>78</v>
      </c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80">
        <f>'SO 101a - Kotelna'!J30</f>
        <v>0</v>
      </c>
      <c r="AH96" s="180"/>
      <c r="AI96" s="180"/>
      <c r="AJ96" s="180"/>
      <c r="AK96" s="180"/>
      <c r="AL96" s="180"/>
      <c r="AM96" s="180"/>
      <c r="AN96" s="180">
        <f>SUM(AG96,AT96)</f>
        <v>0</v>
      </c>
      <c r="AO96" s="180"/>
      <c r="AP96" s="180"/>
      <c r="AQ96" s="67" t="s">
        <v>73</v>
      </c>
      <c r="AR96" s="64"/>
      <c r="AS96" s="68">
        <v>0</v>
      </c>
      <c r="AT96" s="69">
        <f>ROUND(SUM(AV96:AW96),2)</f>
        <v>0</v>
      </c>
      <c r="AU96" s="70">
        <f>'SO 101a - Kotelna'!P127</f>
        <v>142.722312</v>
      </c>
      <c r="AV96" s="69">
        <f>'SO 101a - Kotelna'!J33</f>
        <v>0</v>
      </c>
      <c r="AW96" s="69">
        <f>'SO 101a - Kotelna'!J34</f>
        <v>0</v>
      </c>
      <c r="AX96" s="69">
        <f>'SO 101a - Kotelna'!J35</f>
        <v>0</v>
      </c>
      <c r="AY96" s="69">
        <f>'SO 101a - Kotelna'!J36</f>
        <v>0</v>
      </c>
      <c r="AZ96" s="69">
        <f>'SO 101a - Kotelna'!F33</f>
        <v>0</v>
      </c>
      <c r="BA96" s="69">
        <f>'SO 101a - Kotelna'!F34</f>
        <v>0</v>
      </c>
      <c r="BB96" s="69">
        <f>'SO 101a - Kotelna'!F35</f>
        <v>0</v>
      </c>
      <c r="BC96" s="69">
        <f>'SO 101a - Kotelna'!F36</f>
        <v>0</v>
      </c>
      <c r="BD96" s="71">
        <f>'SO 101a - Kotelna'!F37</f>
        <v>0</v>
      </c>
      <c r="BT96" s="73" t="s">
        <v>74</v>
      </c>
      <c r="BV96" s="73" t="s">
        <v>70</v>
      </c>
      <c r="BW96" s="73" t="s">
        <v>79</v>
      </c>
      <c r="BX96" s="73" t="s">
        <v>3</v>
      </c>
      <c r="CL96" s="73"/>
      <c r="CM96" s="73" t="s">
        <v>76</v>
      </c>
    </row>
    <row r="97" spans="1:91" s="72" customFormat="1" ht="16.5" customHeight="1">
      <c r="A97" s="63" t="s">
        <v>72</v>
      </c>
      <c r="B97" s="64"/>
      <c r="C97" s="65"/>
      <c r="D97" s="179"/>
      <c r="E97" s="179"/>
      <c r="F97" s="179"/>
      <c r="G97" s="179"/>
      <c r="H97" s="179"/>
      <c r="I97" s="66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67" t="s">
        <v>73</v>
      </c>
      <c r="AR97" s="64"/>
      <c r="AS97" s="68">
        <v>0</v>
      </c>
      <c r="AT97" s="69">
        <f>ROUND(SUM(AV97:AW97),2)</f>
        <v>0</v>
      </c>
      <c r="AU97" s="70" t="e">
        <f aca="true" t="shared" si="1" ref="AU97:BD98">"#REF!"</f>
        <v>#REF!</v>
      </c>
      <c r="AV97" s="69" t="e">
        <f t="shared" si="1"/>
        <v>#REF!</v>
      </c>
      <c r="AW97" s="69" t="e">
        <f t="shared" si="1"/>
        <v>#REF!</v>
      </c>
      <c r="AX97" s="69" t="e">
        <f t="shared" si="1"/>
        <v>#REF!</v>
      </c>
      <c r="AY97" s="69" t="e">
        <f t="shared" si="1"/>
        <v>#REF!</v>
      </c>
      <c r="AZ97" s="69" t="e">
        <f t="shared" si="1"/>
        <v>#REF!</v>
      </c>
      <c r="BA97" s="69" t="e">
        <f t="shared" si="1"/>
        <v>#REF!</v>
      </c>
      <c r="BB97" s="69" t="e">
        <f t="shared" si="1"/>
        <v>#REF!</v>
      </c>
      <c r="BC97" s="69" t="e">
        <f t="shared" si="1"/>
        <v>#REF!</v>
      </c>
      <c r="BD97" s="71" t="e">
        <f t="shared" si="1"/>
        <v>#REF!</v>
      </c>
      <c r="BT97" s="73" t="s">
        <v>74</v>
      </c>
      <c r="BV97" s="73" t="s">
        <v>70</v>
      </c>
      <c r="BW97" s="73" t="s">
        <v>80</v>
      </c>
      <c r="BX97" s="73" t="s">
        <v>3</v>
      </c>
      <c r="CL97" s="73"/>
      <c r="CM97" s="73" t="s">
        <v>76</v>
      </c>
    </row>
    <row r="98" spans="1:91" s="72" customFormat="1" ht="27" customHeight="1">
      <c r="A98" s="63" t="s">
        <v>72</v>
      </c>
      <c r="B98" s="64"/>
      <c r="C98" s="65"/>
      <c r="D98" s="179"/>
      <c r="E98" s="179"/>
      <c r="F98" s="179"/>
      <c r="G98" s="179"/>
      <c r="H98" s="179"/>
      <c r="I98" s="66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67" t="s">
        <v>73</v>
      </c>
      <c r="AR98" s="64"/>
      <c r="AS98" s="74">
        <v>0</v>
      </c>
      <c r="AT98" s="75">
        <f>ROUND(SUM(AV98:AW98),2)</f>
        <v>0</v>
      </c>
      <c r="AU98" s="76" t="e">
        <f t="shared" si="1"/>
        <v>#REF!</v>
      </c>
      <c r="AV98" s="75" t="e">
        <f t="shared" si="1"/>
        <v>#REF!</v>
      </c>
      <c r="AW98" s="75" t="e">
        <f t="shared" si="1"/>
        <v>#REF!</v>
      </c>
      <c r="AX98" s="75" t="e">
        <f t="shared" si="1"/>
        <v>#REF!</v>
      </c>
      <c r="AY98" s="75" t="e">
        <f t="shared" si="1"/>
        <v>#REF!</v>
      </c>
      <c r="AZ98" s="75" t="e">
        <f t="shared" si="1"/>
        <v>#REF!</v>
      </c>
      <c r="BA98" s="75" t="e">
        <f t="shared" si="1"/>
        <v>#REF!</v>
      </c>
      <c r="BB98" s="75" t="e">
        <f t="shared" si="1"/>
        <v>#REF!</v>
      </c>
      <c r="BC98" s="75" t="e">
        <f t="shared" si="1"/>
        <v>#REF!</v>
      </c>
      <c r="BD98" s="77" t="e">
        <f t="shared" si="1"/>
        <v>#REF!</v>
      </c>
      <c r="BT98" s="73" t="s">
        <v>74</v>
      </c>
      <c r="BV98" s="73" t="s">
        <v>70</v>
      </c>
      <c r="BW98" s="73" t="s">
        <v>81</v>
      </c>
      <c r="BX98" s="73" t="s">
        <v>3</v>
      </c>
      <c r="CL98" s="73"/>
      <c r="CM98" s="73" t="s">
        <v>76</v>
      </c>
    </row>
    <row r="99" spans="1:57" s="18" customFormat="1" ht="30" customHeight="1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5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</row>
    <row r="100" spans="1:57" s="18" customFormat="1" ht="6.75" customHeight="1">
      <c r="A100" s="14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15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</row>
  </sheetData>
  <sheetProtection/>
  <mergeCells count="52">
    <mergeCell ref="AR2:BE2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7:AM97"/>
    <mergeCell ref="AN97:AP97"/>
    <mergeCell ref="AG94:AM94"/>
    <mergeCell ref="AN94:AP94"/>
    <mergeCell ref="D95:H95"/>
    <mergeCell ref="J95:AF95"/>
    <mergeCell ref="AG95:AM95"/>
    <mergeCell ref="AN95:AP95"/>
    <mergeCell ref="D98:H98"/>
    <mergeCell ref="J98:AF98"/>
    <mergeCell ref="AG98:AM98"/>
    <mergeCell ref="AN98:AP98"/>
    <mergeCell ref="D96:H96"/>
    <mergeCell ref="J96:AF96"/>
    <mergeCell ref="AG96:AM96"/>
    <mergeCell ref="AN96:AP96"/>
    <mergeCell ref="D97:H97"/>
    <mergeCell ref="J97:AF97"/>
  </mergeCells>
  <hyperlinks>
    <hyperlink ref="A95" location="SO 101 - Tělesa VK!C2" display="/"/>
    <hyperlink ref="A96" location="SO 101a - Kotelna!C2" display="/"/>
    <hyperlink ref="A97" location="SO 102 - Tělesa VK!C2" display="/"/>
    <hyperlink ref="A98" location="SO 102a - Kotelna!C2" display="/"/>
  </hyperlink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57"/>
  <sheetViews>
    <sheetView showGridLines="0" tabSelected="1" zoomScalePageLayoutView="0" workbookViewId="0" topLeftCell="A137">
      <selection activeCell="D144" sqref="D144"/>
    </sheetView>
  </sheetViews>
  <sheetFormatPr defaultColWidth="7.140625" defaultRowHeight="11.25" customHeight="1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7.140625" style="1" customWidth="1"/>
    <col min="44" max="65" width="0" style="1" hidden="1" customWidth="1"/>
    <col min="66" max="16384" width="7.140625" style="1" customWidth="1"/>
  </cols>
  <sheetData>
    <row r="1" ht="11.25" customHeight="1">
      <c r="A1" s="78"/>
    </row>
    <row r="2" spans="12:46" ht="36.75" customHeight="1">
      <c r="L2" s="195" t="s">
        <v>4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3" t="s">
        <v>79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76</v>
      </c>
    </row>
    <row r="4" spans="2:46" ht="24.75" customHeight="1">
      <c r="B4" s="6"/>
      <c r="D4" s="7" t="s">
        <v>82</v>
      </c>
      <c r="L4" s="6"/>
      <c r="M4" s="79" t="s">
        <v>8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12</v>
      </c>
      <c r="L6" s="6"/>
    </row>
    <row r="7" spans="2:12" ht="16.5" customHeight="1">
      <c r="B7" s="6"/>
      <c r="E7" s="201" t="str">
        <f>'Rekapitulace stavby'!K6</f>
        <v>SŠ PTA - Svářečská škola a výukový pavilon - ÚT - Kotelna SO01</v>
      </c>
      <c r="F7" s="201"/>
      <c r="G7" s="201"/>
      <c r="H7" s="201"/>
      <c r="L7" s="6"/>
    </row>
    <row r="8" spans="1:31" s="18" customFormat="1" ht="12" customHeight="1">
      <c r="A8" s="14"/>
      <c r="B8" s="15"/>
      <c r="C8" s="14"/>
      <c r="D8" s="11" t="s">
        <v>83</v>
      </c>
      <c r="E8" s="14"/>
      <c r="F8" s="14"/>
      <c r="G8" s="14"/>
      <c r="H8" s="14"/>
      <c r="I8" s="14"/>
      <c r="J8" s="14"/>
      <c r="K8" s="14"/>
      <c r="L8" s="2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8" customFormat="1" ht="16.5" customHeight="1">
      <c r="A9" s="14"/>
      <c r="B9" s="15"/>
      <c r="C9" s="14"/>
      <c r="D9" s="14"/>
      <c r="E9" s="194" t="s">
        <v>84</v>
      </c>
      <c r="F9" s="194"/>
      <c r="G9" s="194"/>
      <c r="H9" s="194"/>
      <c r="I9" s="14"/>
      <c r="J9" s="14"/>
      <c r="K9" s="14"/>
      <c r="L9" s="2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s="18" customFormat="1" ht="11.25" customHeight="1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2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s="18" customFormat="1" ht="12" customHeight="1">
      <c r="A11" s="14"/>
      <c r="B11" s="15"/>
      <c r="C11" s="14"/>
      <c r="D11" s="11" t="s">
        <v>14</v>
      </c>
      <c r="E11" s="14"/>
      <c r="F11" s="12"/>
      <c r="G11" s="14"/>
      <c r="H11" s="14"/>
      <c r="I11" s="11" t="s">
        <v>15</v>
      </c>
      <c r="J11" s="12"/>
      <c r="K11" s="14"/>
      <c r="L11" s="2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s="18" customFormat="1" ht="12" customHeight="1">
      <c r="A12" s="14"/>
      <c r="B12" s="15"/>
      <c r="C12" s="14"/>
      <c r="D12" s="11" t="s">
        <v>16</v>
      </c>
      <c r="E12" s="14"/>
      <c r="F12" s="12" t="s">
        <v>17</v>
      </c>
      <c r="G12" s="14"/>
      <c r="H12" s="14"/>
      <c r="I12" s="11" t="s">
        <v>18</v>
      </c>
      <c r="J12" s="80" t="str">
        <f>'Rekapitulace stavby'!AN8</f>
        <v>6. 12. 2019</v>
      </c>
      <c r="K12" s="14"/>
      <c r="L12" s="2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8" customFormat="1" ht="10.5" customHeight="1">
      <c r="A13" s="14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2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18" customFormat="1" ht="12" customHeight="1">
      <c r="A14" s="14"/>
      <c r="B14" s="15"/>
      <c r="C14" s="14"/>
      <c r="D14" s="11" t="s">
        <v>20</v>
      </c>
      <c r="E14" s="14"/>
      <c r="F14" s="14"/>
      <c r="G14" s="14"/>
      <c r="H14" s="14"/>
      <c r="I14" s="11" t="s">
        <v>21</v>
      </c>
      <c r="J14" s="12">
        <f>IF('Rekapitulace stavby'!AN10="","",'Rekapitulace stavby'!AN10)</f>
      </c>
      <c r="K14" s="14"/>
      <c r="L14" s="2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s="18" customFormat="1" ht="18" customHeight="1">
      <c r="A15" s="14"/>
      <c r="B15" s="15"/>
      <c r="C15" s="14"/>
      <c r="D15" s="14"/>
      <c r="E15" s="12" t="str">
        <f>IF('Rekapitulace stavby'!E11="","",'Rekapitulace stavby'!E11)</f>
        <v> </v>
      </c>
      <c r="F15" s="14"/>
      <c r="G15" s="14"/>
      <c r="H15" s="14"/>
      <c r="I15" s="11" t="s">
        <v>22</v>
      </c>
      <c r="J15" s="12">
        <f>IF('Rekapitulace stavby'!AN11="","",'Rekapitulace stavby'!AN11)</f>
      </c>
      <c r="K15" s="14"/>
      <c r="L15" s="2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18" customFormat="1" ht="6.75" customHeight="1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2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8" customFormat="1" ht="12" customHeight="1">
      <c r="A17" s="14"/>
      <c r="B17" s="15"/>
      <c r="C17" s="14"/>
      <c r="D17" s="11" t="s">
        <v>23</v>
      </c>
      <c r="E17" s="14"/>
      <c r="F17" s="14"/>
      <c r="G17" s="14"/>
      <c r="H17" s="14"/>
      <c r="I17" s="11" t="s">
        <v>21</v>
      </c>
      <c r="J17" s="12"/>
      <c r="K17" s="14"/>
      <c r="L17" s="2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8" customFormat="1" ht="18" customHeight="1">
      <c r="A18" s="14"/>
      <c r="B18" s="15"/>
      <c r="C18" s="14"/>
      <c r="D18" s="14"/>
      <c r="E18" s="12" t="s">
        <v>85</v>
      </c>
      <c r="F18" s="14"/>
      <c r="G18" s="14"/>
      <c r="H18" s="14"/>
      <c r="I18" s="11" t="s">
        <v>22</v>
      </c>
      <c r="J18" s="12"/>
      <c r="K18" s="14"/>
      <c r="L18" s="2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8" customFormat="1" ht="6.75" customHeight="1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2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8" customFormat="1" ht="12" customHeight="1">
      <c r="A20" s="14"/>
      <c r="B20" s="15"/>
      <c r="C20" s="14"/>
      <c r="D20" s="11" t="s">
        <v>24</v>
      </c>
      <c r="E20" s="14"/>
      <c r="F20" s="14"/>
      <c r="G20" s="14"/>
      <c r="H20" s="14"/>
      <c r="I20" s="11" t="s">
        <v>21</v>
      </c>
      <c r="J20" s="12">
        <f>IF('Rekapitulace stavby'!AN16="","",'Rekapitulace stavby'!AN16)</f>
      </c>
      <c r="K20" s="14"/>
      <c r="L20" s="2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8" customFormat="1" ht="18" customHeight="1">
      <c r="A21" s="14"/>
      <c r="B21" s="15"/>
      <c r="C21" s="14"/>
      <c r="D21" s="14"/>
      <c r="E21" s="12" t="str">
        <f>IF('Rekapitulace stavby'!E17="","",'Rekapitulace stavby'!E17)</f>
        <v> </v>
      </c>
      <c r="F21" s="14"/>
      <c r="G21" s="14"/>
      <c r="H21" s="14"/>
      <c r="I21" s="11" t="s">
        <v>22</v>
      </c>
      <c r="J21" s="12">
        <f>IF('Rekapitulace stavby'!AN17="","",'Rekapitulace stavby'!AN17)</f>
      </c>
      <c r="K21" s="14"/>
      <c r="L21" s="2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8" customFormat="1" ht="6.75" customHeight="1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2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8" customFormat="1" ht="12" customHeight="1">
      <c r="A23" s="14"/>
      <c r="B23" s="15"/>
      <c r="C23" s="14"/>
      <c r="D23" s="11" t="s">
        <v>26</v>
      </c>
      <c r="E23" s="14"/>
      <c r="F23" s="14"/>
      <c r="G23" s="14"/>
      <c r="H23" s="14"/>
      <c r="I23" s="11" t="s">
        <v>21</v>
      </c>
      <c r="J23" s="12">
        <f>IF('Rekapitulace stavby'!AN19="","",'Rekapitulace stavby'!AN19)</f>
      </c>
      <c r="K23" s="14"/>
      <c r="L23" s="2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8" customFormat="1" ht="18" customHeight="1">
      <c r="A24" s="14"/>
      <c r="B24" s="15"/>
      <c r="C24" s="14"/>
      <c r="D24" s="14"/>
      <c r="E24" s="12" t="str">
        <f>IF('Rekapitulace stavby'!E20="","",'Rekapitulace stavby'!E20)</f>
        <v> </v>
      </c>
      <c r="F24" s="14"/>
      <c r="G24" s="14"/>
      <c r="H24" s="14"/>
      <c r="I24" s="11" t="s">
        <v>22</v>
      </c>
      <c r="J24" s="12">
        <f>IF('Rekapitulace stavby'!AN20="","",'Rekapitulace stavby'!AN20)</f>
      </c>
      <c r="K24" s="14"/>
      <c r="L24" s="2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8" customFormat="1" ht="6.75" customHeight="1">
      <c r="A25" s="14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2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8" customFormat="1" ht="12" customHeight="1">
      <c r="A26" s="14"/>
      <c r="B26" s="15"/>
      <c r="C26" s="14"/>
      <c r="D26" s="11" t="s">
        <v>27</v>
      </c>
      <c r="E26" s="14"/>
      <c r="F26" s="14"/>
      <c r="G26" s="14"/>
      <c r="H26" s="14"/>
      <c r="I26" s="14"/>
      <c r="J26" s="14"/>
      <c r="K26" s="14"/>
      <c r="L26" s="2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84" customFormat="1" ht="16.5" customHeight="1">
      <c r="A27" s="81"/>
      <c r="B27" s="82"/>
      <c r="C27" s="81"/>
      <c r="D27" s="81"/>
      <c r="E27" s="198"/>
      <c r="F27" s="198"/>
      <c r="G27" s="198"/>
      <c r="H27" s="198"/>
      <c r="I27" s="81"/>
      <c r="J27" s="81"/>
      <c r="K27" s="81"/>
      <c r="L27" s="83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s="18" customFormat="1" ht="6.75" customHeight="1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2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8" customFormat="1" ht="6.75" customHeight="1">
      <c r="A29" s="14"/>
      <c r="B29" s="15"/>
      <c r="C29" s="14"/>
      <c r="D29" s="50"/>
      <c r="E29" s="50"/>
      <c r="F29" s="50"/>
      <c r="G29" s="50"/>
      <c r="H29" s="50"/>
      <c r="I29" s="50"/>
      <c r="J29" s="50"/>
      <c r="K29" s="50"/>
      <c r="L29" s="2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8" customFormat="1" ht="24.75" customHeight="1">
      <c r="A30" s="14"/>
      <c r="B30" s="15"/>
      <c r="C30" s="14"/>
      <c r="D30" s="85" t="s">
        <v>29</v>
      </c>
      <c r="E30" s="14"/>
      <c r="F30" s="14"/>
      <c r="G30" s="14"/>
      <c r="H30" s="14"/>
      <c r="I30" s="14"/>
      <c r="J30" s="86">
        <f>ROUND(J127,2)</f>
        <v>0</v>
      </c>
      <c r="K30" s="14"/>
      <c r="L30" s="25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18" customFormat="1" ht="6.75" customHeight="1">
      <c r="A31" s="14"/>
      <c r="B31" s="15"/>
      <c r="C31" s="14"/>
      <c r="D31" s="50"/>
      <c r="E31" s="50"/>
      <c r="F31" s="50"/>
      <c r="G31" s="50"/>
      <c r="H31" s="50"/>
      <c r="I31" s="50"/>
      <c r="J31" s="50"/>
      <c r="K31" s="50"/>
      <c r="L31" s="2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18" customFormat="1" ht="14.25" customHeight="1">
      <c r="A32" s="14"/>
      <c r="B32" s="15"/>
      <c r="C32" s="14"/>
      <c r="D32" s="14"/>
      <c r="E32" s="14"/>
      <c r="F32" s="87" t="s">
        <v>31</v>
      </c>
      <c r="G32" s="14"/>
      <c r="H32" s="14"/>
      <c r="I32" s="87" t="s">
        <v>30</v>
      </c>
      <c r="J32" s="87" t="s">
        <v>32</v>
      </c>
      <c r="K32" s="14"/>
      <c r="L32" s="2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18" customFormat="1" ht="14.25" customHeight="1">
      <c r="A33" s="14"/>
      <c r="B33" s="15"/>
      <c r="C33" s="14"/>
      <c r="D33" s="88" t="s">
        <v>33</v>
      </c>
      <c r="E33" s="11" t="s">
        <v>34</v>
      </c>
      <c r="F33" s="89">
        <f>J30*1</f>
        <v>0</v>
      </c>
      <c r="G33" s="14"/>
      <c r="H33" s="14"/>
      <c r="I33" s="90">
        <v>0.21</v>
      </c>
      <c r="J33" s="89">
        <f>F33*0.21</f>
        <v>0</v>
      </c>
      <c r="K33" s="14"/>
      <c r="L33" s="2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18" customFormat="1" ht="14.25" customHeight="1">
      <c r="A34" s="14"/>
      <c r="B34" s="15"/>
      <c r="C34" s="14"/>
      <c r="D34" s="14"/>
      <c r="E34" s="11" t="s">
        <v>86</v>
      </c>
      <c r="F34" s="89">
        <f>ROUND((SUM(BF127:BF217)),2)</f>
        <v>0</v>
      </c>
      <c r="G34" s="14"/>
      <c r="H34" s="14"/>
      <c r="I34" s="90">
        <v>0.21</v>
      </c>
      <c r="J34" s="89">
        <f>ROUND(((SUM(BF127:BF217))*I34),2)</f>
        <v>0</v>
      </c>
      <c r="K34" s="14"/>
      <c r="L34" s="2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18" customFormat="1" ht="12.75" customHeight="1" hidden="1">
      <c r="A35" s="14"/>
      <c r="B35" s="15"/>
      <c r="C35" s="14"/>
      <c r="D35" s="14"/>
      <c r="E35" s="11" t="s">
        <v>35</v>
      </c>
      <c r="F35" s="89">
        <f>ROUND((SUM(BG127:BG217)),2)</f>
        <v>0</v>
      </c>
      <c r="G35" s="14"/>
      <c r="H35" s="14"/>
      <c r="I35" s="90">
        <v>0.21</v>
      </c>
      <c r="J35" s="89">
        <f>0</f>
        <v>0</v>
      </c>
      <c r="K35" s="14"/>
      <c r="L35" s="25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18" customFormat="1" ht="12.75" customHeight="1" hidden="1">
      <c r="A36" s="14"/>
      <c r="B36" s="15"/>
      <c r="C36" s="14"/>
      <c r="D36" s="14"/>
      <c r="E36" s="11" t="s">
        <v>36</v>
      </c>
      <c r="F36" s="89">
        <f>ROUND((SUM(BH127:BH217)),2)</f>
        <v>0</v>
      </c>
      <c r="G36" s="14"/>
      <c r="H36" s="14"/>
      <c r="I36" s="90">
        <v>0.21</v>
      </c>
      <c r="J36" s="89">
        <f>0</f>
        <v>0</v>
      </c>
      <c r="K36" s="14"/>
      <c r="L36" s="25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s="18" customFormat="1" ht="12.75" customHeight="1" hidden="1">
      <c r="A37" s="14"/>
      <c r="B37" s="15"/>
      <c r="C37" s="14"/>
      <c r="D37" s="14"/>
      <c r="E37" s="11" t="s">
        <v>37</v>
      </c>
      <c r="F37" s="89">
        <f>ROUND((SUM(BI127:BI217)),2)</f>
        <v>0</v>
      </c>
      <c r="G37" s="14"/>
      <c r="H37" s="14"/>
      <c r="I37" s="90">
        <v>0</v>
      </c>
      <c r="J37" s="89">
        <f>0</f>
        <v>0</v>
      </c>
      <c r="K37" s="14"/>
      <c r="L37" s="2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8" customFormat="1" ht="6.75" customHeight="1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25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18" customFormat="1" ht="24.75" customHeight="1">
      <c r="A39" s="14"/>
      <c r="B39" s="15"/>
      <c r="C39" s="91"/>
      <c r="D39" s="92" t="s">
        <v>38</v>
      </c>
      <c r="E39" s="44"/>
      <c r="F39" s="44"/>
      <c r="G39" s="93" t="s">
        <v>39</v>
      </c>
      <c r="H39" s="94" t="s">
        <v>40</v>
      </c>
      <c r="I39" s="44"/>
      <c r="J39" s="95">
        <f>SUM(J30:J37)</f>
        <v>0</v>
      </c>
      <c r="K39" s="96"/>
      <c r="L39" s="25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s="18" customFormat="1" ht="14.25" customHeight="1">
      <c r="A40" s="14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25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8" customFormat="1" ht="14.25" customHeight="1">
      <c r="B50" s="25"/>
      <c r="D50" s="26" t="s">
        <v>41</v>
      </c>
      <c r="E50" s="27"/>
      <c r="F50" s="27"/>
      <c r="G50" s="26" t="s">
        <v>42</v>
      </c>
      <c r="H50" s="27"/>
      <c r="I50" s="27"/>
      <c r="J50" s="27"/>
      <c r="K50" s="27"/>
      <c r="L50" s="25"/>
    </row>
    <row r="51" spans="2:12" ht="11.25" customHeight="1">
      <c r="B51" s="6"/>
      <c r="L51" s="6"/>
    </row>
    <row r="52" spans="2:12" ht="11.25" customHeight="1">
      <c r="B52" s="6"/>
      <c r="L52" s="6"/>
    </row>
    <row r="53" spans="2:12" ht="11.25" customHeight="1">
      <c r="B53" s="6"/>
      <c r="L53" s="6"/>
    </row>
    <row r="54" spans="2:12" ht="11.25" customHeight="1">
      <c r="B54" s="6"/>
      <c r="L54" s="6"/>
    </row>
    <row r="55" spans="2:12" ht="11.25" customHeight="1">
      <c r="B55" s="6"/>
      <c r="L55" s="6"/>
    </row>
    <row r="56" spans="2:12" ht="11.25" customHeight="1">
      <c r="B56" s="6"/>
      <c r="L56" s="6"/>
    </row>
    <row r="57" spans="2:12" ht="11.25" customHeight="1">
      <c r="B57" s="6"/>
      <c r="L57" s="6"/>
    </row>
    <row r="58" spans="2:12" ht="11.25" customHeight="1">
      <c r="B58" s="6"/>
      <c r="L58" s="6"/>
    </row>
    <row r="59" spans="2:12" ht="11.25" customHeight="1">
      <c r="B59" s="6"/>
      <c r="L59" s="6"/>
    </row>
    <row r="60" spans="2:12" ht="11.25" customHeight="1">
      <c r="B60" s="6"/>
      <c r="L60" s="6"/>
    </row>
    <row r="61" spans="1:31" s="18" customFormat="1" ht="12.75" customHeight="1">
      <c r="A61" s="14"/>
      <c r="B61" s="15"/>
      <c r="C61" s="14"/>
      <c r="D61" s="28" t="s">
        <v>43</v>
      </c>
      <c r="E61" s="17"/>
      <c r="F61" s="97" t="s">
        <v>44</v>
      </c>
      <c r="G61" s="28" t="s">
        <v>43</v>
      </c>
      <c r="H61" s="17"/>
      <c r="I61" s="17"/>
      <c r="J61" s="98" t="s">
        <v>44</v>
      </c>
      <c r="K61" s="17"/>
      <c r="L61" s="25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2:12" ht="11.25" customHeight="1">
      <c r="B62" s="6"/>
      <c r="L62" s="6"/>
    </row>
    <row r="63" spans="2:12" ht="11.25" customHeight="1">
      <c r="B63" s="6"/>
      <c r="L63" s="6"/>
    </row>
    <row r="64" spans="2:12" ht="11.25" customHeight="1">
      <c r="B64" s="6"/>
      <c r="L64" s="6"/>
    </row>
    <row r="65" spans="1:31" s="18" customFormat="1" ht="12.75" customHeight="1">
      <c r="A65" s="14"/>
      <c r="B65" s="15"/>
      <c r="C65" s="14"/>
      <c r="D65" s="26" t="s">
        <v>45</v>
      </c>
      <c r="E65" s="29"/>
      <c r="F65" s="29"/>
      <c r="G65" s="26" t="s">
        <v>46</v>
      </c>
      <c r="H65" s="29"/>
      <c r="I65" s="29"/>
      <c r="J65" s="29"/>
      <c r="K65" s="29"/>
      <c r="L65" s="25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2:12" ht="11.25" customHeight="1">
      <c r="B66" s="6"/>
      <c r="L66" s="6"/>
    </row>
    <row r="67" spans="2:12" ht="11.25" customHeight="1">
      <c r="B67" s="6"/>
      <c r="L67" s="6"/>
    </row>
    <row r="68" spans="2:12" ht="11.25" customHeight="1">
      <c r="B68" s="6"/>
      <c r="L68" s="6"/>
    </row>
    <row r="69" spans="2:12" ht="11.25" customHeight="1">
      <c r="B69" s="6"/>
      <c r="L69" s="6"/>
    </row>
    <row r="70" spans="2:12" ht="11.25" customHeight="1">
      <c r="B70" s="6"/>
      <c r="L70" s="6"/>
    </row>
    <row r="71" spans="2:12" ht="11.25" customHeight="1">
      <c r="B71" s="6"/>
      <c r="L71" s="6"/>
    </row>
    <row r="72" spans="2:12" ht="11.25" customHeight="1">
      <c r="B72" s="6"/>
      <c r="L72" s="6"/>
    </row>
    <row r="73" spans="2:12" ht="11.25" customHeight="1">
      <c r="B73" s="6"/>
      <c r="L73" s="6"/>
    </row>
    <row r="74" spans="2:12" ht="11.25" customHeight="1">
      <c r="B74" s="6"/>
      <c r="L74" s="6"/>
    </row>
    <row r="75" spans="2:12" ht="11.25" customHeight="1">
      <c r="B75" s="6"/>
      <c r="L75" s="6"/>
    </row>
    <row r="76" spans="1:31" s="18" customFormat="1" ht="12.75" customHeight="1">
      <c r="A76" s="14"/>
      <c r="B76" s="15"/>
      <c r="C76" s="14"/>
      <c r="D76" s="28" t="s">
        <v>43</v>
      </c>
      <c r="E76" s="17"/>
      <c r="F76" s="97" t="s">
        <v>44</v>
      </c>
      <c r="G76" s="28" t="s">
        <v>43</v>
      </c>
      <c r="H76" s="17"/>
      <c r="I76" s="17"/>
      <c r="J76" s="98" t="s">
        <v>44</v>
      </c>
      <c r="K76" s="17"/>
      <c r="L76" s="25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s="18" customFormat="1" ht="14.25" customHeight="1">
      <c r="A77" s="14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25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81" spans="1:31" s="18" customFormat="1" ht="6.75" customHeight="1">
      <c r="A81" s="14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25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s="18" customFormat="1" ht="24.75" customHeight="1">
      <c r="A82" s="14"/>
      <c r="B82" s="15"/>
      <c r="C82" s="7" t="s">
        <v>87</v>
      </c>
      <c r="D82" s="14"/>
      <c r="E82" s="14"/>
      <c r="F82" s="14"/>
      <c r="G82" s="14"/>
      <c r="H82" s="14"/>
      <c r="I82" s="14"/>
      <c r="J82" s="14"/>
      <c r="K82" s="14"/>
      <c r="L82" s="25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s="18" customFormat="1" ht="6.75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25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s="18" customFormat="1" ht="12" customHeight="1">
      <c r="A84" s="14"/>
      <c r="B84" s="15"/>
      <c r="C84" s="11" t="s">
        <v>12</v>
      </c>
      <c r="D84" s="14"/>
      <c r="E84" s="14"/>
      <c r="F84" s="14"/>
      <c r="G84" s="14"/>
      <c r="H84" s="14"/>
      <c r="I84" s="14"/>
      <c r="J84" s="14"/>
      <c r="K84" s="14"/>
      <c r="L84" s="25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s="18" customFormat="1" ht="16.5" customHeight="1">
      <c r="A85" s="14"/>
      <c r="B85" s="15"/>
      <c r="C85" s="14"/>
      <c r="D85" s="14"/>
      <c r="E85" s="201" t="str">
        <f>E7</f>
        <v>SŠ PTA - Svářečská škola a výukový pavilon - ÚT - Kotelna SO01</v>
      </c>
      <c r="F85" s="201"/>
      <c r="G85" s="201"/>
      <c r="H85" s="201"/>
      <c r="I85" s="14"/>
      <c r="J85" s="14"/>
      <c r="K85" s="14"/>
      <c r="L85" s="25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s="18" customFormat="1" ht="12" customHeight="1">
      <c r="A86" s="14"/>
      <c r="B86" s="15"/>
      <c r="C86" s="11" t="s">
        <v>83</v>
      </c>
      <c r="D86" s="14"/>
      <c r="E86" s="14"/>
      <c r="F86" s="14"/>
      <c r="G86" s="14"/>
      <c r="H86" s="14"/>
      <c r="I86" s="14"/>
      <c r="J86" s="14"/>
      <c r="K86" s="14"/>
      <c r="L86" s="25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s="18" customFormat="1" ht="16.5" customHeight="1">
      <c r="A87" s="14"/>
      <c r="B87" s="15"/>
      <c r="C87" s="14"/>
      <c r="D87" s="14"/>
      <c r="E87" s="194" t="str">
        <f>E9</f>
        <v>SO 101a - Kotelna</v>
      </c>
      <c r="F87" s="194"/>
      <c r="G87" s="194"/>
      <c r="H87" s="194"/>
      <c r="I87" s="14"/>
      <c r="J87" s="14"/>
      <c r="K87" s="14"/>
      <c r="L87" s="25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s="18" customFormat="1" ht="6.75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25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s="18" customFormat="1" ht="12" customHeight="1">
      <c r="A89" s="14"/>
      <c r="B89" s="15"/>
      <c r="C89" s="11" t="s">
        <v>16</v>
      </c>
      <c r="D89" s="14"/>
      <c r="E89" s="14"/>
      <c r="F89" s="12" t="str">
        <f>F12</f>
        <v> </v>
      </c>
      <c r="G89" s="14"/>
      <c r="H89" s="14"/>
      <c r="I89" s="11" t="s">
        <v>18</v>
      </c>
      <c r="J89" s="80" t="str">
        <f>IF(J12="","",J12)</f>
        <v>6. 12. 2019</v>
      </c>
      <c r="K89" s="14"/>
      <c r="L89" s="25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s="18" customFormat="1" ht="6.75" customHeight="1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25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s="18" customFormat="1" ht="15" customHeight="1">
      <c r="A91" s="14"/>
      <c r="B91" s="15"/>
      <c r="C91" s="11" t="s">
        <v>20</v>
      </c>
      <c r="D91" s="14"/>
      <c r="E91" s="14"/>
      <c r="F91" s="12" t="str">
        <f>E15</f>
        <v> </v>
      </c>
      <c r="G91" s="14"/>
      <c r="H91" s="14"/>
      <c r="I91" s="11" t="s">
        <v>24</v>
      </c>
      <c r="J91" s="99" t="str">
        <f>E21</f>
        <v> </v>
      </c>
      <c r="K91" s="14"/>
      <c r="L91" s="25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s="18" customFormat="1" ht="15" customHeight="1">
      <c r="A92" s="14"/>
      <c r="B92" s="15"/>
      <c r="C92" s="11" t="s">
        <v>23</v>
      </c>
      <c r="D92" s="14"/>
      <c r="E92" s="14"/>
      <c r="F92" s="12" t="str">
        <f>IF(E18="","",E18)</f>
        <v>Ing. Barbora Baňárová</v>
      </c>
      <c r="G92" s="14"/>
      <c r="H92" s="14"/>
      <c r="I92" s="11" t="s">
        <v>26</v>
      </c>
      <c r="J92" s="99" t="str">
        <f>E24</f>
        <v> </v>
      </c>
      <c r="K92" s="14"/>
      <c r="L92" s="25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s="18" customFormat="1" ht="9.75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25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s="18" customFormat="1" ht="29.25" customHeight="1">
      <c r="A94" s="14"/>
      <c r="B94" s="15"/>
      <c r="C94" s="100" t="s">
        <v>88</v>
      </c>
      <c r="D94" s="91"/>
      <c r="E94" s="91"/>
      <c r="F94" s="91"/>
      <c r="G94" s="91"/>
      <c r="H94" s="91"/>
      <c r="I94" s="91"/>
      <c r="J94" s="101" t="s">
        <v>89</v>
      </c>
      <c r="K94" s="91"/>
      <c r="L94" s="25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s="18" customFormat="1" ht="9.75" customHeight="1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25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47" s="18" customFormat="1" ht="22.5" customHeight="1">
      <c r="A96" s="14"/>
      <c r="B96" s="15"/>
      <c r="C96" s="102" t="s">
        <v>90</v>
      </c>
      <c r="D96" s="14"/>
      <c r="E96" s="14"/>
      <c r="F96" s="14"/>
      <c r="G96" s="14"/>
      <c r="H96" s="14"/>
      <c r="I96" s="14"/>
      <c r="J96" s="86">
        <f>J127</f>
        <v>0</v>
      </c>
      <c r="K96" s="14"/>
      <c r="L96" s="25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U96" s="3" t="s">
        <v>91</v>
      </c>
    </row>
    <row r="97" spans="2:12" s="103" customFormat="1" ht="24.75" customHeight="1">
      <c r="B97" s="104"/>
      <c r="D97" s="105" t="s">
        <v>92</v>
      </c>
      <c r="E97" s="106"/>
      <c r="F97" s="106"/>
      <c r="G97" s="106"/>
      <c r="H97" s="106"/>
      <c r="I97" s="106"/>
      <c r="J97" s="107">
        <f>J128</f>
        <v>0</v>
      </c>
      <c r="L97" s="104"/>
    </row>
    <row r="98" spans="2:12" s="108" customFormat="1" ht="19.5" customHeight="1">
      <c r="B98" s="109"/>
      <c r="D98" s="110" t="s">
        <v>93</v>
      </c>
      <c r="E98" s="111"/>
      <c r="F98" s="111"/>
      <c r="G98" s="111"/>
      <c r="H98" s="111"/>
      <c r="I98" s="111"/>
      <c r="J98" s="112">
        <f>J134</f>
        <v>0</v>
      </c>
      <c r="L98" s="109"/>
    </row>
    <row r="99" spans="2:12" s="108" customFormat="1" ht="19.5" customHeight="1">
      <c r="B99" s="109"/>
      <c r="D99" s="113" t="s">
        <v>94</v>
      </c>
      <c r="E99" s="114"/>
      <c r="F99" s="114"/>
      <c r="G99" s="114"/>
      <c r="H99" s="114"/>
      <c r="I99" s="114"/>
      <c r="J99" s="115">
        <f>J140</f>
        <v>0</v>
      </c>
      <c r="L99" s="109"/>
    </row>
    <row r="100" spans="2:12" s="108" customFormat="1" ht="19.5" customHeight="1">
      <c r="B100" s="109"/>
      <c r="D100" s="113" t="s">
        <v>95</v>
      </c>
      <c r="E100" s="114"/>
      <c r="F100" s="114"/>
      <c r="G100" s="114"/>
      <c r="H100" s="114"/>
      <c r="I100" s="114"/>
      <c r="J100" s="115">
        <f>J148</f>
        <v>0</v>
      </c>
      <c r="L100" s="109"/>
    </row>
    <row r="101" spans="2:12" s="108" customFormat="1" ht="19.5" customHeight="1">
      <c r="B101" s="109"/>
      <c r="D101" s="113" t="s">
        <v>96</v>
      </c>
      <c r="E101" s="114"/>
      <c r="F101" s="114"/>
      <c r="G101" s="114"/>
      <c r="H101" s="114"/>
      <c r="I101" s="114"/>
      <c r="J101" s="115">
        <f>J161</f>
        <v>0</v>
      </c>
      <c r="L101" s="109"/>
    </row>
    <row r="102" spans="2:12" s="108" customFormat="1" ht="19.5" customHeight="1">
      <c r="B102" s="109"/>
      <c r="D102" s="113" t="s">
        <v>97</v>
      </c>
      <c r="E102" s="114"/>
      <c r="F102" s="114"/>
      <c r="G102" s="114"/>
      <c r="H102" s="114"/>
      <c r="I102" s="114"/>
      <c r="J102" s="115">
        <f>J196</f>
        <v>0</v>
      </c>
      <c r="L102" s="109"/>
    </row>
    <row r="103" spans="2:12" s="108" customFormat="1" ht="19.5" customHeight="1">
      <c r="B103" s="109"/>
      <c r="D103" s="113" t="s">
        <v>98</v>
      </c>
      <c r="E103" s="114"/>
      <c r="F103" s="114"/>
      <c r="G103" s="114"/>
      <c r="H103" s="114"/>
      <c r="I103" s="114"/>
      <c r="J103" s="115">
        <f>J199</f>
        <v>0</v>
      </c>
      <c r="L103" s="109"/>
    </row>
    <row r="104" spans="2:12" s="103" customFormat="1" ht="24.75" customHeight="1">
      <c r="B104" s="104"/>
      <c r="D104" s="105" t="s">
        <v>99</v>
      </c>
      <c r="E104" s="106"/>
      <c r="F104" s="106"/>
      <c r="G104" s="106"/>
      <c r="H104" s="106"/>
      <c r="I104" s="106"/>
      <c r="J104" s="107">
        <f>J211</f>
        <v>0</v>
      </c>
      <c r="L104" s="104"/>
    </row>
    <row r="105" spans="2:12" s="108" customFormat="1" ht="19.5" customHeight="1">
      <c r="B105" s="109"/>
      <c r="D105" s="110" t="s">
        <v>100</v>
      </c>
      <c r="E105" s="111"/>
      <c r="F105" s="111"/>
      <c r="G105" s="111"/>
      <c r="H105" s="111"/>
      <c r="I105" s="111"/>
      <c r="J105" s="112">
        <f>J212</f>
        <v>0</v>
      </c>
      <c r="L105" s="109"/>
    </row>
    <row r="106" spans="2:12" s="103" customFormat="1" ht="24.75" customHeight="1">
      <c r="B106" s="104"/>
      <c r="D106" s="105" t="s">
        <v>101</v>
      </c>
      <c r="E106" s="106"/>
      <c r="F106" s="106"/>
      <c r="G106" s="106"/>
      <c r="H106" s="106"/>
      <c r="I106" s="106"/>
      <c r="J106" s="107">
        <f>J216</f>
        <v>0</v>
      </c>
      <c r="L106" s="104"/>
    </row>
    <row r="107" spans="2:12" s="108" customFormat="1" ht="19.5" customHeight="1">
      <c r="B107" s="109"/>
      <c r="D107" s="110" t="s">
        <v>102</v>
      </c>
      <c r="E107" s="111"/>
      <c r="F107" s="111"/>
      <c r="G107" s="111"/>
      <c r="H107" s="111"/>
      <c r="I107" s="111"/>
      <c r="J107" s="112">
        <f>J217</f>
        <v>0</v>
      </c>
      <c r="L107" s="109"/>
    </row>
    <row r="108" spans="1:31" s="18" customFormat="1" ht="21.75" customHeight="1">
      <c r="A108" s="14"/>
      <c r="B108" s="15"/>
      <c r="C108" s="14"/>
      <c r="D108" s="14"/>
      <c r="E108" s="14"/>
      <c r="F108" s="14"/>
      <c r="G108" s="14"/>
      <c r="H108" s="14"/>
      <c r="I108" s="14"/>
      <c r="J108" s="14"/>
      <c r="K108" s="14"/>
      <c r="L108" s="25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18" customFormat="1" ht="6.75" customHeight="1">
      <c r="A109" s="14"/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25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3" spans="1:31" s="18" customFormat="1" ht="6.75" customHeight="1">
      <c r="A113" s="14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25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s="18" customFormat="1" ht="24.75" customHeight="1">
      <c r="A114" s="14"/>
      <c r="B114" s="15"/>
      <c r="C114" s="7" t="s">
        <v>103</v>
      </c>
      <c r="D114" s="14"/>
      <c r="E114" s="14"/>
      <c r="F114" s="14"/>
      <c r="G114" s="14"/>
      <c r="H114" s="14"/>
      <c r="I114" s="14"/>
      <c r="J114" s="14"/>
      <c r="K114" s="14"/>
      <c r="L114" s="25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s="18" customFormat="1" ht="6.75" customHeight="1">
      <c r="A115" s="14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25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s="18" customFormat="1" ht="12" customHeight="1">
      <c r="A116" s="14"/>
      <c r="B116" s="15"/>
      <c r="C116" s="11" t="s">
        <v>12</v>
      </c>
      <c r="D116" s="14"/>
      <c r="E116" s="14"/>
      <c r="F116" s="14"/>
      <c r="G116" s="14"/>
      <c r="H116" s="14"/>
      <c r="I116" s="14"/>
      <c r="J116" s="14"/>
      <c r="K116" s="14"/>
      <c r="L116" s="25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s="18" customFormat="1" ht="16.5" customHeight="1">
      <c r="A117" s="14"/>
      <c r="B117" s="15"/>
      <c r="C117" s="14"/>
      <c r="D117" s="14"/>
      <c r="E117" s="201" t="str">
        <f>E7</f>
        <v>SŠ PTA - Svářečská škola a výukový pavilon - ÚT - Kotelna SO01</v>
      </c>
      <c r="F117" s="201"/>
      <c r="G117" s="201"/>
      <c r="H117" s="201"/>
      <c r="I117" s="14"/>
      <c r="J117" s="14"/>
      <c r="K117" s="14"/>
      <c r="L117" s="25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s="18" customFormat="1" ht="12" customHeight="1">
      <c r="A118" s="14"/>
      <c r="B118" s="15"/>
      <c r="C118" s="11" t="s">
        <v>83</v>
      </c>
      <c r="D118" s="14"/>
      <c r="E118" s="14"/>
      <c r="F118" s="14"/>
      <c r="G118" s="14"/>
      <c r="H118" s="14"/>
      <c r="I118" s="14"/>
      <c r="J118" s="14"/>
      <c r="K118" s="14"/>
      <c r="L118" s="25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s="18" customFormat="1" ht="16.5" customHeight="1">
      <c r="A119" s="14"/>
      <c r="B119" s="15"/>
      <c r="C119" s="14"/>
      <c r="D119" s="14"/>
      <c r="E119" s="194" t="str">
        <f>E9</f>
        <v>SO 101a - Kotelna</v>
      </c>
      <c r="F119" s="194"/>
      <c r="G119" s="194"/>
      <c r="H119" s="194"/>
      <c r="I119" s="14"/>
      <c r="J119" s="14"/>
      <c r="K119" s="14"/>
      <c r="L119" s="25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s="18" customFormat="1" ht="6.75" customHeight="1">
      <c r="A120" s="14"/>
      <c r="B120" s="15"/>
      <c r="C120" s="14"/>
      <c r="D120" s="14"/>
      <c r="E120" s="14"/>
      <c r="F120" s="14"/>
      <c r="G120" s="14"/>
      <c r="H120" s="14"/>
      <c r="I120" s="14"/>
      <c r="J120" s="14"/>
      <c r="K120" s="14"/>
      <c r="L120" s="25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s="18" customFormat="1" ht="12" customHeight="1">
      <c r="A121" s="14"/>
      <c r="B121" s="15"/>
      <c r="C121" s="11" t="s">
        <v>16</v>
      </c>
      <c r="D121" s="14"/>
      <c r="E121" s="14"/>
      <c r="F121" s="12" t="str">
        <f>F12</f>
        <v> </v>
      </c>
      <c r="G121" s="14"/>
      <c r="H121" s="14"/>
      <c r="I121" s="11" t="s">
        <v>18</v>
      </c>
      <c r="J121" s="80" t="str">
        <f>IF(J12="","",J12)</f>
        <v>6. 12. 2019</v>
      </c>
      <c r="K121" s="14"/>
      <c r="L121" s="25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s="18" customFormat="1" ht="6.75" customHeight="1">
      <c r="A122" s="14"/>
      <c r="B122" s="15"/>
      <c r="C122" s="14"/>
      <c r="D122" s="14"/>
      <c r="E122" s="14"/>
      <c r="F122" s="14"/>
      <c r="G122" s="14"/>
      <c r="H122" s="14"/>
      <c r="I122" s="14"/>
      <c r="J122" s="14"/>
      <c r="K122" s="14"/>
      <c r="L122" s="25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s="18" customFormat="1" ht="15" customHeight="1">
      <c r="A123" s="14"/>
      <c r="B123" s="15"/>
      <c r="C123" s="11" t="s">
        <v>20</v>
      </c>
      <c r="D123" s="14"/>
      <c r="E123" s="14"/>
      <c r="F123" s="12" t="str">
        <f>E15</f>
        <v> </v>
      </c>
      <c r="G123" s="14"/>
      <c r="H123" s="14"/>
      <c r="I123" s="11" t="s">
        <v>24</v>
      </c>
      <c r="J123" s="99" t="str">
        <f>E21</f>
        <v> </v>
      </c>
      <c r="K123" s="14"/>
      <c r="L123" s="25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s="18" customFormat="1" ht="15" customHeight="1">
      <c r="A124" s="14"/>
      <c r="B124" s="15"/>
      <c r="C124" s="11" t="s">
        <v>23</v>
      </c>
      <c r="D124" s="14"/>
      <c r="E124" s="14"/>
      <c r="F124" s="12" t="str">
        <f>IF(E18="","",E18)</f>
        <v>Ing. Barbora Baňárová</v>
      </c>
      <c r="G124" s="14"/>
      <c r="H124" s="14"/>
      <c r="I124" s="11" t="s">
        <v>26</v>
      </c>
      <c r="J124" s="99" t="str">
        <f>E24</f>
        <v> </v>
      </c>
      <c r="K124" s="14"/>
      <c r="L124" s="25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s="18" customFormat="1" ht="9.75" customHeight="1">
      <c r="A125" s="14"/>
      <c r="B125" s="15"/>
      <c r="C125" s="14"/>
      <c r="D125" s="14"/>
      <c r="E125" s="14"/>
      <c r="F125" s="14"/>
      <c r="G125" s="14"/>
      <c r="H125" s="14"/>
      <c r="I125" s="14"/>
      <c r="J125" s="14"/>
      <c r="K125" s="14"/>
      <c r="L125" s="25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s="123" customFormat="1" ht="29.25" customHeight="1">
      <c r="A126" s="116"/>
      <c r="B126" s="117"/>
      <c r="C126" s="118" t="s">
        <v>104</v>
      </c>
      <c r="D126" s="119" t="s">
        <v>53</v>
      </c>
      <c r="E126" s="119" t="s">
        <v>49</v>
      </c>
      <c r="F126" s="119" t="s">
        <v>50</v>
      </c>
      <c r="G126" s="119" t="s">
        <v>105</v>
      </c>
      <c r="H126" s="119" t="s">
        <v>106</v>
      </c>
      <c r="I126" s="119" t="s">
        <v>107</v>
      </c>
      <c r="J126" s="120" t="s">
        <v>89</v>
      </c>
      <c r="K126" s="121" t="s">
        <v>108</v>
      </c>
      <c r="L126" s="122"/>
      <c r="M126" s="46"/>
      <c r="N126" s="47" t="s">
        <v>33</v>
      </c>
      <c r="O126" s="47" t="s">
        <v>109</v>
      </c>
      <c r="P126" s="47" t="s">
        <v>110</v>
      </c>
      <c r="Q126" s="47" t="s">
        <v>111</v>
      </c>
      <c r="R126" s="47" t="s">
        <v>112</v>
      </c>
      <c r="S126" s="47" t="s">
        <v>113</v>
      </c>
      <c r="T126" s="48" t="s">
        <v>114</v>
      </c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</row>
    <row r="127" spans="1:63" s="18" customFormat="1" ht="22.5" customHeight="1">
      <c r="A127" s="14"/>
      <c r="B127" s="15"/>
      <c r="C127" s="54" t="s">
        <v>115</v>
      </c>
      <c r="D127" s="14"/>
      <c r="E127" s="14"/>
      <c r="F127" s="14"/>
      <c r="G127" s="14"/>
      <c r="H127" s="14"/>
      <c r="I127" s="14"/>
      <c r="J127" s="124">
        <f>J128+J134+J140+J148+J161+J196+J199+J212+J217</f>
        <v>0</v>
      </c>
      <c r="K127" s="14"/>
      <c r="L127" s="15"/>
      <c r="M127" s="49"/>
      <c r="N127" s="40"/>
      <c r="O127" s="50"/>
      <c r="P127" s="125">
        <f>P128+P210+P215</f>
        <v>142.722312</v>
      </c>
      <c r="Q127" s="50"/>
      <c r="R127" s="125">
        <f>R128+R210+R215</f>
        <v>1.0939699999999999</v>
      </c>
      <c r="S127" s="50"/>
      <c r="T127" s="126">
        <f>T128+T210+T215</f>
        <v>0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3" t="s">
        <v>67</v>
      </c>
      <c r="AU127" s="3" t="s">
        <v>91</v>
      </c>
      <c r="BK127" s="127">
        <f>BK128+BK210+BK215</f>
        <v>0</v>
      </c>
    </row>
    <row r="128" spans="2:63" s="128" customFormat="1" ht="25.5" customHeight="1">
      <c r="B128" s="129"/>
      <c r="D128" s="130" t="s">
        <v>67</v>
      </c>
      <c r="E128" s="131" t="s">
        <v>116</v>
      </c>
      <c r="F128" s="131" t="s">
        <v>117</v>
      </c>
      <c r="J128" s="132">
        <f>J129+J130+J131+J132+J133</f>
        <v>0</v>
      </c>
      <c r="L128" s="129"/>
      <c r="M128" s="133"/>
      <c r="N128" s="134"/>
      <c r="O128" s="134"/>
      <c r="P128" s="135">
        <f>P129+SUM(P130:P134)+P140+P147+P160+P195+P198</f>
        <v>133.98931199999998</v>
      </c>
      <c r="Q128" s="134"/>
      <c r="R128" s="135">
        <f>R129+SUM(R130:R134)+R140+R147+R160+R195+R198</f>
        <v>1.0939699999999999</v>
      </c>
      <c r="S128" s="134"/>
      <c r="T128" s="136">
        <f>T129+SUM(T130:T134)+T140+T147+T160+T195+T198</f>
        <v>0</v>
      </c>
      <c r="AR128" s="130" t="s">
        <v>76</v>
      </c>
      <c r="AT128" s="137" t="s">
        <v>67</v>
      </c>
      <c r="AU128" s="137" t="s">
        <v>68</v>
      </c>
      <c r="AY128" s="130" t="s">
        <v>118</v>
      </c>
      <c r="BK128" s="138">
        <f>BK129+SUM(BK130:BK134)+BK140+BK147+BK160+BK195+BK198</f>
        <v>0</v>
      </c>
    </row>
    <row r="129" spans="1:65" s="18" customFormat="1" ht="24" customHeight="1">
      <c r="A129" s="14"/>
      <c r="B129" s="139"/>
      <c r="C129" s="140" t="s">
        <v>74</v>
      </c>
      <c r="D129" s="140" t="s">
        <v>119</v>
      </c>
      <c r="E129" s="141" t="s">
        <v>120</v>
      </c>
      <c r="F129" s="142" t="s">
        <v>121</v>
      </c>
      <c r="G129" s="143" t="s">
        <v>122</v>
      </c>
      <c r="H129" s="144">
        <v>6</v>
      </c>
      <c r="I129" s="145"/>
      <c r="J129" s="145">
        <f>ROUND(I129*H129,2)</f>
        <v>0</v>
      </c>
      <c r="K129" s="146"/>
      <c r="L129" s="15"/>
      <c r="M129" s="147"/>
      <c r="N129" s="148" t="s">
        <v>34</v>
      </c>
      <c r="O129" s="149">
        <v>0.166</v>
      </c>
      <c r="P129" s="149">
        <f>O129*H129</f>
        <v>0.996</v>
      </c>
      <c r="Q129" s="149">
        <v>0.00024000000000000003</v>
      </c>
      <c r="R129" s="149">
        <f>Q129*H129</f>
        <v>0.0014400000000000003</v>
      </c>
      <c r="S129" s="149">
        <v>0</v>
      </c>
      <c r="T129" s="150">
        <f>S129*H129</f>
        <v>0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R129" s="151" t="s">
        <v>123</v>
      </c>
      <c r="AT129" s="151" t="s">
        <v>119</v>
      </c>
      <c r="AU129" s="151" t="s">
        <v>74</v>
      </c>
      <c r="AY129" s="3" t="s">
        <v>118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3" t="s">
        <v>74</v>
      </c>
      <c r="BK129" s="152">
        <f>ROUND(I129*H129,2)</f>
        <v>0</v>
      </c>
      <c r="BL129" s="3" t="s">
        <v>123</v>
      </c>
      <c r="BM129" s="151" t="s">
        <v>124</v>
      </c>
    </row>
    <row r="130" spans="1:65" s="18" customFormat="1" ht="24" customHeight="1">
      <c r="A130" s="14"/>
      <c r="B130" s="139"/>
      <c r="C130" s="140" t="s">
        <v>76</v>
      </c>
      <c r="D130" s="140" t="s">
        <v>119</v>
      </c>
      <c r="E130" s="141" t="s">
        <v>125</v>
      </c>
      <c r="F130" s="142" t="s">
        <v>126</v>
      </c>
      <c r="G130" s="143" t="s">
        <v>122</v>
      </c>
      <c r="H130" s="144">
        <v>8</v>
      </c>
      <c r="I130" s="145"/>
      <c r="J130" s="145">
        <f>ROUND(I130*H130,2)</f>
        <v>0</v>
      </c>
      <c r="K130" s="146"/>
      <c r="L130" s="15"/>
      <c r="M130" s="147"/>
      <c r="N130" s="148" t="s">
        <v>34</v>
      </c>
      <c r="O130" s="149">
        <v>0.20600000000000002</v>
      </c>
      <c r="P130" s="149">
        <f>O130*H130</f>
        <v>1.6480000000000001</v>
      </c>
      <c r="Q130" s="149">
        <v>0.00038</v>
      </c>
      <c r="R130" s="149">
        <f>Q130*H130</f>
        <v>0.00304</v>
      </c>
      <c r="S130" s="149">
        <v>0</v>
      </c>
      <c r="T130" s="150">
        <f>S130*H130</f>
        <v>0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R130" s="151" t="s">
        <v>123</v>
      </c>
      <c r="AT130" s="151" t="s">
        <v>119</v>
      </c>
      <c r="AU130" s="151" t="s">
        <v>74</v>
      </c>
      <c r="AY130" s="3" t="s">
        <v>118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3" t="s">
        <v>74</v>
      </c>
      <c r="BK130" s="152">
        <f>ROUND(I130*H130,2)</f>
        <v>0</v>
      </c>
      <c r="BL130" s="3" t="s">
        <v>123</v>
      </c>
      <c r="BM130" s="151" t="s">
        <v>127</v>
      </c>
    </row>
    <row r="131" spans="1:65" s="18" customFormat="1" ht="24" customHeight="1">
      <c r="A131" s="14"/>
      <c r="B131" s="139"/>
      <c r="C131" s="140" t="s">
        <v>128</v>
      </c>
      <c r="D131" s="140" t="s">
        <v>119</v>
      </c>
      <c r="E131" s="141" t="s">
        <v>129</v>
      </c>
      <c r="F131" s="142" t="s">
        <v>130</v>
      </c>
      <c r="G131" s="143" t="s">
        <v>122</v>
      </c>
      <c r="H131" s="144">
        <v>12</v>
      </c>
      <c r="I131" s="145"/>
      <c r="J131" s="145">
        <f>ROUND(I131*H131,2)</f>
        <v>0</v>
      </c>
      <c r="K131" s="146"/>
      <c r="L131" s="15"/>
      <c r="M131" s="147"/>
      <c r="N131" s="148" t="s">
        <v>34</v>
      </c>
      <c r="O131" s="149">
        <v>0.228</v>
      </c>
      <c r="P131" s="149">
        <f>O131*H131</f>
        <v>2.736</v>
      </c>
      <c r="Q131" s="149">
        <v>0.0006100000000000001</v>
      </c>
      <c r="R131" s="149">
        <f>Q131*H131</f>
        <v>0.007320000000000001</v>
      </c>
      <c r="S131" s="149">
        <v>0</v>
      </c>
      <c r="T131" s="150">
        <f>S131*H131</f>
        <v>0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R131" s="151" t="s">
        <v>123</v>
      </c>
      <c r="AT131" s="151" t="s">
        <v>119</v>
      </c>
      <c r="AU131" s="151" t="s">
        <v>74</v>
      </c>
      <c r="AY131" s="3" t="s">
        <v>118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3" t="s">
        <v>74</v>
      </c>
      <c r="BK131" s="152">
        <f>ROUND(I131*H131,2)</f>
        <v>0</v>
      </c>
      <c r="BL131" s="3" t="s">
        <v>123</v>
      </c>
      <c r="BM131" s="151" t="s">
        <v>131</v>
      </c>
    </row>
    <row r="132" spans="1:65" s="18" customFormat="1" ht="24" customHeight="1">
      <c r="A132" s="14"/>
      <c r="B132" s="139"/>
      <c r="C132" s="140" t="s">
        <v>132</v>
      </c>
      <c r="D132" s="140" t="s">
        <v>119</v>
      </c>
      <c r="E132" s="141" t="s">
        <v>133</v>
      </c>
      <c r="F132" s="142" t="s">
        <v>134</v>
      </c>
      <c r="G132" s="143" t="s">
        <v>122</v>
      </c>
      <c r="H132" s="144">
        <v>6</v>
      </c>
      <c r="I132" s="145"/>
      <c r="J132" s="145">
        <f>ROUND(I132*H132,2)</f>
        <v>0</v>
      </c>
      <c r="K132" s="146"/>
      <c r="L132" s="15"/>
      <c r="M132" s="147"/>
      <c r="N132" s="148" t="s">
        <v>34</v>
      </c>
      <c r="O132" s="149">
        <v>0.269</v>
      </c>
      <c r="P132" s="149">
        <f>O132*H132</f>
        <v>1.614</v>
      </c>
      <c r="Q132" s="149">
        <v>0.00088</v>
      </c>
      <c r="R132" s="149">
        <f>Q132*H132</f>
        <v>0.00528</v>
      </c>
      <c r="S132" s="149">
        <v>0</v>
      </c>
      <c r="T132" s="150">
        <f>S132*H132</f>
        <v>0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R132" s="151" t="s">
        <v>123</v>
      </c>
      <c r="AT132" s="151" t="s">
        <v>119</v>
      </c>
      <c r="AU132" s="151" t="s">
        <v>74</v>
      </c>
      <c r="AY132" s="3" t="s">
        <v>118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3" t="s">
        <v>74</v>
      </c>
      <c r="BK132" s="152">
        <f>ROUND(I132*H132,2)</f>
        <v>0</v>
      </c>
      <c r="BL132" s="3" t="s">
        <v>123</v>
      </c>
      <c r="BM132" s="151" t="s">
        <v>135</v>
      </c>
    </row>
    <row r="133" spans="1:65" s="18" customFormat="1" ht="24" customHeight="1">
      <c r="A133" s="14"/>
      <c r="B133" s="139"/>
      <c r="C133" s="140" t="s">
        <v>136</v>
      </c>
      <c r="D133" s="140" t="s">
        <v>119</v>
      </c>
      <c r="E133" s="141" t="s">
        <v>137</v>
      </c>
      <c r="F133" s="142" t="s">
        <v>138</v>
      </c>
      <c r="G133" s="143" t="s">
        <v>122</v>
      </c>
      <c r="H133" s="144">
        <v>6</v>
      </c>
      <c r="I133" s="145"/>
      <c r="J133" s="145">
        <f>ROUND(I133*H133,2)</f>
        <v>0</v>
      </c>
      <c r="K133" s="146"/>
      <c r="L133" s="15"/>
      <c r="M133" s="147"/>
      <c r="N133" s="148" t="s">
        <v>34</v>
      </c>
      <c r="O133" s="149">
        <v>0.352</v>
      </c>
      <c r="P133" s="149">
        <f>O133*H133</f>
        <v>2.112</v>
      </c>
      <c r="Q133" s="149">
        <v>0.0013000000000000002</v>
      </c>
      <c r="R133" s="149">
        <f>Q133*H133</f>
        <v>0.007800000000000001</v>
      </c>
      <c r="S133" s="149">
        <v>0</v>
      </c>
      <c r="T133" s="150">
        <f>S133*H133</f>
        <v>0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R133" s="151" t="s">
        <v>123</v>
      </c>
      <c r="AT133" s="151" t="s">
        <v>119</v>
      </c>
      <c r="AU133" s="151" t="s">
        <v>74</v>
      </c>
      <c r="AY133" s="3" t="s">
        <v>118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3" t="s">
        <v>74</v>
      </c>
      <c r="BK133" s="152">
        <f>ROUND(I133*H133,2)</f>
        <v>0</v>
      </c>
      <c r="BL133" s="3" t="s">
        <v>123</v>
      </c>
      <c r="BM133" s="151" t="s">
        <v>139</v>
      </c>
    </row>
    <row r="134" spans="2:63" s="128" customFormat="1" ht="22.5" customHeight="1">
      <c r="B134" s="129"/>
      <c r="C134" s="153"/>
      <c r="D134" s="154" t="s">
        <v>67</v>
      </c>
      <c r="E134" s="155" t="s">
        <v>140</v>
      </c>
      <c r="F134" s="155" t="s">
        <v>141</v>
      </c>
      <c r="G134" s="153"/>
      <c r="H134" s="153"/>
      <c r="I134" s="153"/>
      <c r="J134" s="156">
        <f>J135+J136+J137+J138+J139</f>
        <v>0</v>
      </c>
      <c r="K134" s="153"/>
      <c r="L134" s="157"/>
      <c r="M134" s="133"/>
      <c r="N134" s="134"/>
      <c r="O134" s="134"/>
      <c r="P134" s="135">
        <f>SUM(P135:P139)</f>
        <v>13.971782</v>
      </c>
      <c r="Q134" s="134"/>
      <c r="R134" s="135">
        <f>SUM(R135:R139)</f>
        <v>0.09899999999999999</v>
      </c>
      <c r="S134" s="134"/>
      <c r="T134" s="136">
        <f>SUM(T135:T139)</f>
        <v>0</v>
      </c>
      <c r="AR134" s="130" t="s">
        <v>76</v>
      </c>
      <c r="AT134" s="137" t="s">
        <v>67</v>
      </c>
      <c r="AU134" s="137" t="s">
        <v>74</v>
      </c>
      <c r="AY134" s="130" t="s">
        <v>118</v>
      </c>
      <c r="BK134" s="138">
        <f>SUM(BK135:BK139)</f>
        <v>0</v>
      </c>
    </row>
    <row r="135" spans="1:65" s="18" customFormat="1" ht="36" customHeight="1">
      <c r="A135" s="14"/>
      <c r="B135" s="139"/>
      <c r="C135" s="140" t="s">
        <v>142</v>
      </c>
      <c r="D135" s="140" t="s">
        <v>119</v>
      </c>
      <c r="E135" s="141" t="s">
        <v>143</v>
      </c>
      <c r="F135" s="142" t="s">
        <v>144</v>
      </c>
      <c r="G135" s="143" t="s">
        <v>145</v>
      </c>
      <c r="H135" s="144">
        <v>2</v>
      </c>
      <c r="I135" s="145"/>
      <c r="J135" s="145">
        <f>ROUND(I135*H135,2)</f>
        <v>0</v>
      </c>
      <c r="K135" s="146"/>
      <c r="L135" s="15"/>
      <c r="M135" s="147"/>
      <c r="N135" s="148" t="s">
        <v>34</v>
      </c>
      <c r="O135" s="149">
        <v>6.236</v>
      </c>
      <c r="P135" s="149">
        <f>O135*H135</f>
        <v>12.472</v>
      </c>
      <c r="Q135" s="149">
        <v>0.00255</v>
      </c>
      <c r="R135" s="149">
        <f>Q135*H135</f>
        <v>0.0051</v>
      </c>
      <c r="S135" s="149">
        <v>0</v>
      </c>
      <c r="T135" s="150">
        <f>S135*H135</f>
        <v>0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R135" s="151" t="s">
        <v>123</v>
      </c>
      <c r="AT135" s="151" t="s">
        <v>119</v>
      </c>
      <c r="AU135" s="151" t="s">
        <v>76</v>
      </c>
      <c r="AY135" s="3" t="s">
        <v>118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3" t="s">
        <v>74</v>
      </c>
      <c r="BK135" s="152">
        <f>ROUND(I135*H135,2)</f>
        <v>0</v>
      </c>
      <c r="BL135" s="3" t="s">
        <v>123</v>
      </c>
      <c r="BM135" s="151" t="s">
        <v>146</v>
      </c>
    </row>
    <row r="136" spans="1:65" s="18" customFormat="1" ht="336" customHeight="1">
      <c r="A136" s="14"/>
      <c r="B136" s="139"/>
      <c r="C136" s="158" t="s">
        <v>147</v>
      </c>
      <c r="D136" s="158" t="s">
        <v>148</v>
      </c>
      <c r="E136" s="159" t="s">
        <v>149</v>
      </c>
      <c r="F136" s="160" t="s">
        <v>150</v>
      </c>
      <c r="G136" s="161" t="s">
        <v>122</v>
      </c>
      <c r="H136" s="162">
        <v>2</v>
      </c>
      <c r="I136" s="163"/>
      <c r="J136" s="163">
        <f>ROUND(I136*H136,2)</f>
        <v>0</v>
      </c>
      <c r="K136" s="164"/>
      <c r="L136" s="165"/>
      <c r="M136" s="166"/>
      <c r="N136" s="167" t="s">
        <v>34</v>
      </c>
      <c r="O136" s="149">
        <v>0</v>
      </c>
      <c r="P136" s="149">
        <f>O136*H136</f>
        <v>0</v>
      </c>
      <c r="Q136" s="149">
        <v>0.045</v>
      </c>
      <c r="R136" s="149">
        <f>Q136*H136</f>
        <v>0.09</v>
      </c>
      <c r="S136" s="149">
        <v>0</v>
      </c>
      <c r="T136" s="150">
        <f>S136*H136</f>
        <v>0</v>
      </c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R136" s="151" t="s">
        <v>151</v>
      </c>
      <c r="AT136" s="151" t="s">
        <v>148</v>
      </c>
      <c r="AU136" s="151" t="s">
        <v>76</v>
      </c>
      <c r="AY136" s="3" t="s">
        <v>118</v>
      </c>
      <c r="BE136" s="152">
        <f>IF(N136="základní",J136,0)</f>
        <v>0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3" t="s">
        <v>74</v>
      </c>
      <c r="BK136" s="152">
        <f>ROUND(I136*H136,2)</f>
        <v>0</v>
      </c>
      <c r="BL136" s="3" t="s">
        <v>123</v>
      </c>
      <c r="BM136" s="151" t="s">
        <v>152</v>
      </c>
    </row>
    <row r="137" spans="1:65" s="18" customFormat="1" ht="16.5" customHeight="1">
      <c r="A137" s="14"/>
      <c r="B137" s="139"/>
      <c r="C137" s="140" t="s">
        <v>153</v>
      </c>
      <c r="D137" s="140" t="s">
        <v>119</v>
      </c>
      <c r="E137" s="141" t="s">
        <v>154</v>
      </c>
      <c r="F137" s="142" t="s">
        <v>155</v>
      </c>
      <c r="G137" s="143" t="s">
        <v>156</v>
      </c>
      <c r="H137" s="144">
        <v>10</v>
      </c>
      <c r="I137" s="145"/>
      <c r="J137" s="145">
        <f>ROUND(I137*H137,2)</f>
        <v>0</v>
      </c>
      <c r="K137" s="146"/>
      <c r="L137" s="15"/>
      <c r="M137" s="147"/>
      <c r="N137" s="148" t="s">
        <v>34</v>
      </c>
      <c r="O137" s="149">
        <v>0.031</v>
      </c>
      <c r="P137" s="149">
        <f>O137*H137</f>
        <v>0.31</v>
      </c>
      <c r="Q137" s="149">
        <v>0.00039000000000000005</v>
      </c>
      <c r="R137" s="149">
        <f>Q137*H137</f>
        <v>0.0039000000000000007</v>
      </c>
      <c r="S137" s="149">
        <v>0</v>
      </c>
      <c r="T137" s="150">
        <f>S137*H137</f>
        <v>0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R137" s="151" t="s">
        <v>123</v>
      </c>
      <c r="AT137" s="151" t="s">
        <v>119</v>
      </c>
      <c r="AU137" s="151" t="s">
        <v>76</v>
      </c>
      <c r="AY137" s="3" t="s">
        <v>118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3" t="s">
        <v>74</v>
      </c>
      <c r="BK137" s="152">
        <f>ROUND(I137*H137,2)</f>
        <v>0</v>
      </c>
      <c r="BL137" s="3" t="s">
        <v>123</v>
      </c>
      <c r="BM137" s="151" t="s">
        <v>157</v>
      </c>
    </row>
    <row r="138" spans="1:65" s="18" customFormat="1" ht="36" customHeight="1">
      <c r="A138" s="14"/>
      <c r="B138" s="139"/>
      <c r="C138" s="140" t="s">
        <v>158</v>
      </c>
      <c r="D138" s="140" t="s">
        <v>119</v>
      </c>
      <c r="E138" s="141" t="s">
        <v>159</v>
      </c>
      <c r="F138" s="142" t="s">
        <v>160</v>
      </c>
      <c r="G138" s="143" t="s">
        <v>161</v>
      </c>
      <c r="H138" s="144">
        <v>0.099</v>
      </c>
      <c r="I138" s="145"/>
      <c r="J138" s="145">
        <f>ROUND(I138*H138,2)</f>
        <v>0</v>
      </c>
      <c r="K138" s="146"/>
      <c r="L138" s="15"/>
      <c r="M138" s="147"/>
      <c r="N138" s="148" t="s">
        <v>34</v>
      </c>
      <c r="O138" s="149">
        <v>10.582</v>
      </c>
      <c r="P138" s="149">
        <f>O138*H138</f>
        <v>1.0476180000000002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R138" s="151" t="s">
        <v>123</v>
      </c>
      <c r="AT138" s="151" t="s">
        <v>119</v>
      </c>
      <c r="AU138" s="151" t="s">
        <v>76</v>
      </c>
      <c r="AY138" s="3" t="s">
        <v>118</v>
      </c>
      <c r="BE138" s="152">
        <f>IF(N138="základní",J138,0)</f>
        <v>0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3" t="s">
        <v>74</v>
      </c>
      <c r="BK138" s="152">
        <f>ROUND(I138*H138,2)</f>
        <v>0</v>
      </c>
      <c r="BL138" s="3" t="s">
        <v>123</v>
      </c>
      <c r="BM138" s="151" t="s">
        <v>162</v>
      </c>
    </row>
    <row r="139" spans="1:65" s="18" customFormat="1" ht="48" customHeight="1">
      <c r="A139" s="14"/>
      <c r="B139" s="139"/>
      <c r="C139" s="140" t="s">
        <v>163</v>
      </c>
      <c r="D139" s="140" t="s">
        <v>119</v>
      </c>
      <c r="E139" s="141" t="s">
        <v>164</v>
      </c>
      <c r="F139" s="142" t="s">
        <v>165</v>
      </c>
      <c r="G139" s="143" t="s">
        <v>161</v>
      </c>
      <c r="H139" s="144">
        <v>0.099</v>
      </c>
      <c r="I139" s="145"/>
      <c r="J139" s="145">
        <f>ROUND(I139*H139,2)</f>
        <v>0</v>
      </c>
      <c r="K139" s="146"/>
      <c r="L139" s="15"/>
      <c r="M139" s="147"/>
      <c r="N139" s="148" t="s">
        <v>34</v>
      </c>
      <c r="O139" s="149">
        <v>1.436</v>
      </c>
      <c r="P139" s="149">
        <f>O139*H139</f>
        <v>0.142164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R139" s="151" t="s">
        <v>123</v>
      </c>
      <c r="AT139" s="151" t="s">
        <v>119</v>
      </c>
      <c r="AU139" s="151" t="s">
        <v>76</v>
      </c>
      <c r="AY139" s="3" t="s">
        <v>118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3" t="s">
        <v>74</v>
      </c>
      <c r="BK139" s="152">
        <f>ROUND(I139*H139,2)</f>
        <v>0</v>
      </c>
      <c r="BL139" s="3" t="s">
        <v>123</v>
      </c>
      <c r="BM139" s="151" t="s">
        <v>166</v>
      </c>
    </row>
    <row r="140" spans="2:63" s="128" customFormat="1" ht="22.5" customHeight="1">
      <c r="B140" s="129"/>
      <c r="C140" s="153"/>
      <c r="D140" s="154" t="s">
        <v>67</v>
      </c>
      <c r="E140" s="155" t="s">
        <v>167</v>
      </c>
      <c r="F140" s="155" t="s">
        <v>168</v>
      </c>
      <c r="G140" s="153"/>
      <c r="H140" s="153"/>
      <c r="I140" s="153"/>
      <c r="J140" s="156">
        <f>BK140</f>
        <v>0</v>
      </c>
      <c r="K140" s="153"/>
      <c r="L140" s="157"/>
      <c r="M140" s="133"/>
      <c r="N140" s="134"/>
      <c r="O140" s="134"/>
      <c r="P140" s="135">
        <f>SUM(P141:P146)</f>
        <v>8.827000000000002</v>
      </c>
      <c r="Q140" s="134"/>
      <c r="R140" s="135">
        <f>SUM(R141:R146)</f>
        <v>0.33840000000000003</v>
      </c>
      <c r="S140" s="134"/>
      <c r="T140" s="136">
        <f>SUM(T141:T146)</f>
        <v>0</v>
      </c>
      <c r="AR140" s="130" t="s">
        <v>76</v>
      </c>
      <c r="AT140" s="137" t="s">
        <v>67</v>
      </c>
      <c r="AU140" s="137" t="s">
        <v>74</v>
      </c>
      <c r="AY140" s="130" t="s">
        <v>118</v>
      </c>
      <c r="BK140" s="138">
        <f>SUM(BK141:BK146)</f>
        <v>0</v>
      </c>
    </row>
    <row r="141" spans="1:65" s="18" customFormat="1" ht="24" customHeight="1">
      <c r="A141" s="14"/>
      <c r="B141" s="139"/>
      <c r="C141" s="140" t="s">
        <v>169</v>
      </c>
      <c r="D141" s="140" t="s">
        <v>119</v>
      </c>
      <c r="E141" s="141" t="s">
        <v>170</v>
      </c>
      <c r="F141" s="142" t="s">
        <v>171</v>
      </c>
      <c r="G141" s="143" t="s">
        <v>122</v>
      </c>
      <c r="H141" s="144">
        <v>1</v>
      </c>
      <c r="I141" s="145"/>
      <c r="J141" s="145">
        <f>ROUND(I141*H141,2)</f>
        <v>0</v>
      </c>
      <c r="K141" s="146"/>
      <c r="L141" s="15"/>
      <c r="M141" s="147"/>
      <c r="N141" s="148" t="s">
        <v>34</v>
      </c>
      <c r="O141" s="149">
        <v>1.56</v>
      </c>
      <c r="P141" s="149">
        <f>O141*H141</f>
        <v>1.56</v>
      </c>
      <c r="Q141" s="149">
        <v>0.03751</v>
      </c>
      <c r="R141" s="149">
        <f>Q141*H141</f>
        <v>0.03751</v>
      </c>
      <c r="S141" s="149">
        <v>0</v>
      </c>
      <c r="T141" s="150">
        <f>S141*H141</f>
        <v>0</v>
      </c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R141" s="151" t="s">
        <v>123</v>
      </c>
      <c r="AT141" s="151" t="s">
        <v>119</v>
      </c>
      <c r="AU141" s="151" t="s">
        <v>76</v>
      </c>
      <c r="AY141" s="3" t="s">
        <v>118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3" t="s">
        <v>74</v>
      </c>
      <c r="BK141" s="152">
        <f>ROUND(I141*H141,2)</f>
        <v>0</v>
      </c>
      <c r="BL141" s="3" t="s">
        <v>123</v>
      </c>
      <c r="BM141" s="151" t="s">
        <v>172</v>
      </c>
    </row>
    <row r="142" spans="1:65" s="18" customFormat="1" ht="24" customHeight="1">
      <c r="A142" s="14"/>
      <c r="B142" s="139"/>
      <c r="C142" s="140" t="s">
        <v>173</v>
      </c>
      <c r="D142" s="140" t="s">
        <v>119</v>
      </c>
      <c r="E142" s="141" t="s">
        <v>174</v>
      </c>
      <c r="F142" s="142" t="s">
        <v>175</v>
      </c>
      <c r="G142" s="143" t="s">
        <v>145</v>
      </c>
      <c r="H142" s="144">
        <v>1</v>
      </c>
      <c r="I142" s="145"/>
      <c r="J142" s="145">
        <f>ROUND(I142*H142,2)</f>
        <v>0</v>
      </c>
      <c r="K142" s="146"/>
      <c r="L142" s="15"/>
      <c r="M142" s="147"/>
      <c r="N142" s="148" t="s">
        <v>34</v>
      </c>
      <c r="O142" s="149">
        <v>5.545</v>
      </c>
      <c r="P142" s="149">
        <f>O142*H142</f>
        <v>5.545</v>
      </c>
      <c r="Q142" s="149">
        <v>0.009630000000000001</v>
      </c>
      <c r="R142" s="149">
        <f>Q142*H142</f>
        <v>0.009630000000000001</v>
      </c>
      <c r="S142" s="149">
        <v>0</v>
      </c>
      <c r="T142" s="150">
        <f>S142*H142</f>
        <v>0</v>
      </c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R142" s="151" t="s">
        <v>123</v>
      </c>
      <c r="AT142" s="151" t="s">
        <v>119</v>
      </c>
      <c r="AU142" s="151" t="s">
        <v>76</v>
      </c>
      <c r="AY142" s="3" t="s">
        <v>118</v>
      </c>
      <c r="BE142" s="152">
        <f>IF(N142="základní",J142,0)</f>
        <v>0</v>
      </c>
      <c r="BF142" s="152">
        <f>IF(N142="snížená",J142,0)</f>
        <v>0</v>
      </c>
      <c r="BG142" s="152">
        <f>IF(N142="zákl. přenesená",J142,0)</f>
        <v>0</v>
      </c>
      <c r="BH142" s="152">
        <f>IF(N142="sníž. přenesená",J142,0)</f>
        <v>0</v>
      </c>
      <c r="BI142" s="152">
        <f>IF(N142="nulová",J142,0)</f>
        <v>0</v>
      </c>
      <c r="BJ142" s="3" t="s">
        <v>74</v>
      </c>
      <c r="BK142" s="152">
        <f>ROUND(I142*H142,2)</f>
        <v>0</v>
      </c>
      <c r="BL142" s="3" t="s">
        <v>123</v>
      </c>
      <c r="BM142" s="151" t="s">
        <v>176</v>
      </c>
    </row>
    <row r="143" spans="1:65" s="18" customFormat="1" ht="24" customHeight="1">
      <c r="A143" s="14"/>
      <c r="B143" s="139"/>
      <c r="C143" s="158" t="s">
        <v>177</v>
      </c>
      <c r="D143" s="158" t="s">
        <v>148</v>
      </c>
      <c r="E143" s="159" t="s">
        <v>178</v>
      </c>
      <c r="F143" s="160" t="s">
        <v>179</v>
      </c>
      <c r="G143" s="161" t="s">
        <v>122</v>
      </c>
      <c r="H143" s="162">
        <v>1</v>
      </c>
      <c r="I143" s="163"/>
      <c r="J143" s="163">
        <f>ROUND(I143*H143,2)</f>
        <v>0</v>
      </c>
      <c r="K143" s="164"/>
      <c r="L143" s="165"/>
      <c r="M143" s="166"/>
      <c r="N143" s="167" t="s">
        <v>34</v>
      </c>
      <c r="O143" s="149">
        <v>0</v>
      </c>
      <c r="P143" s="149">
        <f>O143*H143</f>
        <v>0</v>
      </c>
      <c r="Q143" s="149">
        <v>0.136</v>
      </c>
      <c r="R143" s="149">
        <f>Q143*H143</f>
        <v>0.136</v>
      </c>
      <c r="S143" s="149">
        <v>0</v>
      </c>
      <c r="T143" s="150">
        <f>S143*H143</f>
        <v>0</v>
      </c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R143" s="151" t="s">
        <v>151</v>
      </c>
      <c r="AT143" s="151" t="s">
        <v>148</v>
      </c>
      <c r="AU143" s="151" t="s">
        <v>76</v>
      </c>
      <c r="AY143" s="3" t="s">
        <v>118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3" t="s">
        <v>74</v>
      </c>
      <c r="BK143" s="152">
        <f>ROUND(I143*H143,2)</f>
        <v>0</v>
      </c>
      <c r="BL143" s="3" t="s">
        <v>123</v>
      </c>
      <c r="BM143" s="151" t="s">
        <v>180</v>
      </c>
    </row>
    <row r="144" spans="1:65" s="18" customFormat="1" ht="24" customHeight="1">
      <c r="A144" s="14"/>
      <c r="B144" s="139"/>
      <c r="C144" s="158">
        <v>79</v>
      </c>
      <c r="D144" s="158"/>
      <c r="E144" s="159" t="s">
        <v>457</v>
      </c>
      <c r="F144" s="160" t="s">
        <v>458</v>
      </c>
      <c r="G144" s="161" t="s">
        <v>145</v>
      </c>
      <c r="H144" s="162">
        <v>1</v>
      </c>
      <c r="I144" s="163"/>
      <c r="J144" s="163">
        <f>ROUND(I144*H144,2)</f>
        <v>0</v>
      </c>
      <c r="K144" s="164"/>
      <c r="L144" s="165"/>
      <c r="M144" s="166"/>
      <c r="N144" s="167" t="s">
        <v>34</v>
      </c>
      <c r="O144" s="149">
        <v>0</v>
      </c>
      <c r="P144" s="149">
        <f>O144*H144</f>
        <v>0</v>
      </c>
      <c r="Q144" s="149">
        <v>0.136</v>
      </c>
      <c r="R144" s="149">
        <f>Q144*H144</f>
        <v>0.136</v>
      </c>
      <c r="S144" s="149">
        <v>0</v>
      </c>
      <c r="T144" s="150">
        <f>S144*H144</f>
        <v>0</v>
      </c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R144" s="151" t="s">
        <v>151</v>
      </c>
      <c r="AT144" s="151" t="s">
        <v>148</v>
      </c>
      <c r="AU144" s="151" t="s">
        <v>76</v>
      </c>
      <c r="AY144" s="3" t="s">
        <v>118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3" t="s">
        <v>74</v>
      </c>
      <c r="BK144" s="152">
        <f>ROUND(I144*H144,2)</f>
        <v>0</v>
      </c>
      <c r="BL144" s="3" t="s">
        <v>123</v>
      </c>
      <c r="BM144" s="151" t="s">
        <v>180</v>
      </c>
    </row>
    <row r="145" spans="1:65" s="18" customFormat="1" ht="35.25" customHeight="1">
      <c r="A145" s="14"/>
      <c r="B145" s="139"/>
      <c r="C145" s="140" t="s">
        <v>181</v>
      </c>
      <c r="D145" s="140" t="s">
        <v>119</v>
      </c>
      <c r="E145" s="141" t="s">
        <v>182</v>
      </c>
      <c r="F145" s="142" t="s">
        <v>183</v>
      </c>
      <c r="G145" s="143" t="s">
        <v>145</v>
      </c>
      <c r="H145" s="144">
        <v>2</v>
      </c>
      <c r="I145" s="145"/>
      <c r="J145" s="145">
        <f>ROUND(I145*H145,2)</f>
        <v>0</v>
      </c>
      <c r="K145" s="146"/>
      <c r="L145" s="15"/>
      <c r="M145" s="147"/>
      <c r="N145" s="148" t="s">
        <v>34</v>
      </c>
      <c r="O145" s="149">
        <v>0.512</v>
      </c>
      <c r="P145" s="149">
        <f>O145*H146</f>
        <v>0.512</v>
      </c>
      <c r="Q145" s="149">
        <v>0.00608</v>
      </c>
      <c r="R145" s="149">
        <f>Q145*H146</f>
        <v>0.00608</v>
      </c>
      <c r="S145" s="149">
        <v>0</v>
      </c>
      <c r="T145" s="150">
        <f>S145*H146</f>
        <v>0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R145" s="151" t="s">
        <v>123</v>
      </c>
      <c r="AT145" s="151" t="s">
        <v>119</v>
      </c>
      <c r="AU145" s="151" t="s">
        <v>76</v>
      </c>
      <c r="AY145" s="3" t="s">
        <v>118</v>
      </c>
      <c r="BE145" s="152">
        <f>IF(N145="základní",J146,0)</f>
        <v>0</v>
      </c>
      <c r="BF145" s="152">
        <f>IF(N145="snížená",J146,0)</f>
        <v>0</v>
      </c>
      <c r="BG145" s="152">
        <f>IF(N145="zákl. přenesená",J146,0)</f>
        <v>0</v>
      </c>
      <c r="BH145" s="152">
        <f>IF(N145="sníž. přenesená",J146,0)</f>
        <v>0</v>
      </c>
      <c r="BI145" s="152">
        <f>IF(N145="nulová",J146,0)</f>
        <v>0</v>
      </c>
      <c r="BJ145" s="3" t="s">
        <v>74</v>
      </c>
      <c r="BK145" s="152">
        <f>ROUND(I146*H146,2)</f>
        <v>0</v>
      </c>
      <c r="BL145" s="3" t="s">
        <v>123</v>
      </c>
      <c r="BM145" s="151" t="s">
        <v>184</v>
      </c>
    </row>
    <row r="146" spans="1:65" s="18" customFormat="1" ht="36" customHeight="1">
      <c r="A146" s="14"/>
      <c r="B146" s="139"/>
      <c r="C146" s="140" t="s">
        <v>185</v>
      </c>
      <c r="D146" s="140" t="s">
        <v>119</v>
      </c>
      <c r="E146" s="141" t="s">
        <v>186</v>
      </c>
      <c r="F146" s="142" t="s">
        <v>187</v>
      </c>
      <c r="G146" s="143" t="s">
        <v>145</v>
      </c>
      <c r="H146" s="144">
        <v>1</v>
      </c>
      <c r="I146" s="145"/>
      <c r="J146" s="145">
        <f>ROUND(I146*H146,2)</f>
        <v>0</v>
      </c>
      <c r="K146" s="146"/>
      <c r="L146" s="15"/>
      <c r="M146" s="147"/>
      <c r="N146" s="148" t="s">
        <v>34</v>
      </c>
      <c r="O146" s="149">
        <v>0.605</v>
      </c>
      <c r="P146" s="149">
        <f>O146*H147</f>
        <v>1.21</v>
      </c>
      <c r="Q146" s="149">
        <v>0.00659</v>
      </c>
      <c r="R146" s="149">
        <f>Q146*H147</f>
        <v>0.01318</v>
      </c>
      <c r="S146" s="149">
        <v>0</v>
      </c>
      <c r="T146" s="150">
        <f>S146*H147</f>
        <v>0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R146" s="151" t="s">
        <v>123</v>
      </c>
      <c r="AT146" s="151" t="s">
        <v>119</v>
      </c>
      <c r="AU146" s="151" t="s">
        <v>76</v>
      </c>
      <c r="AY146" s="3" t="s">
        <v>118</v>
      </c>
      <c r="BE146" s="152">
        <f>IF(N146="základní",J147,0)</f>
        <v>0</v>
      </c>
      <c r="BF146" s="152">
        <f>IF(N146="snížená",J147,0)</f>
        <v>0</v>
      </c>
      <c r="BG146" s="152">
        <f>IF(N146="zákl. přenesená",J147,0)</f>
        <v>0</v>
      </c>
      <c r="BH146" s="152">
        <f>IF(N146="sníž. přenesená",J147,0)</f>
        <v>0</v>
      </c>
      <c r="BI146" s="152">
        <f>IF(N146="nulová",J147,0)</f>
        <v>0</v>
      </c>
      <c r="BJ146" s="3" t="s">
        <v>74</v>
      </c>
      <c r="BK146" s="152">
        <f>ROUND(I147*H147,2)</f>
        <v>0</v>
      </c>
      <c r="BL146" s="3" t="s">
        <v>123</v>
      </c>
      <c r="BM146" s="151" t="s">
        <v>188</v>
      </c>
    </row>
    <row r="147" spans="2:63" s="128" customFormat="1" ht="39" customHeight="1">
      <c r="B147" s="139"/>
      <c r="C147" s="140" t="s">
        <v>123</v>
      </c>
      <c r="D147" s="140" t="s">
        <v>119</v>
      </c>
      <c r="E147" s="141" t="s">
        <v>189</v>
      </c>
      <c r="F147" s="142" t="s">
        <v>190</v>
      </c>
      <c r="G147" s="143" t="s">
        <v>145</v>
      </c>
      <c r="H147" s="144">
        <v>2</v>
      </c>
      <c r="I147" s="145"/>
      <c r="J147" s="145">
        <f>ROUND(I147*H147,2)</f>
        <v>0</v>
      </c>
      <c r="K147" s="153"/>
      <c r="L147" s="157"/>
      <c r="M147" s="133"/>
      <c r="N147" s="134"/>
      <c r="O147" s="134"/>
      <c r="P147" s="135">
        <f>SUM(P148:P159)</f>
        <v>57.140178000000006</v>
      </c>
      <c r="Q147" s="134"/>
      <c r="R147" s="135">
        <f>SUM(R148:R159)</f>
        <v>0.33293</v>
      </c>
      <c r="S147" s="134"/>
      <c r="T147" s="136">
        <f>SUM(T148:T159)</f>
        <v>0</v>
      </c>
      <c r="AR147" s="130" t="s">
        <v>76</v>
      </c>
      <c r="AT147" s="137" t="s">
        <v>67</v>
      </c>
      <c r="AU147" s="137" t="s">
        <v>74</v>
      </c>
      <c r="AY147" s="130" t="s">
        <v>118</v>
      </c>
      <c r="BK147" s="138">
        <f>SUM(BK148:BK159)</f>
        <v>0</v>
      </c>
    </row>
    <row r="148" spans="1:65" s="18" customFormat="1" ht="24" customHeight="1">
      <c r="A148" s="14"/>
      <c r="B148" s="129"/>
      <c r="C148" s="153"/>
      <c r="D148" s="154" t="s">
        <v>67</v>
      </c>
      <c r="E148" s="155" t="s">
        <v>191</v>
      </c>
      <c r="F148" s="155" t="s">
        <v>192</v>
      </c>
      <c r="G148" s="153"/>
      <c r="H148" s="153"/>
      <c r="I148" s="153"/>
      <c r="J148" s="156">
        <f>BK147</f>
        <v>0</v>
      </c>
      <c r="K148" s="146"/>
      <c r="L148" s="15"/>
      <c r="M148" s="147"/>
      <c r="N148" s="148" t="s">
        <v>34</v>
      </c>
      <c r="O148" s="149">
        <v>0.427</v>
      </c>
      <c r="P148" s="149">
        <f aca="true" t="shared" si="0" ref="P148:P159">O148*H149</f>
        <v>3.843</v>
      </c>
      <c r="Q148" s="149">
        <v>0.00158</v>
      </c>
      <c r="R148" s="149">
        <f aca="true" t="shared" si="1" ref="R148:R159">Q148*H149</f>
        <v>0.01422</v>
      </c>
      <c r="S148" s="149">
        <v>0</v>
      </c>
      <c r="T148" s="150">
        <f aca="true" t="shared" si="2" ref="T148:T159">S148*H149</f>
        <v>0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R148" s="151" t="s">
        <v>123</v>
      </c>
      <c r="AT148" s="151" t="s">
        <v>119</v>
      </c>
      <c r="AU148" s="151" t="s">
        <v>76</v>
      </c>
      <c r="AY148" s="3" t="s">
        <v>118</v>
      </c>
      <c r="BE148" s="152">
        <f aca="true" t="shared" si="3" ref="BE148:BE159">IF(N148="základní",J149,0)</f>
        <v>0</v>
      </c>
      <c r="BF148" s="152">
        <f aca="true" t="shared" si="4" ref="BF148:BF159">IF(N148="snížená",J149,0)</f>
        <v>0</v>
      </c>
      <c r="BG148" s="152">
        <f aca="true" t="shared" si="5" ref="BG148:BG159">IF(N148="zákl. přenesená",J149,0)</f>
        <v>0</v>
      </c>
      <c r="BH148" s="152">
        <f aca="true" t="shared" si="6" ref="BH148:BH159">IF(N148="sníž. přenesená",J149,0)</f>
        <v>0</v>
      </c>
      <c r="BI148" s="152">
        <f aca="true" t="shared" si="7" ref="BI148:BI159">IF(N148="nulová",J149,0)</f>
        <v>0</v>
      </c>
      <c r="BJ148" s="3" t="s">
        <v>74</v>
      </c>
      <c r="BK148" s="152">
        <f aca="true" t="shared" si="8" ref="BK148:BK159">ROUND(I149*H149,2)</f>
        <v>0</v>
      </c>
      <c r="BL148" s="3" t="s">
        <v>123</v>
      </c>
      <c r="BM148" s="151" t="s">
        <v>193</v>
      </c>
    </row>
    <row r="149" spans="1:65" s="18" customFormat="1" ht="24" customHeight="1">
      <c r="A149" s="14"/>
      <c r="B149" s="139"/>
      <c r="C149" s="140" t="s">
        <v>194</v>
      </c>
      <c r="D149" s="140" t="s">
        <v>119</v>
      </c>
      <c r="E149" s="141" t="s">
        <v>195</v>
      </c>
      <c r="F149" s="142" t="s">
        <v>196</v>
      </c>
      <c r="G149" s="143" t="s">
        <v>156</v>
      </c>
      <c r="H149" s="144">
        <v>9</v>
      </c>
      <c r="I149" s="145"/>
      <c r="J149" s="145">
        <f aca="true" t="shared" si="9" ref="J149:J160">ROUND(I149*H149,2)</f>
        <v>0</v>
      </c>
      <c r="K149" s="146"/>
      <c r="L149" s="15"/>
      <c r="M149" s="147"/>
      <c r="N149" s="148" t="s">
        <v>34</v>
      </c>
      <c r="O149" s="149">
        <v>0.459</v>
      </c>
      <c r="P149" s="149">
        <f t="shared" si="0"/>
        <v>5.049</v>
      </c>
      <c r="Q149" s="149">
        <v>0.00199</v>
      </c>
      <c r="R149" s="149">
        <f t="shared" si="1"/>
        <v>0.02189</v>
      </c>
      <c r="S149" s="149">
        <v>0</v>
      </c>
      <c r="T149" s="150">
        <f t="shared" si="2"/>
        <v>0</v>
      </c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R149" s="151" t="s">
        <v>123</v>
      </c>
      <c r="AT149" s="151" t="s">
        <v>119</v>
      </c>
      <c r="AU149" s="151" t="s">
        <v>76</v>
      </c>
      <c r="AY149" s="3" t="s">
        <v>118</v>
      </c>
      <c r="BE149" s="152">
        <f t="shared" si="3"/>
        <v>0</v>
      </c>
      <c r="BF149" s="152">
        <f t="shared" si="4"/>
        <v>0</v>
      </c>
      <c r="BG149" s="152">
        <f t="shared" si="5"/>
        <v>0</v>
      </c>
      <c r="BH149" s="152">
        <f t="shared" si="6"/>
        <v>0</v>
      </c>
      <c r="BI149" s="152">
        <f t="shared" si="7"/>
        <v>0</v>
      </c>
      <c r="BJ149" s="3" t="s">
        <v>74</v>
      </c>
      <c r="BK149" s="152">
        <f t="shared" si="8"/>
        <v>0</v>
      </c>
      <c r="BL149" s="3" t="s">
        <v>123</v>
      </c>
      <c r="BM149" s="151" t="s">
        <v>197</v>
      </c>
    </row>
    <row r="150" spans="1:65" s="18" customFormat="1" ht="24" customHeight="1">
      <c r="A150" s="14"/>
      <c r="B150" s="139"/>
      <c r="C150" s="140" t="s">
        <v>198</v>
      </c>
      <c r="D150" s="140" t="s">
        <v>119</v>
      </c>
      <c r="E150" s="141" t="s">
        <v>199</v>
      </c>
      <c r="F150" s="142" t="s">
        <v>200</v>
      </c>
      <c r="G150" s="143" t="s">
        <v>156</v>
      </c>
      <c r="H150" s="144">
        <v>11</v>
      </c>
      <c r="I150" s="145"/>
      <c r="J150" s="145">
        <f t="shared" si="9"/>
        <v>0</v>
      </c>
      <c r="K150" s="146"/>
      <c r="L150" s="15"/>
      <c r="M150" s="147"/>
      <c r="N150" s="148" t="s">
        <v>34</v>
      </c>
      <c r="O150" s="149">
        <v>0.517</v>
      </c>
      <c r="P150" s="149">
        <f t="shared" si="0"/>
        <v>5.17</v>
      </c>
      <c r="Q150" s="149">
        <v>0.0029600000000000004</v>
      </c>
      <c r="R150" s="149">
        <f t="shared" si="1"/>
        <v>0.029600000000000005</v>
      </c>
      <c r="S150" s="149">
        <v>0</v>
      </c>
      <c r="T150" s="150">
        <f t="shared" si="2"/>
        <v>0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R150" s="151" t="s">
        <v>123</v>
      </c>
      <c r="AT150" s="151" t="s">
        <v>119</v>
      </c>
      <c r="AU150" s="151" t="s">
        <v>76</v>
      </c>
      <c r="AY150" s="3" t="s">
        <v>118</v>
      </c>
      <c r="BE150" s="152">
        <f t="shared" si="3"/>
        <v>0</v>
      </c>
      <c r="BF150" s="152">
        <f t="shared" si="4"/>
        <v>0</v>
      </c>
      <c r="BG150" s="152">
        <f t="shared" si="5"/>
        <v>0</v>
      </c>
      <c r="BH150" s="152">
        <f t="shared" si="6"/>
        <v>0</v>
      </c>
      <c r="BI150" s="152">
        <f t="shared" si="7"/>
        <v>0</v>
      </c>
      <c r="BJ150" s="3" t="s">
        <v>74</v>
      </c>
      <c r="BK150" s="152">
        <f t="shared" si="8"/>
        <v>0</v>
      </c>
      <c r="BL150" s="3" t="s">
        <v>123</v>
      </c>
      <c r="BM150" s="151" t="s">
        <v>201</v>
      </c>
    </row>
    <row r="151" spans="1:65" s="18" customFormat="1" ht="24" customHeight="1">
      <c r="A151" s="14"/>
      <c r="B151" s="139"/>
      <c r="C151" s="140" t="s">
        <v>202</v>
      </c>
      <c r="D151" s="140" t="s">
        <v>119</v>
      </c>
      <c r="E151" s="141" t="s">
        <v>203</v>
      </c>
      <c r="F151" s="142" t="s">
        <v>204</v>
      </c>
      <c r="G151" s="143" t="s">
        <v>156</v>
      </c>
      <c r="H151" s="144">
        <v>10</v>
      </c>
      <c r="I151" s="145"/>
      <c r="J151" s="145">
        <f t="shared" si="9"/>
        <v>0</v>
      </c>
      <c r="K151" s="146"/>
      <c r="L151" s="15"/>
      <c r="M151" s="147"/>
      <c r="N151" s="148" t="s">
        <v>34</v>
      </c>
      <c r="O151" s="149">
        <v>0.652</v>
      </c>
      <c r="P151" s="149">
        <f t="shared" si="0"/>
        <v>9.128</v>
      </c>
      <c r="Q151" s="149">
        <v>0.0037600000000000003</v>
      </c>
      <c r="R151" s="149">
        <f t="shared" si="1"/>
        <v>0.052640000000000006</v>
      </c>
      <c r="S151" s="149">
        <v>0</v>
      </c>
      <c r="T151" s="150">
        <f t="shared" si="2"/>
        <v>0</v>
      </c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R151" s="151" t="s">
        <v>123</v>
      </c>
      <c r="AT151" s="151" t="s">
        <v>119</v>
      </c>
      <c r="AU151" s="151" t="s">
        <v>76</v>
      </c>
      <c r="AY151" s="3" t="s">
        <v>118</v>
      </c>
      <c r="BE151" s="152">
        <f t="shared" si="3"/>
        <v>0</v>
      </c>
      <c r="BF151" s="152">
        <f t="shared" si="4"/>
        <v>0</v>
      </c>
      <c r="BG151" s="152">
        <f t="shared" si="5"/>
        <v>0</v>
      </c>
      <c r="BH151" s="152">
        <f t="shared" si="6"/>
        <v>0</v>
      </c>
      <c r="BI151" s="152">
        <f t="shared" si="7"/>
        <v>0</v>
      </c>
      <c r="BJ151" s="3" t="s">
        <v>74</v>
      </c>
      <c r="BK151" s="152">
        <f t="shared" si="8"/>
        <v>0</v>
      </c>
      <c r="BL151" s="3" t="s">
        <v>123</v>
      </c>
      <c r="BM151" s="151" t="s">
        <v>205</v>
      </c>
    </row>
    <row r="152" spans="1:65" s="18" customFormat="1" ht="24" customHeight="1">
      <c r="A152" s="14"/>
      <c r="B152" s="139"/>
      <c r="C152" s="140" t="s">
        <v>206</v>
      </c>
      <c r="D152" s="140" t="s">
        <v>119</v>
      </c>
      <c r="E152" s="141" t="s">
        <v>207</v>
      </c>
      <c r="F152" s="142" t="s">
        <v>208</v>
      </c>
      <c r="G152" s="143" t="s">
        <v>156</v>
      </c>
      <c r="H152" s="144">
        <v>14</v>
      </c>
      <c r="I152" s="145"/>
      <c r="J152" s="145">
        <f t="shared" si="9"/>
        <v>0</v>
      </c>
      <c r="K152" s="146"/>
      <c r="L152" s="15"/>
      <c r="M152" s="147"/>
      <c r="N152" s="148" t="s">
        <v>34</v>
      </c>
      <c r="O152" s="149">
        <v>0.6910000000000001</v>
      </c>
      <c r="P152" s="149">
        <f t="shared" si="0"/>
        <v>10.365</v>
      </c>
      <c r="Q152" s="149">
        <v>0.0044</v>
      </c>
      <c r="R152" s="149">
        <f t="shared" si="1"/>
        <v>0.066</v>
      </c>
      <c r="S152" s="149">
        <v>0</v>
      </c>
      <c r="T152" s="150">
        <f t="shared" si="2"/>
        <v>0</v>
      </c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R152" s="151" t="s">
        <v>123</v>
      </c>
      <c r="AT152" s="151" t="s">
        <v>119</v>
      </c>
      <c r="AU152" s="151" t="s">
        <v>76</v>
      </c>
      <c r="AY152" s="3" t="s">
        <v>118</v>
      </c>
      <c r="BE152" s="152">
        <f t="shared" si="3"/>
        <v>0</v>
      </c>
      <c r="BF152" s="152">
        <f t="shared" si="4"/>
        <v>0</v>
      </c>
      <c r="BG152" s="152">
        <f t="shared" si="5"/>
        <v>0</v>
      </c>
      <c r="BH152" s="152">
        <f t="shared" si="6"/>
        <v>0</v>
      </c>
      <c r="BI152" s="152">
        <f t="shared" si="7"/>
        <v>0</v>
      </c>
      <c r="BJ152" s="3" t="s">
        <v>74</v>
      </c>
      <c r="BK152" s="152">
        <f t="shared" si="8"/>
        <v>0</v>
      </c>
      <c r="BL152" s="3" t="s">
        <v>123</v>
      </c>
      <c r="BM152" s="151" t="s">
        <v>209</v>
      </c>
    </row>
    <row r="153" spans="1:65" s="18" customFormat="1" ht="24" customHeight="1">
      <c r="A153" s="14"/>
      <c r="B153" s="139"/>
      <c r="C153" s="140" t="s">
        <v>6</v>
      </c>
      <c r="D153" s="140" t="s">
        <v>119</v>
      </c>
      <c r="E153" s="141" t="s">
        <v>210</v>
      </c>
      <c r="F153" s="142" t="s">
        <v>211</v>
      </c>
      <c r="G153" s="143" t="s">
        <v>156</v>
      </c>
      <c r="H153" s="144">
        <v>15</v>
      </c>
      <c r="I153" s="145"/>
      <c r="J153" s="145">
        <f t="shared" si="9"/>
        <v>0</v>
      </c>
      <c r="K153" s="146"/>
      <c r="L153" s="15"/>
      <c r="M153" s="147"/>
      <c r="N153" s="148" t="s">
        <v>34</v>
      </c>
      <c r="O153" s="149">
        <v>0.784</v>
      </c>
      <c r="P153" s="149">
        <f t="shared" si="0"/>
        <v>9.408000000000001</v>
      </c>
      <c r="Q153" s="149">
        <v>0.0062900000000000005</v>
      </c>
      <c r="R153" s="149">
        <f t="shared" si="1"/>
        <v>0.07548</v>
      </c>
      <c r="S153" s="149">
        <v>0</v>
      </c>
      <c r="T153" s="150">
        <f t="shared" si="2"/>
        <v>0</v>
      </c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R153" s="151" t="s">
        <v>123</v>
      </c>
      <c r="AT153" s="151" t="s">
        <v>119</v>
      </c>
      <c r="AU153" s="151" t="s">
        <v>76</v>
      </c>
      <c r="AY153" s="3" t="s">
        <v>118</v>
      </c>
      <c r="BE153" s="152">
        <f t="shared" si="3"/>
        <v>0</v>
      </c>
      <c r="BF153" s="152">
        <f t="shared" si="4"/>
        <v>0</v>
      </c>
      <c r="BG153" s="152">
        <f t="shared" si="5"/>
        <v>0</v>
      </c>
      <c r="BH153" s="152">
        <f t="shared" si="6"/>
        <v>0</v>
      </c>
      <c r="BI153" s="152">
        <f t="shared" si="7"/>
        <v>0</v>
      </c>
      <c r="BJ153" s="3" t="s">
        <v>74</v>
      </c>
      <c r="BK153" s="152">
        <f t="shared" si="8"/>
        <v>0</v>
      </c>
      <c r="BL153" s="3" t="s">
        <v>123</v>
      </c>
      <c r="BM153" s="151" t="s">
        <v>212</v>
      </c>
    </row>
    <row r="154" spans="1:65" s="18" customFormat="1" ht="24" customHeight="1">
      <c r="A154" s="14"/>
      <c r="B154" s="139"/>
      <c r="C154" s="140" t="s">
        <v>213</v>
      </c>
      <c r="D154" s="140" t="s">
        <v>119</v>
      </c>
      <c r="E154" s="141" t="s">
        <v>214</v>
      </c>
      <c r="F154" s="142" t="s">
        <v>215</v>
      </c>
      <c r="G154" s="143" t="s">
        <v>156</v>
      </c>
      <c r="H154" s="144">
        <v>12</v>
      </c>
      <c r="I154" s="145"/>
      <c r="J154" s="145">
        <f t="shared" si="9"/>
        <v>0</v>
      </c>
      <c r="K154" s="146"/>
      <c r="L154" s="15"/>
      <c r="M154" s="147"/>
      <c r="N154" s="148" t="s">
        <v>34</v>
      </c>
      <c r="O154" s="149">
        <v>0.519</v>
      </c>
      <c r="P154" s="149">
        <f t="shared" si="0"/>
        <v>5.19</v>
      </c>
      <c r="Q154" s="149">
        <v>0.0073100000000000005</v>
      </c>
      <c r="R154" s="149">
        <f t="shared" si="1"/>
        <v>0.0731</v>
      </c>
      <c r="S154" s="149">
        <v>0</v>
      </c>
      <c r="T154" s="150">
        <f t="shared" si="2"/>
        <v>0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R154" s="151" t="s">
        <v>123</v>
      </c>
      <c r="AT154" s="151" t="s">
        <v>119</v>
      </c>
      <c r="AU154" s="151" t="s">
        <v>76</v>
      </c>
      <c r="AY154" s="3" t="s">
        <v>118</v>
      </c>
      <c r="BE154" s="152">
        <f t="shared" si="3"/>
        <v>0</v>
      </c>
      <c r="BF154" s="152">
        <f t="shared" si="4"/>
        <v>0</v>
      </c>
      <c r="BG154" s="152">
        <f t="shared" si="5"/>
        <v>0</v>
      </c>
      <c r="BH154" s="152">
        <f t="shared" si="6"/>
        <v>0</v>
      </c>
      <c r="BI154" s="152">
        <f t="shared" si="7"/>
        <v>0</v>
      </c>
      <c r="BJ154" s="3" t="s">
        <v>74</v>
      </c>
      <c r="BK154" s="152">
        <f t="shared" si="8"/>
        <v>0</v>
      </c>
      <c r="BL154" s="3" t="s">
        <v>123</v>
      </c>
      <c r="BM154" s="151" t="s">
        <v>216</v>
      </c>
    </row>
    <row r="155" spans="1:65" s="18" customFormat="1" ht="36" customHeight="1">
      <c r="A155" s="14"/>
      <c r="B155" s="139"/>
      <c r="C155" s="140" t="s">
        <v>217</v>
      </c>
      <c r="D155" s="140" t="s">
        <v>119</v>
      </c>
      <c r="E155" s="141" t="s">
        <v>218</v>
      </c>
      <c r="F155" s="142" t="s">
        <v>219</v>
      </c>
      <c r="G155" s="143" t="s">
        <v>156</v>
      </c>
      <c r="H155" s="144">
        <v>10</v>
      </c>
      <c r="I155" s="145"/>
      <c r="J155" s="145">
        <f t="shared" si="9"/>
        <v>0</v>
      </c>
      <c r="K155" s="146"/>
      <c r="L155" s="15"/>
      <c r="M155" s="147"/>
      <c r="N155" s="148" t="s">
        <v>34</v>
      </c>
      <c r="O155" s="149">
        <v>0.021</v>
      </c>
      <c r="P155" s="149">
        <f t="shared" si="0"/>
        <v>1.701</v>
      </c>
      <c r="Q155" s="149">
        <v>0</v>
      </c>
      <c r="R155" s="149">
        <f t="shared" si="1"/>
        <v>0</v>
      </c>
      <c r="S155" s="149">
        <v>0</v>
      </c>
      <c r="T155" s="150">
        <f t="shared" si="2"/>
        <v>0</v>
      </c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R155" s="151" t="s">
        <v>123</v>
      </c>
      <c r="AT155" s="151" t="s">
        <v>119</v>
      </c>
      <c r="AU155" s="151" t="s">
        <v>76</v>
      </c>
      <c r="AY155" s="3" t="s">
        <v>118</v>
      </c>
      <c r="BE155" s="152">
        <f t="shared" si="3"/>
        <v>0</v>
      </c>
      <c r="BF155" s="152">
        <f t="shared" si="4"/>
        <v>0</v>
      </c>
      <c r="BG155" s="152">
        <f t="shared" si="5"/>
        <v>0</v>
      </c>
      <c r="BH155" s="152">
        <f t="shared" si="6"/>
        <v>0</v>
      </c>
      <c r="BI155" s="152">
        <f t="shared" si="7"/>
        <v>0</v>
      </c>
      <c r="BJ155" s="3" t="s">
        <v>74</v>
      </c>
      <c r="BK155" s="152">
        <f t="shared" si="8"/>
        <v>0</v>
      </c>
      <c r="BL155" s="3" t="s">
        <v>123</v>
      </c>
      <c r="BM155" s="151" t="s">
        <v>220</v>
      </c>
    </row>
    <row r="156" spans="1:65" s="18" customFormat="1" ht="36" customHeight="1">
      <c r="A156" s="14"/>
      <c r="B156" s="139"/>
      <c r="C156" s="140" t="s">
        <v>221</v>
      </c>
      <c r="D156" s="140" t="s">
        <v>119</v>
      </c>
      <c r="E156" s="141" t="s">
        <v>222</v>
      </c>
      <c r="F156" s="142" t="s">
        <v>223</v>
      </c>
      <c r="G156" s="143" t="s">
        <v>156</v>
      </c>
      <c r="H156" s="144">
        <v>81</v>
      </c>
      <c r="I156" s="145"/>
      <c r="J156" s="145">
        <f t="shared" si="9"/>
        <v>0</v>
      </c>
      <c r="K156" s="146"/>
      <c r="L156" s="15"/>
      <c r="M156" s="147"/>
      <c r="N156" s="148" t="s">
        <v>34</v>
      </c>
      <c r="O156" s="149">
        <v>0.032</v>
      </c>
      <c r="P156" s="149">
        <f t="shared" si="0"/>
        <v>2.592</v>
      </c>
      <c r="Q156" s="149">
        <v>0</v>
      </c>
      <c r="R156" s="149">
        <f t="shared" si="1"/>
        <v>0</v>
      </c>
      <c r="S156" s="149">
        <v>0</v>
      </c>
      <c r="T156" s="150">
        <f t="shared" si="2"/>
        <v>0</v>
      </c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R156" s="151" t="s">
        <v>123</v>
      </c>
      <c r="AT156" s="151" t="s">
        <v>119</v>
      </c>
      <c r="AU156" s="151" t="s">
        <v>76</v>
      </c>
      <c r="AY156" s="3" t="s">
        <v>118</v>
      </c>
      <c r="BE156" s="152">
        <f t="shared" si="3"/>
        <v>0</v>
      </c>
      <c r="BF156" s="152">
        <f t="shared" si="4"/>
        <v>0</v>
      </c>
      <c r="BG156" s="152">
        <f t="shared" si="5"/>
        <v>0</v>
      </c>
      <c r="BH156" s="152">
        <f t="shared" si="6"/>
        <v>0</v>
      </c>
      <c r="BI156" s="152">
        <f t="shared" si="7"/>
        <v>0</v>
      </c>
      <c r="BJ156" s="3" t="s">
        <v>74</v>
      </c>
      <c r="BK156" s="152">
        <f t="shared" si="8"/>
        <v>0</v>
      </c>
      <c r="BL156" s="3" t="s">
        <v>123</v>
      </c>
      <c r="BM156" s="151" t="s">
        <v>224</v>
      </c>
    </row>
    <row r="157" spans="1:65" s="18" customFormat="1" ht="36" customHeight="1">
      <c r="A157" s="14"/>
      <c r="B157" s="139"/>
      <c r="C157" s="140" t="s">
        <v>225</v>
      </c>
      <c r="D157" s="140" t="s">
        <v>119</v>
      </c>
      <c r="E157" s="141" t="s">
        <v>226</v>
      </c>
      <c r="F157" s="142" t="s">
        <v>227</v>
      </c>
      <c r="G157" s="143" t="s">
        <v>156</v>
      </c>
      <c r="H157" s="144">
        <v>81</v>
      </c>
      <c r="I157" s="145"/>
      <c r="J157" s="145">
        <f t="shared" si="9"/>
        <v>0</v>
      </c>
      <c r="K157" s="146"/>
      <c r="L157" s="15"/>
      <c r="M157" s="147"/>
      <c r="N157" s="148" t="s">
        <v>34</v>
      </c>
      <c r="O157" s="149">
        <v>0.042</v>
      </c>
      <c r="P157" s="149">
        <f t="shared" si="0"/>
        <v>3.402</v>
      </c>
      <c r="Q157" s="149">
        <v>0</v>
      </c>
      <c r="R157" s="149">
        <f t="shared" si="1"/>
        <v>0</v>
      </c>
      <c r="S157" s="149">
        <v>0</v>
      </c>
      <c r="T157" s="150">
        <f t="shared" si="2"/>
        <v>0</v>
      </c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R157" s="151" t="s">
        <v>123</v>
      </c>
      <c r="AT157" s="151" t="s">
        <v>119</v>
      </c>
      <c r="AU157" s="151" t="s">
        <v>76</v>
      </c>
      <c r="AY157" s="3" t="s">
        <v>118</v>
      </c>
      <c r="BE157" s="152">
        <f t="shared" si="3"/>
        <v>0</v>
      </c>
      <c r="BF157" s="152">
        <f t="shared" si="4"/>
        <v>0</v>
      </c>
      <c r="BG157" s="152">
        <f t="shared" si="5"/>
        <v>0</v>
      </c>
      <c r="BH157" s="152">
        <f t="shared" si="6"/>
        <v>0</v>
      </c>
      <c r="BI157" s="152">
        <f t="shared" si="7"/>
        <v>0</v>
      </c>
      <c r="BJ157" s="3" t="s">
        <v>74</v>
      </c>
      <c r="BK157" s="152">
        <f t="shared" si="8"/>
        <v>0</v>
      </c>
      <c r="BL157" s="3" t="s">
        <v>123</v>
      </c>
      <c r="BM157" s="151" t="s">
        <v>228</v>
      </c>
    </row>
    <row r="158" spans="1:65" s="18" customFormat="1" ht="36" customHeight="1">
      <c r="A158" s="14"/>
      <c r="B158" s="139"/>
      <c r="C158" s="140" t="s">
        <v>229</v>
      </c>
      <c r="D158" s="140" t="s">
        <v>119</v>
      </c>
      <c r="E158" s="141" t="s">
        <v>230</v>
      </c>
      <c r="F158" s="142" t="s">
        <v>231</v>
      </c>
      <c r="G158" s="143" t="s">
        <v>156</v>
      </c>
      <c r="H158" s="144">
        <v>81</v>
      </c>
      <c r="I158" s="145"/>
      <c r="J158" s="145">
        <f t="shared" si="9"/>
        <v>0</v>
      </c>
      <c r="K158" s="146"/>
      <c r="L158" s="15"/>
      <c r="M158" s="147"/>
      <c r="N158" s="148" t="s">
        <v>34</v>
      </c>
      <c r="O158" s="149">
        <v>3.563</v>
      </c>
      <c r="P158" s="149">
        <f t="shared" si="0"/>
        <v>1.0083290000000003</v>
      </c>
      <c r="Q158" s="149">
        <v>0</v>
      </c>
      <c r="R158" s="149">
        <f t="shared" si="1"/>
        <v>0</v>
      </c>
      <c r="S158" s="149">
        <v>0</v>
      </c>
      <c r="T158" s="150">
        <f t="shared" si="2"/>
        <v>0</v>
      </c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R158" s="151" t="s">
        <v>123</v>
      </c>
      <c r="AT158" s="151" t="s">
        <v>119</v>
      </c>
      <c r="AU158" s="151" t="s">
        <v>76</v>
      </c>
      <c r="AY158" s="3" t="s">
        <v>118</v>
      </c>
      <c r="BE158" s="152">
        <f t="shared" si="3"/>
        <v>0</v>
      </c>
      <c r="BF158" s="152">
        <f t="shared" si="4"/>
        <v>0</v>
      </c>
      <c r="BG158" s="152">
        <f t="shared" si="5"/>
        <v>0</v>
      </c>
      <c r="BH158" s="152">
        <f t="shared" si="6"/>
        <v>0</v>
      </c>
      <c r="BI158" s="152">
        <f t="shared" si="7"/>
        <v>0</v>
      </c>
      <c r="BJ158" s="3" t="s">
        <v>74</v>
      </c>
      <c r="BK158" s="152">
        <f t="shared" si="8"/>
        <v>0</v>
      </c>
      <c r="BL158" s="3" t="s">
        <v>123</v>
      </c>
      <c r="BM158" s="151" t="s">
        <v>232</v>
      </c>
    </row>
    <row r="159" spans="1:65" s="18" customFormat="1" ht="48" customHeight="1">
      <c r="A159" s="14"/>
      <c r="B159" s="139"/>
      <c r="C159" s="140" t="s">
        <v>233</v>
      </c>
      <c r="D159" s="140" t="s">
        <v>119</v>
      </c>
      <c r="E159" s="141" t="s">
        <v>234</v>
      </c>
      <c r="F159" s="142" t="s">
        <v>235</v>
      </c>
      <c r="G159" s="143" t="s">
        <v>161</v>
      </c>
      <c r="H159" s="144">
        <v>0.28300000000000003</v>
      </c>
      <c r="I159" s="145"/>
      <c r="J159" s="145">
        <f t="shared" si="9"/>
        <v>0</v>
      </c>
      <c r="K159" s="146"/>
      <c r="L159" s="15"/>
      <c r="M159" s="147"/>
      <c r="N159" s="148" t="s">
        <v>34</v>
      </c>
      <c r="O159" s="149">
        <v>1.003</v>
      </c>
      <c r="P159" s="149">
        <f t="shared" si="0"/>
        <v>0.283849</v>
      </c>
      <c r="Q159" s="149">
        <v>0</v>
      </c>
      <c r="R159" s="149">
        <f t="shared" si="1"/>
        <v>0</v>
      </c>
      <c r="S159" s="149">
        <v>0</v>
      </c>
      <c r="T159" s="150">
        <f t="shared" si="2"/>
        <v>0</v>
      </c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R159" s="151" t="s">
        <v>123</v>
      </c>
      <c r="AT159" s="151" t="s">
        <v>119</v>
      </c>
      <c r="AU159" s="151" t="s">
        <v>76</v>
      </c>
      <c r="AY159" s="3" t="s">
        <v>118</v>
      </c>
      <c r="BE159" s="152">
        <f t="shared" si="3"/>
        <v>0</v>
      </c>
      <c r="BF159" s="152">
        <f t="shared" si="4"/>
        <v>0</v>
      </c>
      <c r="BG159" s="152">
        <f t="shared" si="5"/>
        <v>0</v>
      </c>
      <c r="BH159" s="152">
        <f t="shared" si="6"/>
        <v>0</v>
      </c>
      <c r="BI159" s="152">
        <f t="shared" si="7"/>
        <v>0</v>
      </c>
      <c r="BJ159" s="3" t="s">
        <v>74</v>
      </c>
      <c r="BK159" s="152">
        <f t="shared" si="8"/>
        <v>0</v>
      </c>
      <c r="BL159" s="3" t="s">
        <v>123</v>
      </c>
      <c r="BM159" s="151" t="s">
        <v>236</v>
      </c>
    </row>
    <row r="160" spans="2:63" s="128" customFormat="1" ht="22.5" customHeight="1">
      <c r="B160" s="139"/>
      <c r="C160" s="140" t="s">
        <v>237</v>
      </c>
      <c r="D160" s="140" t="s">
        <v>119</v>
      </c>
      <c r="E160" s="141" t="s">
        <v>238</v>
      </c>
      <c r="F160" s="142" t="s">
        <v>239</v>
      </c>
      <c r="G160" s="143" t="s">
        <v>161</v>
      </c>
      <c r="H160" s="144">
        <v>0.28300000000000003</v>
      </c>
      <c r="I160" s="145"/>
      <c r="J160" s="145">
        <f t="shared" si="9"/>
        <v>0</v>
      </c>
      <c r="K160" s="153"/>
      <c r="L160" s="157"/>
      <c r="M160" s="133"/>
      <c r="N160" s="134"/>
      <c r="O160" s="134"/>
      <c r="P160" s="135">
        <f>SUM(P161:P194)</f>
        <v>35.358143999999996</v>
      </c>
      <c r="Q160" s="134"/>
      <c r="R160" s="135">
        <f>SUM(R161:R194)</f>
        <v>0.26011999999999996</v>
      </c>
      <c r="S160" s="134"/>
      <c r="T160" s="136">
        <f>SUM(T161:T194)</f>
        <v>0</v>
      </c>
      <c r="AR160" s="130" t="s">
        <v>76</v>
      </c>
      <c r="AT160" s="137" t="s">
        <v>67</v>
      </c>
      <c r="AU160" s="137" t="s">
        <v>74</v>
      </c>
      <c r="AY160" s="130" t="s">
        <v>118</v>
      </c>
      <c r="BK160" s="138">
        <f>SUM(BK161:BK194)</f>
        <v>0</v>
      </c>
    </row>
    <row r="161" spans="1:65" s="18" customFormat="1" ht="16.5" customHeight="1">
      <c r="A161" s="14"/>
      <c r="B161" s="129"/>
      <c r="C161" s="153"/>
      <c r="D161" s="154" t="s">
        <v>67</v>
      </c>
      <c r="E161" s="155" t="s">
        <v>240</v>
      </c>
      <c r="F161" s="155" t="s">
        <v>241</v>
      </c>
      <c r="G161" s="153"/>
      <c r="H161" s="153"/>
      <c r="I161" s="153"/>
      <c r="J161" s="156">
        <f>J162+J163+J164+J165+J166+J167+J168+J169+J171+J170+J172+J173+J174+J175+J176+J177+J178+J179+J180+J181+J182+J183+J184+J185+J186+J187+J188+J189+J191+J192+J193+J194+J195</f>
        <v>0</v>
      </c>
      <c r="K161" s="146"/>
      <c r="L161" s="15"/>
      <c r="M161" s="147"/>
      <c r="N161" s="148" t="s">
        <v>34</v>
      </c>
      <c r="O161" s="149">
        <v>2.402</v>
      </c>
      <c r="P161" s="149">
        <f aca="true" t="shared" si="10" ref="P161:P194">O161*H162</f>
        <v>4.804</v>
      </c>
      <c r="Q161" s="149">
        <v>0.06317</v>
      </c>
      <c r="R161" s="149">
        <f aca="true" t="shared" si="11" ref="R161:R194">Q161*H162</f>
        <v>0.12634</v>
      </c>
      <c r="S161" s="149">
        <v>0</v>
      </c>
      <c r="T161" s="150">
        <f aca="true" t="shared" si="12" ref="T161:T194">S161*H162</f>
        <v>0</v>
      </c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R161" s="151" t="s">
        <v>123</v>
      </c>
      <c r="AT161" s="151" t="s">
        <v>119</v>
      </c>
      <c r="AU161" s="151" t="s">
        <v>76</v>
      </c>
      <c r="AY161" s="3" t="s">
        <v>118</v>
      </c>
      <c r="BE161" s="152">
        <f aca="true" t="shared" si="13" ref="BE161:BE194">IF(N161="základní",J162,0)</f>
        <v>0</v>
      </c>
      <c r="BF161" s="152">
        <f aca="true" t="shared" si="14" ref="BF161:BF194">IF(N161="snížená",J162,0)</f>
        <v>0</v>
      </c>
      <c r="BG161" s="152">
        <f aca="true" t="shared" si="15" ref="BG161:BG194">IF(N161="zákl. přenesená",J162,0)</f>
        <v>0</v>
      </c>
      <c r="BH161" s="152">
        <f aca="true" t="shared" si="16" ref="BH161:BH194">IF(N161="sníž. přenesená",J162,0)</f>
        <v>0</v>
      </c>
      <c r="BI161" s="152">
        <f aca="true" t="shared" si="17" ref="BI161:BI194">IF(N161="nulová",J162,0)</f>
        <v>0</v>
      </c>
      <c r="BJ161" s="3" t="s">
        <v>74</v>
      </c>
      <c r="BK161" s="152">
        <f aca="true" t="shared" si="18" ref="BK161:BK194">ROUND(I162*H162,2)</f>
        <v>0</v>
      </c>
      <c r="BL161" s="3" t="s">
        <v>123</v>
      </c>
      <c r="BM161" s="151" t="s">
        <v>242</v>
      </c>
    </row>
    <row r="162" spans="1:65" s="18" customFormat="1" ht="24" customHeight="1">
      <c r="A162" s="14"/>
      <c r="B162" s="139"/>
      <c r="C162" s="140" t="s">
        <v>243</v>
      </c>
      <c r="D162" s="140" t="s">
        <v>119</v>
      </c>
      <c r="E162" s="141" t="s">
        <v>244</v>
      </c>
      <c r="F162" s="142" t="s">
        <v>245</v>
      </c>
      <c r="G162" s="143" t="s">
        <v>145</v>
      </c>
      <c r="H162" s="144">
        <v>2</v>
      </c>
      <c r="I162" s="145"/>
      <c r="J162" s="145">
        <f aca="true" t="shared" si="19" ref="J162:J195">ROUND(I162*H162,2)</f>
        <v>0</v>
      </c>
      <c r="K162" s="146"/>
      <c r="L162" s="15"/>
      <c r="M162" s="147"/>
      <c r="N162" s="148" t="s">
        <v>34</v>
      </c>
      <c r="O162" s="149">
        <v>1.102</v>
      </c>
      <c r="P162" s="149">
        <f t="shared" si="10"/>
        <v>1.102</v>
      </c>
      <c r="Q162" s="149">
        <v>0.016800000000000002</v>
      </c>
      <c r="R162" s="149">
        <f t="shared" si="11"/>
        <v>0.016800000000000002</v>
      </c>
      <c r="S162" s="149">
        <v>0</v>
      </c>
      <c r="T162" s="150">
        <f t="shared" si="12"/>
        <v>0</v>
      </c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R162" s="151" t="s">
        <v>123</v>
      </c>
      <c r="AT162" s="151" t="s">
        <v>119</v>
      </c>
      <c r="AU162" s="151" t="s">
        <v>76</v>
      </c>
      <c r="AY162" s="3" t="s">
        <v>118</v>
      </c>
      <c r="BE162" s="152">
        <f t="shared" si="13"/>
        <v>0</v>
      </c>
      <c r="BF162" s="152">
        <f t="shared" si="14"/>
        <v>0</v>
      </c>
      <c r="BG162" s="152">
        <f t="shared" si="15"/>
        <v>0</v>
      </c>
      <c r="BH162" s="152">
        <f t="shared" si="16"/>
        <v>0</v>
      </c>
      <c r="BI162" s="152">
        <f t="shared" si="17"/>
        <v>0</v>
      </c>
      <c r="BJ162" s="3" t="s">
        <v>74</v>
      </c>
      <c r="BK162" s="152">
        <f t="shared" si="18"/>
        <v>0</v>
      </c>
      <c r="BL162" s="3" t="s">
        <v>123</v>
      </c>
      <c r="BM162" s="151" t="s">
        <v>246</v>
      </c>
    </row>
    <row r="163" spans="1:65" s="18" customFormat="1" ht="24" customHeight="1">
      <c r="A163" s="14"/>
      <c r="B163" s="139"/>
      <c r="C163" s="140" t="s">
        <v>247</v>
      </c>
      <c r="D163" s="140" t="s">
        <v>119</v>
      </c>
      <c r="E163" s="141" t="s">
        <v>248</v>
      </c>
      <c r="F163" s="142" t="s">
        <v>249</v>
      </c>
      <c r="G163" s="143" t="s">
        <v>145</v>
      </c>
      <c r="H163" s="144">
        <v>1</v>
      </c>
      <c r="I163" s="145"/>
      <c r="J163" s="145">
        <f t="shared" si="19"/>
        <v>0</v>
      </c>
      <c r="K163" s="146"/>
      <c r="L163" s="15"/>
      <c r="M163" s="147"/>
      <c r="N163" s="148" t="s">
        <v>34</v>
      </c>
      <c r="O163" s="149">
        <v>1.29</v>
      </c>
      <c r="P163" s="149">
        <f t="shared" si="10"/>
        <v>1.29</v>
      </c>
      <c r="Q163" s="149">
        <v>0.02525</v>
      </c>
      <c r="R163" s="149">
        <f t="shared" si="11"/>
        <v>0.02525</v>
      </c>
      <c r="S163" s="149">
        <v>0</v>
      </c>
      <c r="T163" s="150">
        <f t="shared" si="12"/>
        <v>0</v>
      </c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R163" s="151" t="s">
        <v>123</v>
      </c>
      <c r="AT163" s="151" t="s">
        <v>119</v>
      </c>
      <c r="AU163" s="151" t="s">
        <v>76</v>
      </c>
      <c r="AY163" s="3" t="s">
        <v>118</v>
      </c>
      <c r="BE163" s="152">
        <f t="shared" si="13"/>
        <v>0</v>
      </c>
      <c r="BF163" s="152">
        <f t="shared" si="14"/>
        <v>0</v>
      </c>
      <c r="BG163" s="152">
        <f t="shared" si="15"/>
        <v>0</v>
      </c>
      <c r="BH163" s="152">
        <f t="shared" si="16"/>
        <v>0</v>
      </c>
      <c r="BI163" s="152">
        <f t="shared" si="17"/>
        <v>0</v>
      </c>
      <c r="BJ163" s="3" t="s">
        <v>74</v>
      </c>
      <c r="BK163" s="152">
        <f t="shared" si="18"/>
        <v>0</v>
      </c>
      <c r="BL163" s="3" t="s">
        <v>123</v>
      </c>
      <c r="BM163" s="151" t="s">
        <v>250</v>
      </c>
    </row>
    <row r="164" spans="1:65" s="18" customFormat="1" ht="24" customHeight="1">
      <c r="A164" s="14"/>
      <c r="B164" s="139"/>
      <c r="C164" s="140" t="s">
        <v>251</v>
      </c>
      <c r="D164" s="140" t="s">
        <v>119</v>
      </c>
      <c r="E164" s="141" t="s">
        <v>252</v>
      </c>
      <c r="F164" s="142" t="s">
        <v>253</v>
      </c>
      <c r="G164" s="143" t="s">
        <v>145</v>
      </c>
      <c r="H164" s="144">
        <v>1</v>
      </c>
      <c r="I164" s="145"/>
      <c r="J164" s="145">
        <f t="shared" si="19"/>
        <v>0</v>
      </c>
      <c r="K164" s="146"/>
      <c r="L164" s="15"/>
      <c r="M164" s="147"/>
      <c r="N164" s="148" t="s">
        <v>34</v>
      </c>
      <c r="O164" s="149">
        <v>0.10300000000000001</v>
      </c>
      <c r="P164" s="149">
        <f t="shared" si="10"/>
        <v>1.4420000000000002</v>
      </c>
      <c r="Q164" s="149">
        <v>0.00024000000000000003</v>
      </c>
      <c r="R164" s="149">
        <f t="shared" si="11"/>
        <v>0.0033600000000000006</v>
      </c>
      <c r="S164" s="149">
        <v>0</v>
      </c>
      <c r="T164" s="150">
        <f t="shared" si="12"/>
        <v>0</v>
      </c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R164" s="151" t="s">
        <v>123</v>
      </c>
      <c r="AT164" s="151" t="s">
        <v>119</v>
      </c>
      <c r="AU164" s="151" t="s">
        <v>76</v>
      </c>
      <c r="AY164" s="3" t="s">
        <v>118</v>
      </c>
      <c r="BE164" s="152">
        <f t="shared" si="13"/>
        <v>0</v>
      </c>
      <c r="BF164" s="152">
        <f t="shared" si="14"/>
        <v>0</v>
      </c>
      <c r="BG164" s="152">
        <f t="shared" si="15"/>
        <v>0</v>
      </c>
      <c r="BH164" s="152">
        <f t="shared" si="16"/>
        <v>0</v>
      </c>
      <c r="BI164" s="152">
        <f t="shared" si="17"/>
        <v>0</v>
      </c>
      <c r="BJ164" s="3" t="s">
        <v>74</v>
      </c>
      <c r="BK164" s="152">
        <f t="shared" si="18"/>
        <v>0</v>
      </c>
      <c r="BL164" s="3" t="s">
        <v>123</v>
      </c>
      <c r="BM164" s="151" t="s">
        <v>254</v>
      </c>
    </row>
    <row r="165" spans="1:65" s="18" customFormat="1" ht="27.75" customHeight="1">
      <c r="A165" s="14"/>
      <c r="B165" s="139"/>
      <c r="C165" s="140" t="s">
        <v>151</v>
      </c>
      <c r="D165" s="140" t="s">
        <v>119</v>
      </c>
      <c r="E165" s="141" t="s">
        <v>255</v>
      </c>
      <c r="F165" s="142" t="s">
        <v>256</v>
      </c>
      <c r="G165" s="143" t="s">
        <v>122</v>
      </c>
      <c r="H165" s="144">
        <v>14</v>
      </c>
      <c r="I165" s="145"/>
      <c r="J165" s="145">
        <f t="shared" si="19"/>
        <v>0</v>
      </c>
      <c r="K165" s="146"/>
      <c r="L165" s="15"/>
      <c r="M165" s="147"/>
      <c r="N165" s="148" t="s">
        <v>34</v>
      </c>
      <c r="O165" s="149">
        <v>0.082</v>
      </c>
      <c r="P165" s="149">
        <f t="shared" si="10"/>
        <v>0.164</v>
      </c>
      <c r="Q165" s="149">
        <v>0.00068</v>
      </c>
      <c r="R165" s="149">
        <f t="shared" si="11"/>
        <v>0.00136</v>
      </c>
      <c r="S165" s="149">
        <v>0</v>
      </c>
      <c r="T165" s="150">
        <f t="shared" si="12"/>
        <v>0</v>
      </c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R165" s="151" t="s">
        <v>123</v>
      </c>
      <c r="AT165" s="151" t="s">
        <v>119</v>
      </c>
      <c r="AU165" s="151" t="s">
        <v>76</v>
      </c>
      <c r="AY165" s="3" t="s">
        <v>118</v>
      </c>
      <c r="BE165" s="152">
        <f t="shared" si="13"/>
        <v>0</v>
      </c>
      <c r="BF165" s="152">
        <f t="shared" si="14"/>
        <v>0</v>
      </c>
      <c r="BG165" s="152">
        <f t="shared" si="15"/>
        <v>0</v>
      </c>
      <c r="BH165" s="152">
        <f t="shared" si="16"/>
        <v>0</v>
      </c>
      <c r="BI165" s="152">
        <f t="shared" si="17"/>
        <v>0</v>
      </c>
      <c r="BJ165" s="3" t="s">
        <v>74</v>
      </c>
      <c r="BK165" s="152">
        <f t="shared" si="18"/>
        <v>0</v>
      </c>
      <c r="BL165" s="3" t="s">
        <v>123</v>
      </c>
      <c r="BM165" s="151" t="s">
        <v>257</v>
      </c>
    </row>
    <row r="166" spans="1:65" s="18" customFormat="1" ht="24" customHeight="1">
      <c r="A166" s="14"/>
      <c r="B166" s="139"/>
      <c r="C166" s="140" t="s">
        <v>258</v>
      </c>
      <c r="D166" s="140" t="s">
        <v>119</v>
      </c>
      <c r="E166" s="141" t="s">
        <v>259</v>
      </c>
      <c r="F166" s="142" t="s">
        <v>260</v>
      </c>
      <c r="G166" s="143" t="s">
        <v>145</v>
      </c>
      <c r="H166" s="144">
        <v>2</v>
      </c>
      <c r="I166" s="145"/>
      <c r="J166" s="145">
        <f t="shared" si="19"/>
        <v>0</v>
      </c>
      <c r="K166" s="146"/>
      <c r="L166" s="15"/>
      <c r="M166" s="147"/>
      <c r="N166" s="148" t="s">
        <v>34</v>
      </c>
      <c r="O166" s="149">
        <v>0.2</v>
      </c>
      <c r="P166" s="149">
        <f t="shared" si="10"/>
        <v>0.2</v>
      </c>
      <c r="Q166" s="149">
        <v>0.00027</v>
      </c>
      <c r="R166" s="149">
        <f t="shared" si="11"/>
        <v>0.00027</v>
      </c>
      <c r="S166" s="149">
        <v>0</v>
      </c>
      <c r="T166" s="150">
        <f t="shared" si="12"/>
        <v>0</v>
      </c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R166" s="151" t="s">
        <v>123</v>
      </c>
      <c r="AT166" s="151" t="s">
        <v>119</v>
      </c>
      <c r="AU166" s="151" t="s">
        <v>76</v>
      </c>
      <c r="AY166" s="3" t="s">
        <v>118</v>
      </c>
      <c r="BE166" s="152">
        <f t="shared" si="13"/>
        <v>0</v>
      </c>
      <c r="BF166" s="152">
        <f t="shared" si="14"/>
        <v>0</v>
      </c>
      <c r="BG166" s="152">
        <f t="shared" si="15"/>
        <v>0</v>
      </c>
      <c r="BH166" s="152">
        <f t="shared" si="16"/>
        <v>0</v>
      </c>
      <c r="BI166" s="152">
        <f t="shared" si="17"/>
        <v>0</v>
      </c>
      <c r="BJ166" s="3" t="s">
        <v>74</v>
      </c>
      <c r="BK166" s="152">
        <f t="shared" si="18"/>
        <v>0</v>
      </c>
      <c r="BL166" s="3" t="s">
        <v>123</v>
      </c>
      <c r="BM166" s="151" t="s">
        <v>261</v>
      </c>
    </row>
    <row r="167" spans="1:65" s="18" customFormat="1" ht="30.75" customHeight="1">
      <c r="A167" s="14"/>
      <c r="B167" s="139"/>
      <c r="C167" s="140" t="s">
        <v>262</v>
      </c>
      <c r="D167" s="140" t="s">
        <v>119</v>
      </c>
      <c r="E167" s="141" t="s">
        <v>263</v>
      </c>
      <c r="F167" s="142" t="s">
        <v>264</v>
      </c>
      <c r="G167" s="143" t="s">
        <v>145</v>
      </c>
      <c r="H167" s="144">
        <v>1</v>
      </c>
      <c r="I167" s="145"/>
      <c r="J167" s="145">
        <f t="shared" si="19"/>
        <v>0</v>
      </c>
      <c r="K167" s="146"/>
      <c r="L167" s="15"/>
      <c r="M167" s="147"/>
      <c r="N167" s="148" t="s">
        <v>34</v>
      </c>
      <c r="O167" s="149">
        <v>0.2</v>
      </c>
      <c r="P167" s="149">
        <f t="shared" si="10"/>
        <v>0.2</v>
      </c>
      <c r="Q167" s="149">
        <v>0.00027</v>
      </c>
      <c r="R167" s="149">
        <f t="shared" si="11"/>
        <v>0.00027</v>
      </c>
      <c r="S167" s="149">
        <v>0</v>
      </c>
      <c r="T167" s="150">
        <f t="shared" si="12"/>
        <v>0</v>
      </c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R167" s="151" t="s">
        <v>123</v>
      </c>
      <c r="AT167" s="151" t="s">
        <v>119</v>
      </c>
      <c r="AU167" s="151" t="s">
        <v>76</v>
      </c>
      <c r="AY167" s="3" t="s">
        <v>118</v>
      </c>
      <c r="BE167" s="152">
        <f t="shared" si="13"/>
        <v>0</v>
      </c>
      <c r="BF167" s="152">
        <f t="shared" si="14"/>
        <v>0</v>
      </c>
      <c r="BG167" s="152">
        <f t="shared" si="15"/>
        <v>0</v>
      </c>
      <c r="BH167" s="152">
        <f t="shared" si="16"/>
        <v>0</v>
      </c>
      <c r="BI167" s="152">
        <f t="shared" si="17"/>
        <v>0</v>
      </c>
      <c r="BJ167" s="3" t="s">
        <v>74</v>
      </c>
      <c r="BK167" s="152">
        <f t="shared" si="18"/>
        <v>0</v>
      </c>
      <c r="BL167" s="3" t="s">
        <v>123</v>
      </c>
      <c r="BM167" s="151" t="s">
        <v>265</v>
      </c>
    </row>
    <row r="168" spans="1:65" s="18" customFormat="1" ht="36" customHeight="1">
      <c r="A168" s="14"/>
      <c r="B168" s="139"/>
      <c r="C168" s="140" t="s">
        <v>266</v>
      </c>
      <c r="D168" s="140" t="s">
        <v>119</v>
      </c>
      <c r="E168" s="141" t="s">
        <v>267</v>
      </c>
      <c r="F168" s="142" t="s">
        <v>268</v>
      </c>
      <c r="G168" s="143" t="s">
        <v>145</v>
      </c>
      <c r="H168" s="144">
        <v>1</v>
      </c>
      <c r="I168" s="145"/>
      <c r="J168" s="145">
        <f t="shared" si="19"/>
        <v>0</v>
      </c>
      <c r="K168" s="146"/>
      <c r="L168" s="15"/>
      <c r="M168" s="147"/>
      <c r="N168" s="148" t="s">
        <v>34</v>
      </c>
      <c r="O168" s="149">
        <v>0.2</v>
      </c>
      <c r="P168" s="149">
        <f t="shared" si="10"/>
        <v>0.2</v>
      </c>
      <c r="Q168" s="149">
        <v>0.00027</v>
      </c>
      <c r="R168" s="149">
        <f t="shared" si="11"/>
        <v>0.00027</v>
      </c>
      <c r="S168" s="149">
        <v>0</v>
      </c>
      <c r="T168" s="150">
        <f t="shared" si="12"/>
        <v>0</v>
      </c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R168" s="151" t="s">
        <v>123</v>
      </c>
      <c r="AT168" s="151" t="s">
        <v>119</v>
      </c>
      <c r="AU168" s="151" t="s">
        <v>76</v>
      </c>
      <c r="AY168" s="3" t="s">
        <v>118</v>
      </c>
      <c r="BE168" s="152">
        <f t="shared" si="13"/>
        <v>0</v>
      </c>
      <c r="BF168" s="152">
        <f t="shared" si="14"/>
        <v>0</v>
      </c>
      <c r="BG168" s="152">
        <f t="shared" si="15"/>
        <v>0</v>
      </c>
      <c r="BH168" s="152">
        <f t="shared" si="16"/>
        <v>0</v>
      </c>
      <c r="BI168" s="152">
        <f t="shared" si="17"/>
        <v>0</v>
      </c>
      <c r="BJ168" s="3" t="s">
        <v>74</v>
      </c>
      <c r="BK168" s="152">
        <f t="shared" si="18"/>
        <v>0</v>
      </c>
      <c r="BL168" s="3" t="s">
        <v>123</v>
      </c>
      <c r="BM168" s="151" t="s">
        <v>269</v>
      </c>
    </row>
    <row r="169" spans="1:65" s="18" customFormat="1" ht="39" customHeight="1">
      <c r="A169" s="14"/>
      <c r="B169" s="139"/>
      <c r="C169" s="140" t="s">
        <v>270</v>
      </c>
      <c r="D169" s="140" t="s">
        <v>119</v>
      </c>
      <c r="E169" s="141" t="s">
        <v>271</v>
      </c>
      <c r="F169" s="142" t="s">
        <v>272</v>
      </c>
      <c r="G169" s="143" t="s">
        <v>145</v>
      </c>
      <c r="H169" s="144">
        <v>1</v>
      </c>
      <c r="I169" s="145"/>
      <c r="J169" s="145">
        <f t="shared" si="19"/>
        <v>0</v>
      </c>
      <c r="K169" s="146"/>
      <c r="L169" s="15"/>
      <c r="M169" s="147"/>
      <c r="N169" s="148" t="s">
        <v>34</v>
      </c>
      <c r="O169" s="149">
        <v>0.2</v>
      </c>
      <c r="P169" s="149">
        <f t="shared" si="10"/>
        <v>0.4</v>
      </c>
      <c r="Q169" s="149">
        <v>0.00027</v>
      </c>
      <c r="R169" s="149">
        <f t="shared" si="11"/>
        <v>0.00054</v>
      </c>
      <c r="S169" s="149">
        <v>0</v>
      </c>
      <c r="T169" s="150">
        <f t="shared" si="12"/>
        <v>0</v>
      </c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R169" s="151" t="s">
        <v>123</v>
      </c>
      <c r="AT169" s="151" t="s">
        <v>119</v>
      </c>
      <c r="AU169" s="151" t="s">
        <v>76</v>
      </c>
      <c r="AY169" s="3" t="s">
        <v>118</v>
      </c>
      <c r="BE169" s="152">
        <f t="shared" si="13"/>
        <v>0</v>
      </c>
      <c r="BF169" s="152">
        <f t="shared" si="14"/>
        <v>0</v>
      </c>
      <c r="BG169" s="152">
        <f t="shared" si="15"/>
        <v>0</v>
      </c>
      <c r="BH169" s="152">
        <f t="shared" si="16"/>
        <v>0</v>
      </c>
      <c r="BI169" s="152">
        <f t="shared" si="17"/>
        <v>0</v>
      </c>
      <c r="BJ169" s="3" t="s">
        <v>74</v>
      </c>
      <c r="BK169" s="152">
        <f t="shared" si="18"/>
        <v>0</v>
      </c>
      <c r="BL169" s="3" t="s">
        <v>123</v>
      </c>
      <c r="BM169" s="151" t="s">
        <v>273</v>
      </c>
    </row>
    <row r="170" spans="1:65" s="18" customFormat="1" ht="16.5" customHeight="1">
      <c r="A170" s="14"/>
      <c r="B170" s="139"/>
      <c r="C170" s="140" t="s">
        <v>274</v>
      </c>
      <c r="D170" s="140" t="s">
        <v>119</v>
      </c>
      <c r="E170" s="141" t="s">
        <v>275</v>
      </c>
      <c r="F170" s="142" t="s">
        <v>276</v>
      </c>
      <c r="G170" s="143" t="s">
        <v>145</v>
      </c>
      <c r="H170" s="144">
        <v>2</v>
      </c>
      <c r="I170" s="145"/>
      <c r="J170" s="145">
        <f t="shared" si="19"/>
        <v>0</v>
      </c>
      <c r="K170" s="146"/>
      <c r="L170" s="15"/>
      <c r="M170" s="147"/>
      <c r="N170" s="148" t="s">
        <v>34</v>
      </c>
      <c r="O170" s="149">
        <v>0.2</v>
      </c>
      <c r="P170" s="149">
        <f t="shared" si="10"/>
        <v>0.2</v>
      </c>
      <c r="Q170" s="149">
        <v>0.00027</v>
      </c>
      <c r="R170" s="149">
        <f t="shared" si="11"/>
        <v>0.00027</v>
      </c>
      <c r="S170" s="149">
        <v>0</v>
      </c>
      <c r="T170" s="150">
        <f t="shared" si="12"/>
        <v>0</v>
      </c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R170" s="151" t="s">
        <v>123</v>
      </c>
      <c r="AT170" s="151" t="s">
        <v>119</v>
      </c>
      <c r="AU170" s="151" t="s">
        <v>76</v>
      </c>
      <c r="AY170" s="3" t="s">
        <v>118</v>
      </c>
      <c r="BE170" s="152">
        <f t="shared" si="13"/>
        <v>0</v>
      </c>
      <c r="BF170" s="152">
        <f t="shared" si="14"/>
        <v>0</v>
      </c>
      <c r="BG170" s="152">
        <f t="shared" si="15"/>
        <v>0</v>
      </c>
      <c r="BH170" s="152">
        <f t="shared" si="16"/>
        <v>0</v>
      </c>
      <c r="BI170" s="152">
        <f t="shared" si="17"/>
        <v>0</v>
      </c>
      <c r="BJ170" s="3" t="s">
        <v>74</v>
      </c>
      <c r="BK170" s="152">
        <f t="shared" si="18"/>
        <v>0</v>
      </c>
      <c r="BL170" s="3" t="s">
        <v>123</v>
      </c>
      <c r="BM170" s="151" t="s">
        <v>277</v>
      </c>
    </row>
    <row r="171" spans="1:65" s="18" customFormat="1" ht="36" customHeight="1">
      <c r="A171" s="14"/>
      <c r="B171" s="139"/>
      <c r="C171" s="140" t="s">
        <v>278</v>
      </c>
      <c r="D171" s="140" t="s">
        <v>119</v>
      </c>
      <c r="E171" s="141" t="s">
        <v>279</v>
      </c>
      <c r="F171" s="142" t="s">
        <v>280</v>
      </c>
      <c r="G171" s="143" t="s">
        <v>145</v>
      </c>
      <c r="H171" s="144">
        <v>1</v>
      </c>
      <c r="I171" s="145"/>
      <c r="J171" s="145">
        <f t="shared" si="19"/>
        <v>0</v>
      </c>
      <c r="K171" s="146"/>
      <c r="L171" s="15"/>
      <c r="M171" s="147"/>
      <c r="N171" s="148" t="s">
        <v>34</v>
      </c>
      <c r="O171" s="149">
        <v>0.258</v>
      </c>
      <c r="P171" s="149">
        <f t="shared" si="10"/>
        <v>0.516</v>
      </c>
      <c r="Q171" s="149">
        <v>0.00015000000000000001</v>
      </c>
      <c r="R171" s="149">
        <f t="shared" si="11"/>
        <v>0.00030000000000000003</v>
      </c>
      <c r="S171" s="149">
        <v>0</v>
      </c>
      <c r="T171" s="150">
        <f t="shared" si="12"/>
        <v>0</v>
      </c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R171" s="151" t="s">
        <v>123</v>
      </c>
      <c r="AT171" s="151" t="s">
        <v>119</v>
      </c>
      <c r="AU171" s="151" t="s">
        <v>76</v>
      </c>
      <c r="AY171" s="3" t="s">
        <v>118</v>
      </c>
      <c r="BE171" s="152">
        <f t="shared" si="13"/>
        <v>0</v>
      </c>
      <c r="BF171" s="152">
        <f t="shared" si="14"/>
        <v>0</v>
      </c>
      <c r="BG171" s="152">
        <f t="shared" si="15"/>
        <v>0</v>
      </c>
      <c r="BH171" s="152">
        <f t="shared" si="16"/>
        <v>0</v>
      </c>
      <c r="BI171" s="152">
        <f t="shared" si="17"/>
        <v>0</v>
      </c>
      <c r="BJ171" s="3" t="s">
        <v>74</v>
      </c>
      <c r="BK171" s="152">
        <f t="shared" si="18"/>
        <v>0</v>
      </c>
      <c r="BL171" s="3" t="s">
        <v>123</v>
      </c>
      <c r="BM171" s="151" t="s">
        <v>281</v>
      </c>
    </row>
    <row r="172" spans="1:65" s="18" customFormat="1" ht="16.5" customHeight="1">
      <c r="A172" s="14"/>
      <c r="B172" s="139"/>
      <c r="C172" s="140" t="s">
        <v>282</v>
      </c>
      <c r="D172" s="140" t="s">
        <v>119</v>
      </c>
      <c r="E172" s="141" t="s">
        <v>283</v>
      </c>
      <c r="F172" s="142" t="s">
        <v>284</v>
      </c>
      <c r="G172" s="143" t="s">
        <v>122</v>
      </c>
      <c r="H172" s="144">
        <v>2</v>
      </c>
      <c r="I172" s="145"/>
      <c r="J172" s="145">
        <f t="shared" si="19"/>
        <v>0</v>
      </c>
      <c r="K172" s="164"/>
      <c r="L172" s="165"/>
      <c r="M172" s="166"/>
      <c r="N172" s="167" t="s">
        <v>34</v>
      </c>
      <c r="O172" s="149">
        <v>0</v>
      </c>
      <c r="P172" s="149">
        <f t="shared" si="10"/>
        <v>0</v>
      </c>
      <c r="Q172" s="149">
        <v>0.0008200000000000001</v>
      </c>
      <c r="R172" s="149">
        <f t="shared" si="11"/>
        <v>0.0016400000000000002</v>
      </c>
      <c r="S172" s="149">
        <v>0</v>
      </c>
      <c r="T172" s="150">
        <f t="shared" si="12"/>
        <v>0</v>
      </c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R172" s="151" t="s">
        <v>151</v>
      </c>
      <c r="AT172" s="151" t="s">
        <v>148</v>
      </c>
      <c r="AU172" s="151" t="s">
        <v>76</v>
      </c>
      <c r="AY172" s="3" t="s">
        <v>118</v>
      </c>
      <c r="BE172" s="152">
        <f t="shared" si="13"/>
        <v>0</v>
      </c>
      <c r="BF172" s="152">
        <f t="shared" si="14"/>
        <v>0</v>
      </c>
      <c r="BG172" s="152">
        <f t="shared" si="15"/>
        <v>0</v>
      </c>
      <c r="BH172" s="152">
        <f t="shared" si="16"/>
        <v>0</v>
      </c>
      <c r="BI172" s="152">
        <f t="shared" si="17"/>
        <v>0</v>
      </c>
      <c r="BJ172" s="3" t="s">
        <v>74</v>
      </c>
      <c r="BK172" s="152">
        <f t="shared" si="18"/>
        <v>0</v>
      </c>
      <c r="BL172" s="3" t="s">
        <v>123</v>
      </c>
      <c r="BM172" s="151" t="s">
        <v>285</v>
      </c>
    </row>
    <row r="173" spans="1:65" s="18" customFormat="1" ht="16.5" customHeight="1">
      <c r="A173" s="14"/>
      <c r="B173" s="139"/>
      <c r="C173" s="158" t="s">
        <v>286</v>
      </c>
      <c r="D173" s="158" t="s">
        <v>148</v>
      </c>
      <c r="E173" s="159" t="s">
        <v>287</v>
      </c>
      <c r="F173" s="160" t="s">
        <v>288</v>
      </c>
      <c r="G173" s="161" t="s">
        <v>122</v>
      </c>
      <c r="H173" s="162">
        <v>2</v>
      </c>
      <c r="I173" s="163"/>
      <c r="J173" s="163">
        <f t="shared" si="19"/>
        <v>0</v>
      </c>
      <c r="K173" s="146"/>
      <c r="L173" s="15"/>
      <c r="M173" s="147"/>
      <c r="N173" s="148" t="s">
        <v>34</v>
      </c>
      <c r="O173" s="149">
        <v>0.227</v>
      </c>
      <c r="P173" s="149">
        <f t="shared" si="10"/>
        <v>0.227</v>
      </c>
      <c r="Q173" s="149">
        <v>0.00025</v>
      </c>
      <c r="R173" s="149">
        <f t="shared" si="11"/>
        <v>0.00025</v>
      </c>
      <c r="S173" s="149">
        <v>0</v>
      </c>
      <c r="T173" s="150">
        <f t="shared" si="12"/>
        <v>0</v>
      </c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R173" s="151" t="s">
        <v>123</v>
      </c>
      <c r="AT173" s="151" t="s">
        <v>119</v>
      </c>
      <c r="AU173" s="151" t="s">
        <v>76</v>
      </c>
      <c r="AY173" s="3" t="s">
        <v>118</v>
      </c>
      <c r="BE173" s="152">
        <f t="shared" si="13"/>
        <v>0</v>
      </c>
      <c r="BF173" s="152">
        <f t="shared" si="14"/>
        <v>0</v>
      </c>
      <c r="BG173" s="152">
        <f t="shared" si="15"/>
        <v>0</v>
      </c>
      <c r="BH173" s="152">
        <f t="shared" si="16"/>
        <v>0</v>
      </c>
      <c r="BI173" s="152">
        <f t="shared" si="17"/>
        <v>0</v>
      </c>
      <c r="BJ173" s="3" t="s">
        <v>74</v>
      </c>
      <c r="BK173" s="152">
        <f t="shared" si="18"/>
        <v>0</v>
      </c>
      <c r="BL173" s="3" t="s">
        <v>123</v>
      </c>
      <c r="BM173" s="151" t="s">
        <v>289</v>
      </c>
    </row>
    <row r="174" spans="1:65" s="18" customFormat="1" ht="16.5" customHeight="1">
      <c r="A174" s="14"/>
      <c r="B174" s="139"/>
      <c r="C174" s="140" t="s">
        <v>290</v>
      </c>
      <c r="D174" s="140" t="s">
        <v>119</v>
      </c>
      <c r="E174" s="141" t="s">
        <v>291</v>
      </c>
      <c r="F174" s="142" t="s">
        <v>292</v>
      </c>
      <c r="G174" s="143" t="s">
        <v>122</v>
      </c>
      <c r="H174" s="144">
        <v>1</v>
      </c>
      <c r="I174" s="145"/>
      <c r="J174" s="145">
        <f t="shared" si="19"/>
        <v>0</v>
      </c>
      <c r="K174" s="146"/>
      <c r="L174" s="15"/>
      <c r="M174" s="147"/>
      <c r="N174" s="148" t="s">
        <v>34</v>
      </c>
      <c r="O174" s="149">
        <v>0.35</v>
      </c>
      <c r="P174" s="149">
        <f t="shared" si="10"/>
        <v>1.75</v>
      </c>
      <c r="Q174" s="149">
        <v>0.0005200000000000001</v>
      </c>
      <c r="R174" s="149">
        <f t="shared" si="11"/>
        <v>0.0026000000000000003</v>
      </c>
      <c r="S174" s="149">
        <v>0</v>
      </c>
      <c r="T174" s="150">
        <f t="shared" si="12"/>
        <v>0</v>
      </c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R174" s="151" t="s">
        <v>123</v>
      </c>
      <c r="AT174" s="151" t="s">
        <v>119</v>
      </c>
      <c r="AU174" s="151" t="s">
        <v>76</v>
      </c>
      <c r="AY174" s="3" t="s">
        <v>118</v>
      </c>
      <c r="BE174" s="152">
        <f t="shared" si="13"/>
        <v>0</v>
      </c>
      <c r="BF174" s="152">
        <f t="shared" si="14"/>
        <v>0</v>
      </c>
      <c r="BG174" s="152">
        <f t="shared" si="15"/>
        <v>0</v>
      </c>
      <c r="BH174" s="152">
        <f t="shared" si="16"/>
        <v>0</v>
      </c>
      <c r="BI174" s="152">
        <f t="shared" si="17"/>
        <v>0</v>
      </c>
      <c r="BJ174" s="3" t="s">
        <v>74</v>
      </c>
      <c r="BK174" s="152">
        <f t="shared" si="18"/>
        <v>0</v>
      </c>
      <c r="BL174" s="3" t="s">
        <v>123</v>
      </c>
      <c r="BM174" s="151" t="s">
        <v>293</v>
      </c>
    </row>
    <row r="175" spans="1:65" s="18" customFormat="1" ht="24" customHeight="1">
      <c r="A175" s="14"/>
      <c r="B175" s="139"/>
      <c r="C175" s="140" t="s">
        <v>294</v>
      </c>
      <c r="D175" s="140" t="s">
        <v>119</v>
      </c>
      <c r="E175" s="141" t="s">
        <v>295</v>
      </c>
      <c r="F175" s="142" t="s">
        <v>296</v>
      </c>
      <c r="G175" s="143" t="s">
        <v>122</v>
      </c>
      <c r="H175" s="144">
        <v>5</v>
      </c>
      <c r="I175" s="145"/>
      <c r="J175" s="145">
        <f t="shared" si="19"/>
        <v>0</v>
      </c>
      <c r="K175" s="146"/>
      <c r="L175" s="15"/>
      <c r="M175" s="147"/>
      <c r="N175" s="148" t="s">
        <v>34</v>
      </c>
      <c r="O175" s="149">
        <v>0.20600000000000002</v>
      </c>
      <c r="P175" s="149">
        <f t="shared" si="10"/>
        <v>0.41200000000000003</v>
      </c>
      <c r="Q175" s="149">
        <v>0.00036</v>
      </c>
      <c r="R175" s="149">
        <f t="shared" si="11"/>
        <v>0.00072</v>
      </c>
      <c r="S175" s="149">
        <v>0</v>
      </c>
      <c r="T175" s="150">
        <f t="shared" si="12"/>
        <v>0</v>
      </c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R175" s="151" t="s">
        <v>123</v>
      </c>
      <c r="AT175" s="151" t="s">
        <v>119</v>
      </c>
      <c r="AU175" s="151" t="s">
        <v>76</v>
      </c>
      <c r="AY175" s="3" t="s">
        <v>118</v>
      </c>
      <c r="BE175" s="152">
        <f t="shared" si="13"/>
        <v>0</v>
      </c>
      <c r="BF175" s="152">
        <f t="shared" si="14"/>
        <v>0</v>
      </c>
      <c r="BG175" s="152">
        <f t="shared" si="15"/>
        <v>0</v>
      </c>
      <c r="BH175" s="152">
        <f t="shared" si="16"/>
        <v>0</v>
      </c>
      <c r="BI175" s="152">
        <f t="shared" si="17"/>
        <v>0</v>
      </c>
      <c r="BJ175" s="3" t="s">
        <v>74</v>
      </c>
      <c r="BK175" s="152">
        <f t="shared" si="18"/>
        <v>0</v>
      </c>
      <c r="BL175" s="3" t="s">
        <v>123</v>
      </c>
      <c r="BM175" s="151" t="s">
        <v>297</v>
      </c>
    </row>
    <row r="176" spans="1:65" s="18" customFormat="1" ht="24" customHeight="1">
      <c r="A176" s="14"/>
      <c r="B176" s="139"/>
      <c r="C176" s="140" t="s">
        <v>298</v>
      </c>
      <c r="D176" s="140" t="s">
        <v>119</v>
      </c>
      <c r="E176" s="141" t="s">
        <v>299</v>
      </c>
      <c r="F176" s="142" t="s">
        <v>300</v>
      </c>
      <c r="G176" s="143" t="s">
        <v>122</v>
      </c>
      <c r="H176" s="144">
        <v>2</v>
      </c>
      <c r="I176" s="145"/>
      <c r="J176" s="145">
        <f t="shared" si="19"/>
        <v>0</v>
      </c>
      <c r="K176" s="146"/>
      <c r="L176" s="15"/>
      <c r="M176" s="147"/>
      <c r="N176" s="148" t="s">
        <v>34</v>
      </c>
      <c r="O176" s="149">
        <v>0.20600000000000002</v>
      </c>
      <c r="P176" s="149">
        <f t="shared" si="10"/>
        <v>1.2360000000000002</v>
      </c>
      <c r="Q176" s="149">
        <v>0.0007</v>
      </c>
      <c r="R176" s="149">
        <f t="shared" si="11"/>
        <v>0.0042</v>
      </c>
      <c r="S176" s="149">
        <v>0</v>
      </c>
      <c r="T176" s="150">
        <f t="shared" si="12"/>
        <v>0</v>
      </c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R176" s="151" t="s">
        <v>123</v>
      </c>
      <c r="AT176" s="151" t="s">
        <v>119</v>
      </c>
      <c r="AU176" s="151" t="s">
        <v>76</v>
      </c>
      <c r="AY176" s="3" t="s">
        <v>118</v>
      </c>
      <c r="BE176" s="152">
        <f t="shared" si="13"/>
        <v>0</v>
      </c>
      <c r="BF176" s="152">
        <f t="shared" si="14"/>
        <v>0</v>
      </c>
      <c r="BG176" s="152">
        <f t="shared" si="15"/>
        <v>0</v>
      </c>
      <c r="BH176" s="152">
        <f t="shared" si="16"/>
        <v>0</v>
      </c>
      <c r="BI176" s="152">
        <f t="shared" si="17"/>
        <v>0</v>
      </c>
      <c r="BJ176" s="3" t="s">
        <v>74</v>
      </c>
      <c r="BK176" s="152">
        <f t="shared" si="18"/>
        <v>0</v>
      </c>
      <c r="BL176" s="3" t="s">
        <v>123</v>
      </c>
      <c r="BM176" s="151" t="s">
        <v>301</v>
      </c>
    </row>
    <row r="177" spans="1:65" s="18" customFormat="1" ht="24" customHeight="1">
      <c r="A177" s="14"/>
      <c r="B177" s="139"/>
      <c r="C177" s="140" t="s">
        <v>302</v>
      </c>
      <c r="D177" s="140" t="s">
        <v>119</v>
      </c>
      <c r="E177" s="141" t="s">
        <v>303</v>
      </c>
      <c r="F177" s="142" t="s">
        <v>304</v>
      </c>
      <c r="G177" s="143" t="s">
        <v>122</v>
      </c>
      <c r="H177" s="144">
        <v>6</v>
      </c>
      <c r="I177" s="145"/>
      <c r="J177" s="145">
        <f t="shared" si="19"/>
        <v>0</v>
      </c>
      <c r="K177" s="146"/>
      <c r="L177" s="15"/>
      <c r="M177" s="147"/>
      <c r="N177" s="148" t="s">
        <v>34</v>
      </c>
      <c r="O177" s="149">
        <v>0.082</v>
      </c>
      <c r="P177" s="149">
        <f t="shared" si="10"/>
        <v>0.164</v>
      </c>
      <c r="Q177" s="149">
        <v>0.00022</v>
      </c>
      <c r="R177" s="149">
        <f t="shared" si="11"/>
        <v>0.00044</v>
      </c>
      <c r="S177" s="149">
        <v>0</v>
      </c>
      <c r="T177" s="150">
        <f t="shared" si="12"/>
        <v>0</v>
      </c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R177" s="151" t="s">
        <v>123</v>
      </c>
      <c r="AT177" s="151" t="s">
        <v>119</v>
      </c>
      <c r="AU177" s="151" t="s">
        <v>76</v>
      </c>
      <c r="AY177" s="3" t="s">
        <v>118</v>
      </c>
      <c r="BE177" s="152">
        <f t="shared" si="13"/>
        <v>0</v>
      </c>
      <c r="BF177" s="152">
        <f t="shared" si="14"/>
        <v>0</v>
      </c>
      <c r="BG177" s="152">
        <f t="shared" si="15"/>
        <v>0</v>
      </c>
      <c r="BH177" s="152">
        <f t="shared" si="16"/>
        <v>0</v>
      </c>
      <c r="BI177" s="152">
        <f t="shared" si="17"/>
        <v>0</v>
      </c>
      <c r="BJ177" s="3" t="s">
        <v>74</v>
      </c>
      <c r="BK177" s="152">
        <f t="shared" si="18"/>
        <v>0</v>
      </c>
      <c r="BL177" s="3" t="s">
        <v>123</v>
      </c>
      <c r="BM177" s="151" t="s">
        <v>305</v>
      </c>
    </row>
    <row r="178" spans="1:65" s="18" customFormat="1" ht="24" customHeight="1">
      <c r="A178" s="14"/>
      <c r="B178" s="139"/>
      <c r="C178" s="140" t="s">
        <v>306</v>
      </c>
      <c r="D178" s="140" t="s">
        <v>119</v>
      </c>
      <c r="E178" s="141" t="s">
        <v>307</v>
      </c>
      <c r="F178" s="142" t="s">
        <v>308</v>
      </c>
      <c r="G178" s="143" t="s">
        <v>122</v>
      </c>
      <c r="H178" s="144">
        <v>2</v>
      </c>
      <c r="I178" s="145"/>
      <c r="J178" s="145">
        <f t="shared" si="19"/>
        <v>0</v>
      </c>
      <c r="K178" s="146"/>
      <c r="L178" s="15"/>
      <c r="M178" s="147"/>
      <c r="N178" s="148" t="s">
        <v>34</v>
      </c>
      <c r="O178" s="149">
        <v>0.082</v>
      </c>
      <c r="P178" s="149">
        <f t="shared" si="10"/>
        <v>1.066</v>
      </c>
      <c r="Q178" s="149">
        <v>0.00022</v>
      </c>
      <c r="R178" s="149">
        <f t="shared" si="11"/>
        <v>0.00286</v>
      </c>
      <c r="S178" s="149">
        <v>0</v>
      </c>
      <c r="T178" s="150">
        <f t="shared" si="12"/>
        <v>0</v>
      </c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R178" s="151" t="s">
        <v>123</v>
      </c>
      <c r="AT178" s="151" t="s">
        <v>119</v>
      </c>
      <c r="AU178" s="151" t="s">
        <v>76</v>
      </c>
      <c r="AY178" s="3" t="s">
        <v>118</v>
      </c>
      <c r="BE178" s="152">
        <f t="shared" si="13"/>
        <v>0</v>
      </c>
      <c r="BF178" s="152">
        <f t="shared" si="14"/>
        <v>0</v>
      </c>
      <c r="BG178" s="152">
        <f t="shared" si="15"/>
        <v>0</v>
      </c>
      <c r="BH178" s="152">
        <f t="shared" si="16"/>
        <v>0</v>
      </c>
      <c r="BI178" s="152">
        <f t="shared" si="17"/>
        <v>0</v>
      </c>
      <c r="BJ178" s="3" t="s">
        <v>74</v>
      </c>
      <c r="BK178" s="152">
        <f t="shared" si="18"/>
        <v>0</v>
      </c>
      <c r="BL178" s="3" t="s">
        <v>123</v>
      </c>
      <c r="BM178" s="151" t="s">
        <v>309</v>
      </c>
    </row>
    <row r="179" spans="1:65" s="18" customFormat="1" ht="36" customHeight="1">
      <c r="A179" s="14"/>
      <c r="B179" s="139"/>
      <c r="C179" s="140" t="s">
        <v>310</v>
      </c>
      <c r="D179" s="140" t="s">
        <v>119</v>
      </c>
      <c r="E179" s="141" t="s">
        <v>311</v>
      </c>
      <c r="F179" s="142" t="s">
        <v>312</v>
      </c>
      <c r="G179" s="143" t="s">
        <v>122</v>
      </c>
      <c r="H179" s="144">
        <v>13</v>
      </c>
      <c r="I179" s="145"/>
      <c r="J179" s="145">
        <f t="shared" si="19"/>
        <v>0</v>
      </c>
      <c r="K179" s="146"/>
      <c r="L179" s="15"/>
      <c r="M179" s="147"/>
      <c r="N179" s="148" t="s">
        <v>34</v>
      </c>
      <c r="O179" s="149">
        <v>0.381</v>
      </c>
      <c r="P179" s="149">
        <f t="shared" si="10"/>
        <v>3.81</v>
      </c>
      <c r="Q179" s="149">
        <v>0.0006100000000000001</v>
      </c>
      <c r="R179" s="149">
        <f t="shared" si="11"/>
        <v>0.006100000000000001</v>
      </c>
      <c r="S179" s="149">
        <v>0</v>
      </c>
      <c r="T179" s="150">
        <f t="shared" si="12"/>
        <v>0</v>
      </c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R179" s="151" t="s">
        <v>123</v>
      </c>
      <c r="AT179" s="151" t="s">
        <v>119</v>
      </c>
      <c r="AU179" s="151" t="s">
        <v>76</v>
      </c>
      <c r="AY179" s="3" t="s">
        <v>118</v>
      </c>
      <c r="BE179" s="152">
        <f t="shared" si="13"/>
        <v>0</v>
      </c>
      <c r="BF179" s="152">
        <f t="shared" si="14"/>
        <v>0</v>
      </c>
      <c r="BG179" s="152">
        <f t="shared" si="15"/>
        <v>0</v>
      </c>
      <c r="BH179" s="152">
        <f t="shared" si="16"/>
        <v>0</v>
      </c>
      <c r="BI179" s="152">
        <f t="shared" si="17"/>
        <v>0</v>
      </c>
      <c r="BJ179" s="3" t="s">
        <v>74</v>
      </c>
      <c r="BK179" s="152">
        <f t="shared" si="18"/>
        <v>0</v>
      </c>
      <c r="BL179" s="3" t="s">
        <v>123</v>
      </c>
      <c r="BM179" s="151" t="s">
        <v>313</v>
      </c>
    </row>
    <row r="180" spans="1:65" s="18" customFormat="1" ht="39.75" customHeight="1">
      <c r="A180" s="14"/>
      <c r="B180" s="139"/>
      <c r="C180" s="140" t="s">
        <v>314</v>
      </c>
      <c r="D180" s="140" t="s">
        <v>119</v>
      </c>
      <c r="E180" s="141" t="s">
        <v>315</v>
      </c>
      <c r="F180" s="142" t="s">
        <v>316</v>
      </c>
      <c r="G180" s="143" t="s">
        <v>122</v>
      </c>
      <c r="H180" s="144">
        <v>10</v>
      </c>
      <c r="I180" s="145"/>
      <c r="J180" s="145">
        <f t="shared" si="19"/>
        <v>0</v>
      </c>
      <c r="K180" s="146"/>
      <c r="L180" s="15"/>
      <c r="M180" s="147"/>
      <c r="N180" s="148" t="s">
        <v>34</v>
      </c>
      <c r="O180" s="149">
        <v>0.433</v>
      </c>
      <c r="P180" s="149">
        <f t="shared" si="10"/>
        <v>4.33</v>
      </c>
      <c r="Q180" s="149">
        <v>0.0014700000000000002</v>
      </c>
      <c r="R180" s="149">
        <f t="shared" si="11"/>
        <v>0.014700000000000001</v>
      </c>
      <c r="S180" s="149">
        <v>0</v>
      </c>
      <c r="T180" s="150">
        <f t="shared" si="12"/>
        <v>0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R180" s="151" t="s">
        <v>123</v>
      </c>
      <c r="AT180" s="151" t="s">
        <v>119</v>
      </c>
      <c r="AU180" s="151" t="s">
        <v>76</v>
      </c>
      <c r="AY180" s="3" t="s">
        <v>118</v>
      </c>
      <c r="BE180" s="152">
        <f t="shared" si="13"/>
        <v>0</v>
      </c>
      <c r="BF180" s="152">
        <f t="shared" si="14"/>
        <v>0</v>
      </c>
      <c r="BG180" s="152">
        <f t="shared" si="15"/>
        <v>0</v>
      </c>
      <c r="BH180" s="152">
        <f t="shared" si="16"/>
        <v>0</v>
      </c>
      <c r="BI180" s="152">
        <f t="shared" si="17"/>
        <v>0</v>
      </c>
      <c r="BJ180" s="3" t="s">
        <v>74</v>
      </c>
      <c r="BK180" s="152">
        <f t="shared" si="18"/>
        <v>0</v>
      </c>
      <c r="BL180" s="3" t="s">
        <v>123</v>
      </c>
      <c r="BM180" s="151" t="s">
        <v>317</v>
      </c>
    </row>
    <row r="181" spans="1:65" s="18" customFormat="1" ht="33.75" customHeight="1">
      <c r="A181" s="14"/>
      <c r="B181" s="139"/>
      <c r="C181" s="140" t="s">
        <v>318</v>
      </c>
      <c r="D181" s="140" t="s">
        <v>119</v>
      </c>
      <c r="E181" s="141" t="s">
        <v>319</v>
      </c>
      <c r="F181" s="142" t="s">
        <v>320</v>
      </c>
      <c r="G181" s="143" t="s">
        <v>122</v>
      </c>
      <c r="H181" s="144">
        <v>10</v>
      </c>
      <c r="I181" s="145"/>
      <c r="J181" s="145">
        <f t="shared" si="19"/>
        <v>0</v>
      </c>
      <c r="K181" s="146"/>
      <c r="L181" s="15"/>
      <c r="M181" s="147"/>
      <c r="N181" s="148" t="s">
        <v>34</v>
      </c>
      <c r="O181" s="149">
        <v>0.433</v>
      </c>
      <c r="P181" s="149">
        <f t="shared" si="10"/>
        <v>0.866</v>
      </c>
      <c r="Q181" s="149">
        <v>0.0014700000000000002</v>
      </c>
      <c r="R181" s="149">
        <f t="shared" si="11"/>
        <v>0.0029400000000000003</v>
      </c>
      <c r="S181" s="149">
        <v>0</v>
      </c>
      <c r="T181" s="150">
        <f t="shared" si="12"/>
        <v>0</v>
      </c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R181" s="151" t="s">
        <v>123</v>
      </c>
      <c r="AT181" s="151" t="s">
        <v>119</v>
      </c>
      <c r="AU181" s="151" t="s">
        <v>76</v>
      </c>
      <c r="AY181" s="3" t="s">
        <v>118</v>
      </c>
      <c r="BE181" s="152">
        <f t="shared" si="13"/>
        <v>0</v>
      </c>
      <c r="BF181" s="152">
        <f t="shared" si="14"/>
        <v>0</v>
      </c>
      <c r="BG181" s="152">
        <f t="shared" si="15"/>
        <v>0</v>
      </c>
      <c r="BH181" s="152">
        <f t="shared" si="16"/>
        <v>0</v>
      </c>
      <c r="BI181" s="152">
        <f t="shared" si="17"/>
        <v>0</v>
      </c>
      <c r="BJ181" s="3" t="s">
        <v>74</v>
      </c>
      <c r="BK181" s="152">
        <f t="shared" si="18"/>
        <v>0</v>
      </c>
      <c r="BL181" s="3" t="s">
        <v>123</v>
      </c>
      <c r="BM181" s="151" t="s">
        <v>321</v>
      </c>
    </row>
    <row r="182" spans="1:65" s="18" customFormat="1" ht="16.5" customHeight="1">
      <c r="A182" s="14"/>
      <c r="B182" s="139"/>
      <c r="C182" s="140" t="s">
        <v>322</v>
      </c>
      <c r="D182" s="140" t="s">
        <v>119</v>
      </c>
      <c r="E182" s="141" t="s">
        <v>323</v>
      </c>
      <c r="F182" s="142" t="s">
        <v>324</v>
      </c>
      <c r="G182" s="143" t="s">
        <v>122</v>
      </c>
      <c r="H182" s="144">
        <v>2</v>
      </c>
      <c r="I182" s="145"/>
      <c r="J182" s="145">
        <f t="shared" si="19"/>
        <v>0</v>
      </c>
      <c r="K182" s="146"/>
      <c r="L182" s="15"/>
      <c r="M182" s="147"/>
      <c r="N182" s="148" t="s">
        <v>34</v>
      </c>
      <c r="O182" s="149">
        <v>0.433</v>
      </c>
      <c r="P182" s="149">
        <f t="shared" si="10"/>
        <v>0.433</v>
      </c>
      <c r="Q182" s="149">
        <v>0.0014700000000000002</v>
      </c>
      <c r="R182" s="149">
        <f t="shared" si="11"/>
        <v>0.0014700000000000002</v>
      </c>
      <c r="S182" s="149">
        <v>0</v>
      </c>
      <c r="T182" s="150">
        <f t="shared" si="12"/>
        <v>0</v>
      </c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R182" s="151" t="s">
        <v>123</v>
      </c>
      <c r="AT182" s="151" t="s">
        <v>119</v>
      </c>
      <c r="AU182" s="151" t="s">
        <v>76</v>
      </c>
      <c r="AY182" s="3" t="s">
        <v>118</v>
      </c>
      <c r="BE182" s="152">
        <f t="shared" si="13"/>
        <v>0</v>
      </c>
      <c r="BF182" s="152">
        <f t="shared" si="14"/>
        <v>0</v>
      </c>
      <c r="BG182" s="152">
        <f t="shared" si="15"/>
        <v>0</v>
      </c>
      <c r="BH182" s="152">
        <f t="shared" si="16"/>
        <v>0</v>
      </c>
      <c r="BI182" s="152">
        <f t="shared" si="17"/>
        <v>0</v>
      </c>
      <c r="BJ182" s="3" t="s">
        <v>74</v>
      </c>
      <c r="BK182" s="152">
        <f t="shared" si="18"/>
        <v>0</v>
      </c>
      <c r="BL182" s="3" t="s">
        <v>123</v>
      </c>
      <c r="BM182" s="151" t="s">
        <v>325</v>
      </c>
    </row>
    <row r="183" spans="1:65" s="18" customFormat="1" ht="16.5" customHeight="1">
      <c r="A183" s="14"/>
      <c r="B183" s="139"/>
      <c r="C183" s="140" t="s">
        <v>326</v>
      </c>
      <c r="D183" s="140" t="s">
        <v>119</v>
      </c>
      <c r="E183" s="141" t="s">
        <v>327</v>
      </c>
      <c r="F183" s="142" t="s">
        <v>328</v>
      </c>
      <c r="G183" s="143" t="s">
        <v>122</v>
      </c>
      <c r="H183" s="144">
        <v>1</v>
      </c>
      <c r="I183" s="145"/>
      <c r="J183" s="145">
        <f t="shared" si="19"/>
        <v>0</v>
      </c>
      <c r="K183" s="146"/>
      <c r="L183" s="15"/>
      <c r="M183" s="147"/>
      <c r="N183" s="148" t="s">
        <v>34</v>
      </c>
      <c r="O183" s="149">
        <v>0.433</v>
      </c>
      <c r="P183" s="149">
        <f t="shared" si="10"/>
        <v>2.165</v>
      </c>
      <c r="Q183" s="149">
        <v>0.0014700000000000002</v>
      </c>
      <c r="R183" s="149">
        <f t="shared" si="11"/>
        <v>0.007350000000000001</v>
      </c>
      <c r="S183" s="149">
        <v>0</v>
      </c>
      <c r="T183" s="150">
        <f t="shared" si="12"/>
        <v>0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R183" s="151" t="s">
        <v>123</v>
      </c>
      <c r="AT183" s="151" t="s">
        <v>119</v>
      </c>
      <c r="AU183" s="151" t="s">
        <v>76</v>
      </c>
      <c r="AY183" s="3" t="s">
        <v>118</v>
      </c>
      <c r="BE183" s="152">
        <f t="shared" si="13"/>
        <v>0</v>
      </c>
      <c r="BF183" s="152">
        <f t="shared" si="14"/>
        <v>0</v>
      </c>
      <c r="BG183" s="152">
        <f t="shared" si="15"/>
        <v>0</v>
      </c>
      <c r="BH183" s="152">
        <f t="shared" si="16"/>
        <v>0</v>
      </c>
      <c r="BI183" s="152">
        <f t="shared" si="17"/>
        <v>0</v>
      </c>
      <c r="BJ183" s="3" t="s">
        <v>74</v>
      </c>
      <c r="BK183" s="152">
        <f t="shared" si="18"/>
        <v>0</v>
      </c>
      <c r="BL183" s="3" t="s">
        <v>123</v>
      </c>
      <c r="BM183" s="151" t="s">
        <v>329</v>
      </c>
    </row>
    <row r="184" spans="1:65" s="18" customFormat="1" ht="16.5" customHeight="1">
      <c r="A184" s="14"/>
      <c r="B184" s="139"/>
      <c r="C184" s="140" t="s">
        <v>330</v>
      </c>
      <c r="D184" s="140" t="s">
        <v>119</v>
      </c>
      <c r="E184" s="141" t="s">
        <v>331</v>
      </c>
      <c r="F184" s="142" t="s">
        <v>332</v>
      </c>
      <c r="G184" s="143" t="s">
        <v>156</v>
      </c>
      <c r="H184" s="144">
        <v>5</v>
      </c>
      <c r="I184" s="145"/>
      <c r="J184" s="145">
        <f t="shared" si="19"/>
        <v>0</v>
      </c>
      <c r="K184" s="146"/>
      <c r="L184" s="15"/>
      <c r="M184" s="147"/>
      <c r="N184" s="148" t="s">
        <v>34</v>
      </c>
      <c r="O184" s="149">
        <v>0.433</v>
      </c>
      <c r="P184" s="149">
        <f t="shared" si="10"/>
        <v>0.866</v>
      </c>
      <c r="Q184" s="149">
        <v>0.0014700000000000002</v>
      </c>
      <c r="R184" s="149">
        <f t="shared" si="11"/>
        <v>0.0029400000000000003</v>
      </c>
      <c r="S184" s="149">
        <v>0</v>
      </c>
      <c r="T184" s="150">
        <f t="shared" si="12"/>
        <v>0</v>
      </c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R184" s="151" t="s">
        <v>123</v>
      </c>
      <c r="AT184" s="151" t="s">
        <v>119</v>
      </c>
      <c r="AU184" s="151" t="s">
        <v>76</v>
      </c>
      <c r="AY184" s="3" t="s">
        <v>118</v>
      </c>
      <c r="BE184" s="152">
        <f t="shared" si="13"/>
        <v>0</v>
      </c>
      <c r="BF184" s="152">
        <f t="shared" si="14"/>
        <v>0</v>
      </c>
      <c r="BG184" s="152">
        <f t="shared" si="15"/>
        <v>0</v>
      </c>
      <c r="BH184" s="152">
        <f t="shared" si="16"/>
        <v>0</v>
      </c>
      <c r="BI184" s="152">
        <f t="shared" si="17"/>
        <v>0</v>
      </c>
      <c r="BJ184" s="3" t="s">
        <v>74</v>
      </c>
      <c r="BK184" s="152">
        <f t="shared" si="18"/>
        <v>0</v>
      </c>
      <c r="BL184" s="3" t="s">
        <v>123</v>
      </c>
      <c r="BM184" s="151" t="s">
        <v>333</v>
      </c>
    </row>
    <row r="185" spans="1:65" s="18" customFormat="1" ht="16.5" customHeight="1">
      <c r="A185" s="14"/>
      <c r="B185" s="139"/>
      <c r="C185" s="140" t="s">
        <v>334</v>
      </c>
      <c r="D185" s="140" t="s">
        <v>119</v>
      </c>
      <c r="E185" s="141" t="s">
        <v>335</v>
      </c>
      <c r="F185" s="142" t="s">
        <v>336</v>
      </c>
      <c r="G185" s="143" t="s">
        <v>122</v>
      </c>
      <c r="H185" s="144">
        <v>2</v>
      </c>
      <c r="I185" s="145"/>
      <c r="J185" s="145">
        <f t="shared" si="19"/>
        <v>0</v>
      </c>
      <c r="K185" s="146"/>
      <c r="L185" s="15"/>
      <c r="M185" s="147"/>
      <c r="N185" s="148" t="s">
        <v>34</v>
      </c>
      <c r="O185" s="149">
        <v>0.433</v>
      </c>
      <c r="P185" s="149">
        <f t="shared" si="10"/>
        <v>0.866</v>
      </c>
      <c r="Q185" s="149">
        <v>0.0014700000000000002</v>
      </c>
      <c r="R185" s="149">
        <f t="shared" si="11"/>
        <v>0.0029400000000000003</v>
      </c>
      <c r="S185" s="149">
        <v>0</v>
      </c>
      <c r="T185" s="150">
        <f t="shared" si="12"/>
        <v>0</v>
      </c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R185" s="151" t="s">
        <v>123</v>
      </c>
      <c r="AT185" s="151" t="s">
        <v>119</v>
      </c>
      <c r="AU185" s="151" t="s">
        <v>76</v>
      </c>
      <c r="AY185" s="3" t="s">
        <v>118</v>
      </c>
      <c r="BE185" s="152">
        <f t="shared" si="13"/>
        <v>0</v>
      </c>
      <c r="BF185" s="152">
        <f t="shared" si="14"/>
        <v>0</v>
      </c>
      <c r="BG185" s="152">
        <f t="shared" si="15"/>
        <v>0</v>
      </c>
      <c r="BH185" s="152">
        <f t="shared" si="16"/>
        <v>0</v>
      </c>
      <c r="BI185" s="152">
        <f t="shared" si="17"/>
        <v>0</v>
      </c>
      <c r="BJ185" s="3" t="s">
        <v>74</v>
      </c>
      <c r="BK185" s="152">
        <f t="shared" si="18"/>
        <v>0</v>
      </c>
      <c r="BL185" s="3" t="s">
        <v>123</v>
      </c>
      <c r="BM185" s="151" t="s">
        <v>337</v>
      </c>
    </row>
    <row r="186" spans="1:65" s="18" customFormat="1" ht="16.5" customHeight="1">
      <c r="A186" s="14"/>
      <c r="B186" s="139"/>
      <c r="C186" s="140" t="s">
        <v>338</v>
      </c>
      <c r="D186" s="140" t="s">
        <v>119</v>
      </c>
      <c r="E186" s="141" t="s">
        <v>339</v>
      </c>
      <c r="F186" s="142" t="s">
        <v>340</v>
      </c>
      <c r="G186" s="143" t="s">
        <v>122</v>
      </c>
      <c r="H186" s="144">
        <v>2</v>
      </c>
      <c r="I186" s="145"/>
      <c r="J186" s="145">
        <f t="shared" si="19"/>
        <v>0</v>
      </c>
      <c r="K186" s="146"/>
      <c r="L186" s="15"/>
      <c r="M186" s="147"/>
      <c r="N186" s="148" t="s">
        <v>34</v>
      </c>
      <c r="O186" s="149">
        <v>0.433</v>
      </c>
      <c r="P186" s="149">
        <f t="shared" si="10"/>
        <v>0.866</v>
      </c>
      <c r="Q186" s="149">
        <v>0.0014700000000000002</v>
      </c>
      <c r="R186" s="149">
        <f t="shared" si="11"/>
        <v>0.0029400000000000003</v>
      </c>
      <c r="S186" s="149">
        <v>0</v>
      </c>
      <c r="T186" s="150">
        <f t="shared" si="12"/>
        <v>0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R186" s="151" t="s">
        <v>123</v>
      </c>
      <c r="AT186" s="151" t="s">
        <v>119</v>
      </c>
      <c r="AU186" s="151" t="s">
        <v>76</v>
      </c>
      <c r="AY186" s="3" t="s">
        <v>118</v>
      </c>
      <c r="BE186" s="152">
        <f t="shared" si="13"/>
        <v>0</v>
      </c>
      <c r="BF186" s="152">
        <f t="shared" si="14"/>
        <v>0</v>
      </c>
      <c r="BG186" s="152">
        <f t="shared" si="15"/>
        <v>0</v>
      </c>
      <c r="BH186" s="152">
        <f t="shared" si="16"/>
        <v>0</v>
      </c>
      <c r="BI186" s="152">
        <f t="shared" si="17"/>
        <v>0</v>
      </c>
      <c r="BJ186" s="3" t="s">
        <v>74</v>
      </c>
      <c r="BK186" s="152">
        <f t="shared" si="18"/>
        <v>0</v>
      </c>
      <c r="BL186" s="3" t="s">
        <v>123</v>
      </c>
      <c r="BM186" s="151" t="s">
        <v>341</v>
      </c>
    </row>
    <row r="187" spans="1:65" s="18" customFormat="1" ht="24" customHeight="1">
      <c r="A187" s="14"/>
      <c r="B187" s="139"/>
      <c r="C187" s="140" t="s">
        <v>342</v>
      </c>
      <c r="D187" s="140" t="s">
        <v>119</v>
      </c>
      <c r="E187" s="141" t="s">
        <v>343</v>
      </c>
      <c r="F187" s="142" t="s">
        <v>344</v>
      </c>
      <c r="G187" s="143" t="s">
        <v>122</v>
      </c>
      <c r="H187" s="144">
        <v>2</v>
      </c>
      <c r="I187" s="145"/>
      <c r="J187" s="145">
        <f t="shared" si="19"/>
        <v>0</v>
      </c>
      <c r="K187" s="146"/>
      <c r="L187" s="15"/>
      <c r="M187" s="147"/>
      <c r="N187" s="148" t="s">
        <v>34</v>
      </c>
      <c r="O187" s="149">
        <v>0.433</v>
      </c>
      <c r="P187" s="149">
        <f t="shared" si="10"/>
        <v>0.866</v>
      </c>
      <c r="Q187" s="149">
        <v>0.0014700000000000002</v>
      </c>
      <c r="R187" s="149">
        <f t="shared" si="11"/>
        <v>0.0029400000000000003</v>
      </c>
      <c r="S187" s="149">
        <v>0</v>
      </c>
      <c r="T187" s="150">
        <f t="shared" si="12"/>
        <v>0</v>
      </c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R187" s="151" t="s">
        <v>123</v>
      </c>
      <c r="AT187" s="151" t="s">
        <v>119</v>
      </c>
      <c r="AU187" s="151" t="s">
        <v>76</v>
      </c>
      <c r="AY187" s="3" t="s">
        <v>118</v>
      </c>
      <c r="BE187" s="152">
        <f t="shared" si="13"/>
        <v>0</v>
      </c>
      <c r="BF187" s="152">
        <f t="shared" si="14"/>
        <v>0</v>
      </c>
      <c r="BG187" s="152">
        <f t="shared" si="15"/>
        <v>0</v>
      </c>
      <c r="BH187" s="152">
        <f t="shared" si="16"/>
        <v>0</v>
      </c>
      <c r="BI187" s="152">
        <f t="shared" si="17"/>
        <v>0</v>
      </c>
      <c r="BJ187" s="3" t="s">
        <v>74</v>
      </c>
      <c r="BK187" s="152">
        <f t="shared" si="18"/>
        <v>0</v>
      </c>
      <c r="BL187" s="3" t="s">
        <v>123</v>
      </c>
      <c r="BM187" s="151" t="s">
        <v>345</v>
      </c>
    </row>
    <row r="188" spans="1:65" s="18" customFormat="1" ht="36" customHeight="1">
      <c r="A188" s="14"/>
      <c r="B188" s="139"/>
      <c r="C188" s="140" t="s">
        <v>346</v>
      </c>
      <c r="D188" s="140" t="s">
        <v>119</v>
      </c>
      <c r="E188" s="141" t="s">
        <v>347</v>
      </c>
      <c r="F188" s="142" t="s">
        <v>348</v>
      </c>
      <c r="G188" s="143" t="s">
        <v>122</v>
      </c>
      <c r="H188" s="144">
        <v>2</v>
      </c>
      <c r="I188" s="145"/>
      <c r="J188" s="145">
        <f t="shared" si="19"/>
        <v>0</v>
      </c>
      <c r="K188" s="146"/>
      <c r="L188" s="15"/>
      <c r="M188" s="147"/>
      <c r="N188" s="148" t="s">
        <v>34</v>
      </c>
      <c r="O188" s="149">
        <v>0.731</v>
      </c>
      <c r="P188" s="149">
        <f t="shared" si="10"/>
        <v>0.731</v>
      </c>
      <c r="Q188" s="149">
        <v>0.0017400000000000002</v>
      </c>
      <c r="R188" s="149">
        <f t="shared" si="11"/>
        <v>0.0017400000000000002</v>
      </c>
      <c r="S188" s="149">
        <v>0</v>
      </c>
      <c r="T188" s="150">
        <f t="shared" si="12"/>
        <v>0</v>
      </c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R188" s="151" t="s">
        <v>123</v>
      </c>
      <c r="AT188" s="151" t="s">
        <v>119</v>
      </c>
      <c r="AU188" s="151" t="s">
        <v>76</v>
      </c>
      <c r="AY188" s="3" t="s">
        <v>118</v>
      </c>
      <c r="BE188" s="152">
        <f t="shared" si="13"/>
        <v>0</v>
      </c>
      <c r="BF188" s="152">
        <f t="shared" si="14"/>
        <v>0</v>
      </c>
      <c r="BG188" s="152">
        <f t="shared" si="15"/>
        <v>0</v>
      </c>
      <c r="BH188" s="152">
        <f t="shared" si="16"/>
        <v>0</v>
      </c>
      <c r="BI188" s="152">
        <f t="shared" si="17"/>
        <v>0</v>
      </c>
      <c r="BJ188" s="3" t="s">
        <v>74</v>
      </c>
      <c r="BK188" s="152">
        <f t="shared" si="18"/>
        <v>0</v>
      </c>
      <c r="BL188" s="3" t="s">
        <v>123</v>
      </c>
      <c r="BM188" s="151" t="s">
        <v>349</v>
      </c>
    </row>
    <row r="189" spans="1:65" s="18" customFormat="1" ht="24.75" customHeight="1">
      <c r="A189" s="14"/>
      <c r="B189" s="139"/>
      <c r="C189" s="140" t="s">
        <v>350</v>
      </c>
      <c r="D189" s="140" t="s">
        <v>119</v>
      </c>
      <c r="E189" s="141" t="s">
        <v>351</v>
      </c>
      <c r="F189" s="142" t="s">
        <v>352</v>
      </c>
      <c r="G189" s="143" t="s">
        <v>145</v>
      </c>
      <c r="H189" s="144">
        <v>1</v>
      </c>
      <c r="I189" s="145"/>
      <c r="J189" s="145">
        <f t="shared" si="19"/>
        <v>0</v>
      </c>
      <c r="K189" s="164"/>
      <c r="L189" s="165"/>
      <c r="M189" s="166"/>
      <c r="N189" s="167" t="s">
        <v>34</v>
      </c>
      <c r="O189" s="149">
        <v>0</v>
      </c>
      <c r="P189" s="149">
        <f t="shared" si="10"/>
        <v>0</v>
      </c>
      <c r="Q189" s="149">
        <v>0.0001</v>
      </c>
      <c r="R189" s="149">
        <f t="shared" si="11"/>
        <v>0.0002</v>
      </c>
      <c r="S189" s="149">
        <v>0</v>
      </c>
      <c r="T189" s="150">
        <f t="shared" si="12"/>
        <v>0</v>
      </c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R189" s="151" t="s">
        <v>151</v>
      </c>
      <c r="AT189" s="151" t="s">
        <v>148</v>
      </c>
      <c r="AU189" s="151" t="s">
        <v>76</v>
      </c>
      <c r="AY189" s="3" t="s">
        <v>118</v>
      </c>
      <c r="BE189" s="152">
        <f t="shared" si="13"/>
        <v>0</v>
      </c>
      <c r="BF189" s="152">
        <f t="shared" si="14"/>
        <v>0</v>
      </c>
      <c r="BG189" s="152">
        <f t="shared" si="15"/>
        <v>0</v>
      </c>
      <c r="BH189" s="152">
        <f t="shared" si="16"/>
        <v>0</v>
      </c>
      <c r="BI189" s="152">
        <f t="shared" si="17"/>
        <v>0</v>
      </c>
      <c r="BJ189" s="3" t="s">
        <v>74</v>
      </c>
      <c r="BK189" s="152">
        <f t="shared" si="18"/>
        <v>0</v>
      </c>
      <c r="BL189" s="3" t="s">
        <v>123</v>
      </c>
      <c r="BM189" s="151" t="s">
        <v>353</v>
      </c>
    </row>
    <row r="190" spans="1:65" s="18" customFormat="1" ht="36" customHeight="1">
      <c r="A190" s="14"/>
      <c r="B190" s="139"/>
      <c r="C190" s="158" t="s">
        <v>354</v>
      </c>
      <c r="D190" s="158" t="s">
        <v>148</v>
      </c>
      <c r="E190" s="159" t="s">
        <v>355</v>
      </c>
      <c r="F190" s="160" t="s">
        <v>356</v>
      </c>
      <c r="G190" s="161" t="s">
        <v>122</v>
      </c>
      <c r="H190" s="162">
        <v>2</v>
      </c>
      <c r="I190" s="163"/>
      <c r="J190" s="163">
        <f t="shared" si="19"/>
        <v>0</v>
      </c>
      <c r="K190" s="146"/>
      <c r="L190" s="15"/>
      <c r="M190" s="147"/>
      <c r="N190" s="148" t="s">
        <v>34</v>
      </c>
      <c r="O190" s="149">
        <v>2.575</v>
      </c>
      <c r="P190" s="149">
        <f t="shared" si="10"/>
        <v>0.6798000000000001</v>
      </c>
      <c r="Q190" s="149">
        <v>0</v>
      </c>
      <c r="R190" s="149">
        <f t="shared" si="11"/>
        <v>0</v>
      </c>
      <c r="S190" s="149">
        <v>0</v>
      </c>
      <c r="T190" s="150">
        <f t="shared" si="12"/>
        <v>0</v>
      </c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R190" s="151" t="s">
        <v>123</v>
      </c>
      <c r="AT190" s="151" t="s">
        <v>119</v>
      </c>
      <c r="AU190" s="151" t="s">
        <v>76</v>
      </c>
      <c r="AY190" s="3" t="s">
        <v>118</v>
      </c>
      <c r="BE190" s="152">
        <f t="shared" si="13"/>
        <v>0</v>
      </c>
      <c r="BF190" s="152">
        <f t="shared" si="14"/>
        <v>0</v>
      </c>
      <c r="BG190" s="152">
        <f t="shared" si="15"/>
        <v>0</v>
      </c>
      <c r="BH190" s="152">
        <f t="shared" si="16"/>
        <v>0</v>
      </c>
      <c r="BI190" s="152">
        <f t="shared" si="17"/>
        <v>0</v>
      </c>
      <c r="BJ190" s="3" t="s">
        <v>74</v>
      </c>
      <c r="BK190" s="152">
        <f t="shared" si="18"/>
        <v>0</v>
      </c>
      <c r="BL190" s="3" t="s">
        <v>123</v>
      </c>
      <c r="BM190" s="151" t="s">
        <v>357</v>
      </c>
    </row>
    <row r="191" spans="1:65" s="18" customFormat="1" ht="48" customHeight="1">
      <c r="A191" s="14"/>
      <c r="B191" s="139"/>
      <c r="C191" s="140" t="s">
        <v>358</v>
      </c>
      <c r="D191" s="140" t="s">
        <v>119</v>
      </c>
      <c r="E191" s="141" t="s">
        <v>359</v>
      </c>
      <c r="F191" s="142" t="s">
        <v>360</v>
      </c>
      <c r="G191" s="143" t="s">
        <v>161</v>
      </c>
      <c r="H191" s="144">
        <v>0.264</v>
      </c>
      <c r="I191" s="145"/>
      <c r="J191" s="145">
        <f t="shared" si="19"/>
        <v>0</v>
      </c>
      <c r="K191" s="146"/>
      <c r="L191" s="15"/>
      <c r="M191" s="147"/>
      <c r="N191" s="148" t="s">
        <v>34</v>
      </c>
      <c r="O191" s="149">
        <v>1.721</v>
      </c>
      <c r="P191" s="149">
        <f t="shared" si="10"/>
        <v>0.454344</v>
      </c>
      <c r="Q191" s="149">
        <v>0</v>
      </c>
      <c r="R191" s="149">
        <f t="shared" si="11"/>
        <v>0</v>
      </c>
      <c r="S191" s="149">
        <v>0</v>
      </c>
      <c r="T191" s="150">
        <f t="shared" si="12"/>
        <v>0</v>
      </c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R191" s="151" t="s">
        <v>123</v>
      </c>
      <c r="AT191" s="151" t="s">
        <v>119</v>
      </c>
      <c r="AU191" s="151" t="s">
        <v>76</v>
      </c>
      <c r="AY191" s="3" t="s">
        <v>118</v>
      </c>
      <c r="BE191" s="152">
        <f t="shared" si="13"/>
        <v>0</v>
      </c>
      <c r="BF191" s="152">
        <f t="shared" si="14"/>
        <v>0</v>
      </c>
      <c r="BG191" s="152">
        <f t="shared" si="15"/>
        <v>0</v>
      </c>
      <c r="BH191" s="152">
        <f t="shared" si="16"/>
        <v>0</v>
      </c>
      <c r="BI191" s="152">
        <f t="shared" si="17"/>
        <v>0</v>
      </c>
      <c r="BJ191" s="3" t="s">
        <v>74</v>
      </c>
      <c r="BK191" s="152">
        <f t="shared" si="18"/>
        <v>0</v>
      </c>
      <c r="BL191" s="3" t="s">
        <v>123</v>
      </c>
      <c r="BM191" s="151" t="s">
        <v>361</v>
      </c>
    </row>
    <row r="192" spans="1:65" s="18" customFormat="1" ht="24" customHeight="1">
      <c r="A192" s="14"/>
      <c r="B192" s="139"/>
      <c r="C192" s="140" t="s">
        <v>362</v>
      </c>
      <c r="D192" s="140" t="s">
        <v>119</v>
      </c>
      <c r="E192" s="141" t="s">
        <v>363</v>
      </c>
      <c r="F192" s="142" t="s">
        <v>364</v>
      </c>
      <c r="G192" s="143" t="s">
        <v>161</v>
      </c>
      <c r="H192" s="144">
        <v>0.264</v>
      </c>
      <c r="I192" s="145"/>
      <c r="J192" s="145">
        <f t="shared" si="19"/>
        <v>0</v>
      </c>
      <c r="K192" s="146"/>
      <c r="L192" s="15"/>
      <c r="M192" s="147"/>
      <c r="N192" s="148" t="s">
        <v>34</v>
      </c>
      <c r="O192" s="149">
        <v>0.763</v>
      </c>
      <c r="P192" s="149">
        <f t="shared" si="10"/>
        <v>0.763</v>
      </c>
      <c r="Q192" s="149">
        <v>0.00653</v>
      </c>
      <c r="R192" s="149">
        <f t="shared" si="11"/>
        <v>0.00653</v>
      </c>
      <c r="S192" s="149">
        <v>0</v>
      </c>
      <c r="T192" s="150">
        <f t="shared" si="12"/>
        <v>0</v>
      </c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R192" s="151" t="s">
        <v>123</v>
      </c>
      <c r="AT192" s="151" t="s">
        <v>119</v>
      </c>
      <c r="AU192" s="151" t="s">
        <v>76</v>
      </c>
      <c r="AY192" s="3" t="s">
        <v>118</v>
      </c>
      <c r="BE192" s="152">
        <f t="shared" si="13"/>
        <v>0</v>
      </c>
      <c r="BF192" s="152">
        <f t="shared" si="14"/>
        <v>0</v>
      </c>
      <c r="BG192" s="152">
        <f t="shared" si="15"/>
        <v>0</v>
      </c>
      <c r="BH192" s="152">
        <f t="shared" si="16"/>
        <v>0</v>
      </c>
      <c r="BI192" s="152">
        <f t="shared" si="17"/>
        <v>0</v>
      </c>
      <c r="BJ192" s="3" t="s">
        <v>74</v>
      </c>
      <c r="BK192" s="152">
        <f t="shared" si="18"/>
        <v>0</v>
      </c>
      <c r="BL192" s="3" t="s">
        <v>123</v>
      </c>
      <c r="BM192" s="151" t="s">
        <v>365</v>
      </c>
    </row>
    <row r="193" spans="1:65" s="18" customFormat="1" ht="24" customHeight="1">
      <c r="A193" s="14"/>
      <c r="B193" s="139"/>
      <c r="C193" s="140" t="s">
        <v>366</v>
      </c>
      <c r="D193" s="140" t="s">
        <v>119</v>
      </c>
      <c r="E193" s="141" t="s">
        <v>367</v>
      </c>
      <c r="F193" s="142" t="s">
        <v>368</v>
      </c>
      <c r="G193" s="143" t="s">
        <v>369</v>
      </c>
      <c r="H193" s="144">
        <v>1</v>
      </c>
      <c r="I193" s="145"/>
      <c r="J193" s="145">
        <f t="shared" si="19"/>
        <v>0</v>
      </c>
      <c r="K193" s="146"/>
      <c r="L193" s="15"/>
      <c r="M193" s="147"/>
      <c r="N193" s="148" t="s">
        <v>34</v>
      </c>
      <c r="O193" s="149">
        <v>0.763</v>
      </c>
      <c r="P193" s="149">
        <f t="shared" si="10"/>
        <v>0.763</v>
      </c>
      <c r="Q193" s="149">
        <v>0.00653</v>
      </c>
      <c r="R193" s="149">
        <f t="shared" si="11"/>
        <v>0.00653</v>
      </c>
      <c r="S193" s="149">
        <v>0</v>
      </c>
      <c r="T193" s="150">
        <f t="shared" si="12"/>
        <v>0</v>
      </c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R193" s="151" t="s">
        <v>123</v>
      </c>
      <c r="AT193" s="151" t="s">
        <v>119</v>
      </c>
      <c r="AU193" s="151" t="s">
        <v>76</v>
      </c>
      <c r="AY193" s="3" t="s">
        <v>118</v>
      </c>
      <c r="BE193" s="152">
        <f t="shared" si="13"/>
        <v>0</v>
      </c>
      <c r="BF193" s="152">
        <f t="shared" si="14"/>
        <v>0</v>
      </c>
      <c r="BG193" s="152">
        <f t="shared" si="15"/>
        <v>0</v>
      </c>
      <c r="BH193" s="152">
        <f t="shared" si="16"/>
        <v>0</v>
      </c>
      <c r="BI193" s="152">
        <f t="shared" si="17"/>
        <v>0</v>
      </c>
      <c r="BJ193" s="3" t="s">
        <v>74</v>
      </c>
      <c r="BK193" s="152">
        <f t="shared" si="18"/>
        <v>0</v>
      </c>
      <c r="BL193" s="3" t="s">
        <v>123</v>
      </c>
      <c r="BM193" s="151" t="s">
        <v>370</v>
      </c>
    </row>
    <row r="194" spans="1:65" s="18" customFormat="1" ht="16.5" customHeight="1">
      <c r="A194" s="14"/>
      <c r="B194" s="139"/>
      <c r="C194" s="140" t="s">
        <v>371</v>
      </c>
      <c r="D194" s="140" t="s">
        <v>119</v>
      </c>
      <c r="E194" s="141" t="s">
        <v>372</v>
      </c>
      <c r="F194" s="142" t="s">
        <v>373</v>
      </c>
      <c r="G194" s="143" t="s">
        <v>369</v>
      </c>
      <c r="H194" s="144">
        <v>1</v>
      </c>
      <c r="I194" s="145"/>
      <c r="J194" s="145">
        <f t="shared" si="19"/>
        <v>0</v>
      </c>
      <c r="K194" s="146"/>
      <c r="L194" s="15"/>
      <c r="M194" s="147"/>
      <c r="N194" s="148" t="s">
        <v>34</v>
      </c>
      <c r="O194" s="149">
        <v>0.763</v>
      </c>
      <c r="P194" s="149">
        <f t="shared" si="10"/>
        <v>1.526</v>
      </c>
      <c r="Q194" s="149">
        <v>0.00653</v>
      </c>
      <c r="R194" s="149">
        <f t="shared" si="11"/>
        <v>0.01306</v>
      </c>
      <c r="S194" s="149">
        <v>0</v>
      </c>
      <c r="T194" s="150">
        <f t="shared" si="12"/>
        <v>0</v>
      </c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R194" s="151" t="s">
        <v>123</v>
      </c>
      <c r="AT194" s="151" t="s">
        <v>119</v>
      </c>
      <c r="AU194" s="151" t="s">
        <v>76</v>
      </c>
      <c r="AY194" s="3" t="s">
        <v>118</v>
      </c>
      <c r="BE194" s="152">
        <f t="shared" si="13"/>
        <v>0</v>
      </c>
      <c r="BF194" s="152">
        <f t="shared" si="14"/>
        <v>0</v>
      </c>
      <c r="BG194" s="152">
        <f t="shared" si="15"/>
        <v>0</v>
      </c>
      <c r="BH194" s="152">
        <f t="shared" si="16"/>
        <v>0</v>
      </c>
      <c r="BI194" s="152">
        <f t="shared" si="17"/>
        <v>0</v>
      </c>
      <c r="BJ194" s="3" t="s">
        <v>74</v>
      </c>
      <c r="BK194" s="152">
        <f t="shared" si="18"/>
        <v>0</v>
      </c>
      <c r="BL194" s="3" t="s">
        <v>123</v>
      </c>
      <c r="BM194" s="151" t="s">
        <v>374</v>
      </c>
    </row>
    <row r="195" spans="2:63" s="128" customFormat="1" ht="22.5" customHeight="1">
      <c r="B195" s="139"/>
      <c r="C195" s="140" t="s">
        <v>375</v>
      </c>
      <c r="D195" s="140" t="s">
        <v>119</v>
      </c>
      <c r="E195" s="141" t="s">
        <v>376</v>
      </c>
      <c r="F195" s="142" t="s">
        <v>377</v>
      </c>
      <c r="G195" s="143" t="s">
        <v>122</v>
      </c>
      <c r="H195" s="144">
        <v>2</v>
      </c>
      <c r="I195" s="145"/>
      <c r="J195" s="145">
        <f t="shared" si="19"/>
        <v>0</v>
      </c>
      <c r="K195" s="153"/>
      <c r="L195" s="157"/>
      <c r="M195" s="133"/>
      <c r="N195" s="134"/>
      <c r="O195" s="134"/>
      <c r="P195" s="135">
        <f>SUM(P196:P197)</f>
        <v>0.47800000000000004</v>
      </c>
      <c r="Q195" s="134"/>
      <c r="R195" s="135">
        <f>SUM(R196:R197)</f>
        <v>0.0009000000000000001</v>
      </c>
      <c r="S195" s="134"/>
      <c r="T195" s="136">
        <f>SUM(T196:T197)</f>
        <v>0</v>
      </c>
      <c r="AR195" s="130" t="s">
        <v>76</v>
      </c>
      <c r="AT195" s="137" t="s">
        <v>67</v>
      </c>
      <c r="AU195" s="137" t="s">
        <v>74</v>
      </c>
      <c r="AY195" s="130" t="s">
        <v>118</v>
      </c>
      <c r="BK195" s="138">
        <f>SUM(BK196:BK197)</f>
        <v>0</v>
      </c>
    </row>
    <row r="196" spans="1:65" s="18" customFormat="1" ht="48" customHeight="1">
      <c r="A196" s="14"/>
      <c r="B196" s="129"/>
      <c r="C196" s="153"/>
      <c r="D196" s="154" t="s">
        <v>67</v>
      </c>
      <c r="E196" s="155" t="s">
        <v>378</v>
      </c>
      <c r="F196" s="155" t="s">
        <v>379</v>
      </c>
      <c r="G196" s="153"/>
      <c r="H196" s="153"/>
      <c r="I196" s="153"/>
      <c r="J196" s="156">
        <f>BK195</f>
        <v>0</v>
      </c>
      <c r="K196" s="146"/>
      <c r="L196" s="15"/>
      <c r="M196" s="147"/>
      <c r="N196" s="148" t="s">
        <v>34</v>
      </c>
      <c r="O196" s="149">
        <v>0.23900000000000002</v>
      </c>
      <c r="P196" s="149">
        <f>O196*H197</f>
        <v>0.47800000000000004</v>
      </c>
      <c r="Q196" s="149">
        <v>0.00045000000000000004</v>
      </c>
      <c r="R196" s="149">
        <f>Q196*H197</f>
        <v>0.0009000000000000001</v>
      </c>
      <c r="S196" s="149">
        <v>0</v>
      </c>
      <c r="T196" s="150">
        <f>S196*H197</f>
        <v>0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R196" s="151" t="s">
        <v>123</v>
      </c>
      <c r="AT196" s="151" t="s">
        <v>119</v>
      </c>
      <c r="AU196" s="151" t="s">
        <v>76</v>
      </c>
      <c r="AY196" s="3" t="s">
        <v>118</v>
      </c>
      <c r="BE196" s="152">
        <f>IF(N196="základní",J197,0)</f>
        <v>0</v>
      </c>
      <c r="BF196" s="152">
        <f>IF(N196="snížená",J197,0)</f>
        <v>0</v>
      </c>
      <c r="BG196" s="152">
        <f>IF(N196="zákl. přenesená",J197,0)</f>
        <v>0</v>
      </c>
      <c r="BH196" s="152">
        <f>IF(N196="sníž. přenesená",J197,0)</f>
        <v>0</v>
      </c>
      <c r="BI196" s="152">
        <f>IF(N196="nulová",J197,0)</f>
        <v>0</v>
      </c>
      <c r="BJ196" s="3" t="s">
        <v>74</v>
      </c>
      <c r="BK196" s="152">
        <f>ROUND(I197*H197,2)</f>
        <v>0</v>
      </c>
      <c r="BL196" s="3" t="s">
        <v>123</v>
      </c>
      <c r="BM196" s="151" t="s">
        <v>380</v>
      </c>
    </row>
    <row r="197" spans="1:47" s="18" customFormat="1" ht="19.5" customHeight="1">
      <c r="A197" s="14"/>
      <c r="B197" s="139"/>
      <c r="C197" s="140" t="s">
        <v>381</v>
      </c>
      <c r="D197" s="140" t="s">
        <v>119</v>
      </c>
      <c r="E197" s="141" t="s">
        <v>382</v>
      </c>
      <c r="F197" s="142" t="s">
        <v>383</v>
      </c>
      <c r="G197" s="143" t="s">
        <v>122</v>
      </c>
      <c r="H197" s="144">
        <v>2</v>
      </c>
      <c r="I197" s="145"/>
      <c r="J197" s="145">
        <f>ROUND(I197*H197,2)</f>
        <v>0</v>
      </c>
      <c r="K197" s="14"/>
      <c r="L197" s="15"/>
      <c r="M197" s="168"/>
      <c r="N197" s="169"/>
      <c r="O197" s="42"/>
      <c r="P197" s="42"/>
      <c r="Q197" s="42"/>
      <c r="R197" s="42"/>
      <c r="S197" s="42"/>
      <c r="T197" s="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3" t="s">
        <v>384</v>
      </c>
      <c r="AU197" s="3" t="s">
        <v>76</v>
      </c>
    </row>
    <row r="198" spans="2:63" s="128" customFormat="1" ht="22.5" customHeight="1">
      <c r="B198" s="15"/>
      <c r="C198" s="14"/>
      <c r="D198" s="170" t="s">
        <v>384</v>
      </c>
      <c r="E198" s="14"/>
      <c r="F198" s="171" t="s">
        <v>385</v>
      </c>
      <c r="G198" s="14"/>
      <c r="H198" s="14"/>
      <c r="I198" s="14"/>
      <c r="J198" s="14"/>
      <c r="K198" s="153"/>
      <c r="L198" s="157"/>
      <c r="M198" s="133"/>
      <c r="N198" s="134"/>
      <c r="O198" s="134"/>
      <c r="P198" s="135">
        <f>SUM(P199:P209)</f>
        <v>9.108208000000001</v>
      </c>
      <c r="Q198" s="134"/>
      <c r="R198" s="135">
        <f>SUM(R199:R209)</f>
        <v>0.03774</v>
      </c>
      <c r="S198" s="134"/>
      <c r="T198" s="136">
        <f>SUM(T199:T209)</f>
        <v>0</v>
      </c>
      <c r="AR198" s="130" t="s">
        <v>76</v>
      </c>
      <c r="AT198" s="137" t="s">
        <v>67</v>
      </c>
      <c r="AU198" s="137" t="s">
        <v>74</v>
      </c>
      <c r="AY198" s="130" t="s">
        <v>118</v>
      </c>
      <c r="BK198" s="138">
        <f>SUM(BK199:BK209)</f>
        <v>0</v>
      </c>
    </row>
    <row r="199" spans="1:65" s="18" customFormat="1" ht="72" customHeight="1">
      <c r="A199" s="14"/>
      <c r="B199" s="129"/>
      <c r="C199" s="153"/>
      <c r="D199" s="154" t="s">
        <v>67</v>
      </c>
      <c r="E199" s="155" t="s">
        <v>386</v>
      </c>
      <c r="F199" s="155" t="s">
        <v>387</v>
      </c>
      <c r="G199" s="153"/>
      <c r="H199" s="153"/>
      <c r="I199" s="153"/>
      <c r="J199" s="156">
        <f>J200+J201+J202+J203+J204+J205+J206+J207+J208+J209+J210</f>
        <v>0</v>
      </c>
      <c r="K199" s="146"/>
      <c r="L199" s="15"/>
      <c r="M199" s="147"/>
      <c r="N199" s="148" t="s">
        <v>34</v>
      </c>
      <c r="O199" s="149">
        <v>0.11</v>
      </c>
      <c r="P199" s="149">
        <f aca="true" t="shared" si="20" ref="P199:P209">O199*H200</f>
        <v>6.49</v>
      </c>
      <c r="Q199" s="149">
        <v>9E-05</v>
      </c>
      <c r="R199" s="149">
        <f aca="true" t="shared" si="21" ref="R199:R209">Q199*H200</f>
        <v>0.0053100000000000005</v>
      </c>
      <c r="S199" s="149">
        <v>0</v>
      </c>
      <c r="T199" s="150">
        <f aca="true" t="shared" si="22" ref="T199:T209">S199*H200</f>
        <v>0</v>
      </c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R199" s="151" t="s">
        <v>123</v>
      </c>
      <c r="AT199" s="151" t="s">
        <v>119</v>
      </c>
      <c r="AU199" s="151" t="s">
        <v>76</v>
      </c>
      <c r="AY199" s="3" t="s">
        <v>118</v>
      </c>
      <c r="BE199" s="152">
        <f aca="true" t="shared" si="23" ref="BE199:BE209">IF(N199="základní",J200,0)</f>
        <v>0</v>
      </c>
      <c r="BF199" s="152">
        <f aca="true" t="shared" si="24" ref="BF199:BF209">IF(N199="snížená",J200,0)</f>
        <v>0</v>
      </c>
      <c r="BG199" s="152">
        <f aca="true" t="shared" si="25" ref="BG199:BG209">IF(N199="zákl. přenesená",J200,0)</f>
        <v>0</v>
      </c>
      <c r="BH199" s="152">
        <f aca="true" t="shared" si="26" ref="BH199:BH209">IF(N199="sníž. přenesená",J200,0)</f>
        <v>0</v>
      </c>
      <c r="BI199" s="152">
        <f aca="true" t="shared" si="27" ref="BI199:BI209">IF(N199="nulová",J200,0)</f>
        <v>0</v>
      </c>
      <c r="BJ199" s="3" t="s">
        <v>74</v>
      </c>
      <c r="BK199" s="152">
        <f aca="true" t="shared" si="28" ref="BK199:BK209">ROUND(I200*H200,2)</f>
        <v>0</v>
      </c>
      <c r="BL199" s="3" t="s">
        <v>123</v>
      </c>
      <c r="BM199" s="151" t="s">
        <v>388</v>
      </c>
    </row>
    <row r="200" spans="1:65" s="18" customFormat="1" ht="24" customHeight="1">
      <c r="A200" s="14"/>
      <c r="B200" s="139"/>
      <c r="C200" s="140" t="s">
        <v>389</v>
      </c>
      <c r="D200" s="140" t="s">
        <v>119</v>
      </c>
      <c r="E200" s="141" t="s">
        <v>390</v>
      </c>
      <c r="F200" s="142" t="s">
        <v>391</v>
      </c>
      <c r="G200" s="143" t="s">
        <v>156</v>
      </c>
      <c r="H200" s="144">
        <v>59</v>
      </c>
      <c r="I200" s="145"/>
      <c r="J200" s="145">
        <f aca="true" t="shared" si="29" ref="J200:J210">ROUND(I200*H200,2)</f>
        <v>0</v>
      </c>
      <c r="K200" s="164"/>
      <c r="L200" s="165"/>
      <c r="M200" s="166"/>
      <c r="N200" s="167" t="s">
        <v>34</v>
      </c>
      <c r="O200" s="149">
        <v>0</v>
      </c>
      <c r="P200" s="149">
        <f t="shared" si="20"/>
        <v>0</v>
      </c>
      <c r="Q200" s="149">
        <v>0.00023</v>
      </c>
      <c r="R200" s="149">
        <f t="shared" si="21"/>
        <v>0.0020700000000000002</v>
      </c>
      <c r="S200" s="149">
        <v>0</v>
      </c>
      <c r="T200" s="150">
        <f t="shared" si="22"/>
        <v>0</v>
      </c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R200" s="151" t="s">
        <v>151</v>
      </c>
      <c r="AT200" s="151" t="s">
        <v>148</v>
      </c>
      <c r="AU200" s="151" t="s">
        <v>76</v>
      </c>
      <c r="AY200" s="3" t="s">
        <v>118</v>
      </c>
      <c r="BE200" s="152">
        <f t="shared" si="23"/>
        <v>0</v>
      </c>
      <c r="BF200" s="152">
        <f t="shared" si="24"/>
        <v>0</v>
      </c>
      <c r="BG200" s="152">
        <f t="shared" si="25"/>
        <v>0</v>
      </c>
      <c r="BH200" s="152">
        <f t="shared" si="26"/>
        <v>0</v>
      </c>
      <c r="BI200" s="152">
        <f t="shared" si="27"/>
        <v>0</v>
      </c>
      <c r="BJ200" s="3" t="s">
        <v>74</v>
      </c>
      <c r="BK200" s="152">
        <f t="shared" si="28"/>
        <v>0</v>
      </c>
      <c r="BL200" s="3" t="s">
        <v>123</v>
      </c>
      <c r="BM200" s="151" t="s">
        <v>392</v>
      </c>
    </row>
    <row r="201" spans="1:65" s="18" customFormat="1" ht="24" customHeight="1">
      <c r="A201" s="14"/>
      <c r="B201" s="139"/>
      <c r="C201" s="158" t="s">
        <v>393</v>
      </c>
      <c r="D201" s="158" t="s">
        <v>148</v>
      </c>
      <c r="E201" s="159" t="s">
        <v>394</v>
      </c>
      <c r="F201" s="160" t="s">
        <v>395</v>
      </c>
      <c r="G201" s="161" t="s">
        <v>156</v>
      </c>
      <c r="H201" s="162">
        <v>9</v>
      </c>
      <c r="I201" s="163"/>
      <c r="J201" s="163">
        <f t="shared" si="29"/>
        <v>0</v>
      </c>
      <c r="K201" s="164"/>
      <c r="L201" s="165"/>
      <c r="M201" s="166"/>
      <c r="N201" s="167" t="s">
        <v>34</v>
      </c>
      <c r="O201" s="149">
        <v>0</v>
      </c>
      <c r="P201" s="149">
        <f t="shared" si="20"/>
        <v>0</v>
      </c>
      <c r="Q201" s="149">
        <v>0.00029</v>
      </c>
      <c r="R201" s="149">
        <f t="shared" si="21"/>
        <v>0.00319</v>
      </c>
      <c r="S201" s="149">
        <v>0</v>
      </c>
      <c r="T201" s="150">
        <f t="shared" si="22"/>
        <v>0</v>
      </c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R201" s="151" t="s">
        <v>151</v>
      </c>
      <c r="AT201" s="151" t="s">
        <v>148</v>
      </c>
      <c r="AU201" s="151" t="s">
        <v>76</v>
      </c>
      <c r="AY201" s="3" t="s">
        <v>118</v>
      </c>
      <c r="BE201" s="152">
        <f t="shared" si="23"/>
        <v>0</v>
      </c>
      <c r="BF201" s="152">
        <f t="shared" si="24"/>
        <v>0</v>
      </c>
      <c r="BG201" s="152">
        <f t="shared" si="25"/>
        <v>0</v>
      </c>
      <c r="BH201" s="152">
        <f t="shared" si="26"/>
        <v>0</v>
      </c>
      <c r="BI201" s="152">
        <f t="shared" si="27"/>
        <v>0</v>
      </c>
      <c r="BJ201" s="3" t="s">
        <v>74</v>
      </c>
      <c r="BK201" s="152">
        <f t="shared" si="28"/>
        <v>0</v>
      </c>
      <c r="BL201" s="3" t="s">
        <v>123</v>
      </c>
      <c r="BM201" s="151" t="s">
        <v>396</v>
      </c>
    </row>
    <row r="202" spans="1:65" s="18" customFormat="1" ht="24" customHeight="1">
      <c r="A202" s="14"/>
      <c r="B202" s="139"/>
      <c r="C202" s="158" t="s">
        <v>397</v>
      </c>
      <c r="D202" s="158" t="s">
        <v>148</v>
      </c>
      <c r="E202" s="159" t="s">
        <v>398</v>
      </c>
      <c r="F202" s="160" t="s">
        <v>399</v>
      </c>
      <c r="G202" s="161" t="s">
        <v>156</v>
      </c>
      <c r="H202" s="162">
        <v>11</v>
      </c>
      <c r="I202" s="163"/>
      <c r="J202" s="163">
        <f t="shared" si="29"/>
        <v>0</v>
      </c>
      <c r="K202" s="164"/>
      <c r="L202" s="165"/>
      <c r="M202" s="166"/>
      <c r="N202" s="167" t="s">
        <v>34</v>
      </c>
      <c r="O202" s="149">
        <v>0</v>
      </c>
      <c r="P202" s="149">
        <f t="shared" si="20"/>
        <v>0</v>
      </c>
      <c r="Q202" s="149">
        <v>0.00027</v>
      </c>
      <c r="R202" s="149">
        <f t="shared" si="21"/>
        <v>0.0027</v>
      </c>
      <c r="S202" s="149">
        <v>0</v>
      </c>
      <c r="T202" s="150">
        <f t="shared" si="22"/>
        <v>0</v>
      </c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R202" s="151" t="s">
        <v>151</v>
      </c>
      <c r="AT202" s="151" t="s">
        <v>148</v>
      </c>
      <c r="AU202" s="151" t="s">
        <v>76</v>
      </c>
      <c r="AY202" s="3" t="s">
        <v>118</v>
      </c>
      <c r="BE202" s="152">
        <f t="shared" si="23"/>
        <v>0</v>
      </c>
      <c r="BF202" s="152">
        <f t="shared" si="24"/>
        <v>0</v>
      </c>
      <c r="BG202" s="152">
        <f t="shared" si="25"/>
        <v>0</v>
      </c>
      <c r="BH202" s="152">
        <f t="shared" si="26"/>
        <v>0</v>
      </c>
      <c r="BI202" s="152">
        <f t="shared" si="27"/>
        <v>0</v>
      </c>
      <c r="BJ202" s="3" t="s">
        <v>74</v>
      </c>
      <c r="BK202" s="152">
        <f t="shared" si="28"/>
        <v>0</v>
      </c>
      <c r="BL202" s="3" t="s">
        <v>123</v>
      </c>
      <c r="BM202" s="151" t="s">
        <v>400</v>
      </c>
    </row>
    <row r="203" spans="1:65" s="18" customFormat="1" ht="24" customHeight="1">
      <c r="A203" s="14"/>
      <c r="B203" s="139"/>
      <c r="C203" s="158" t="s">
        <v>401</v>
      </c>
      <c r="D203" s="158" t="s">
        <v>148</v>
      </c>
      <c r="E203" s="159" t="s">
        <v>402</v>
      </c>
      <c r="F203" s="160" t="s">
        <v>403</v>
      </c>
      <c r="G203" s="161" t="s">
        <v>156</v>
      </c>
      <c r="H203" s="162">
        <v>10</v>
      </c>
      <c r="I203" s="163"/>
      <c r="J203" s="163">
        <f t="shared" si="29"/>
        <v>0</v>
      </c>
      <c r="K203" s="164"/>
      <c r="L203" s="165"/>
      <c r="M203" s="166"/>
      <c r="N203" s="167" t="s">
        <v>34</v>
      </c>
      <c r="O203" s="149">
        <v>0</v>
      </c>
      <c r="P203" s="149">
        <f t="shared" si="20"/>
        <v>0</v>
      </c>
      <c r="Q203" s="149">
        <v>0.00032</v>
      </c>
      <c r="R203" s="149">
        <f t="shared" si="21"/>
        <v>0.0044800000000000005</v>
      </c>
      <c r="S203" s="149">
        <v>0</v>
      </c>
      <c r="T203" s="150">
        <f t="shared" si="22"/>
        <v>0</v>
      </c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R203" s="151" t="s">
        <v>151</v>
      </c>
      <c r="AT203" s="151" t="s">
        <v>148</v>
      </c>
      <c r="AU203" s="151" t="s">
        <v>76</v>
      </c>
      <c r="AY203" s="3" t="s">
        <v>118</v>
      </c>
      <c r="BE203" s="152">
        <f t="shared" si="23"/>
        <v>0</v>
      </c>
      <c r="BF203" s="152">
        <f t="shared" si="24"/>
        <v>0</v>
      </c>
      <c r="BG203" s="152">
        <f t="shared" si="25"/>
        <v>0</v>
      </c>
      <c r="BH203" s="152">
        <f t="shared" si="26"/>
        <v>0</v>
      </c>
      <c r="BI203" s="152">
        <f t="shared" si="27"/>
        <v>0</v>
      </c>
      <c r="BJ203" s="3" t="s">
        <v>74</v>
      </c>
      <c r="BK203" s="152">
        <f t="shared" si="28"/>
        <v>0</v>
      </c>
      <c r="BL203" s="3" t="s">
        <v>123</v>
      </c>
      <c r="BM203" s="151" t="s">
        <v>404</v>
      </c>
    </row>
    <row r="204" spans="1:65" s="18" customFormat="1" ht="24" customHeight="1">
      <c r="A204" s="14"/>
      <c r="B204" s="139"/>
      <c r="C204" s="158" t="s">
        <v>405</v>
      </c>
      <c r="D204" s="158" t="s">
        <v>148</v>
      </c>
      <c r="E204" s="159" t="s">
        <v>406</v>
      </c>
      <c r="F204" s="160" t="s">
        <v>407</v>
      </c>
      <c r="G204" s="161" t="s">
        <v>156</v>
      </c>
      <c r="H204" s="162">
        <v>14</v>
      </c>
      <c r="I204" s="163"/>
      <c r="J204" s="163">
        <f t="shared" si="29"/>
        <v>0</v>
      </c>
      <c r="K204" s="164"/>
      <c r="L204" s="165"/>
      <c r="M204" s="166"/>
      <c r="N204" s="167" t="s">
        <v>34</v>
      </c>
      <c r="O204" s="149">
        <v>0</v>
      </c>
      <c r="P204" s="149">
        <f t="shared" si="20"/>
        <v>0</v>
      </c>
      <c r="Q204" s="149">
        <v>0.00037000000000000005</v>
      </c>
      <c r="R204" s="149">
        <f t="shared" si="21"/>
        <v>0.005550000000000001</v>
      </c>
      <c r="S204" s="149">
        <v>0</v>
      </c>
      <c r="T204" s="150">
        <f t="shared" si="22"/>
        <v>0</v>
      </c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R204" s="151" t="s">
        <v>151</v>
      </c>
      <c r="AT204" s="151" t="s">
        <v>148</v>
      </c>
      <c r="AU204" s="151" t="s">
        <v>76</v>
      </c>
      <c r="AY204" s="3" t="s">
        <v>118</v>
      </c>
      <c r="BE204" s="152">
        <f t="shared" si="23"/>
        <v>0</v>
      </c>
      <c r="BF204" s="152">
        <f t="shared" si="24"/>
        <v>0</v>
      </c>
      <c r="BG204" s="152">
        <f t="shared" si="25"/>
        <v>0</v>
      </c>
      <c r="BH204" s="152">
        <f t="shared" si="26"/>
        <v>0</v>
      </c>
      <c r="BI204" s="152">
        <f t="shared" si="27"/>
        <v>0</v>
      </c>
      <c r="BJ204" s="3" t="s">
        <v>74</v>
      </c>
      <c r="BK204" s="152">
        <f t="shared" si="28"/>
        <v>0</v>
      </c>
      <c r="BL204" s="3" t="s">
        <v>123</v>
      </c>
      <c r="BM204" s="151" t="s">
        <v>408</v>
      </c>
    </row>
    <row r="205" spans="1:65" s="18" customFormat="1" ht="24" customHeight="1">
      <c r="A205" s="14"/>
      <c r="B205" s="139"/>
      <c r="C205" s="158" t="s">
        <v>409</v>
      </c>
      <c r="D205" s="158" t="s">
        <v>148</v>
      </c>
      <c r="E205" s="159" t="s">
        <v>410</v>
      </c>
      <c r="F205" s="160" t="s">
        <v>411</v>
      </c>
      <c r="G205" s="161" t="s">
        <v>156</v>
      </c>
      <c r="H205" s="162">
        <v>15</v>
      </c>
      <c r="I205" s="163"/>
      <c r="J205" s="163">
        <f t="shared" si="29"/>
        <v>0</v>
      </c>
      <c r="K205" s="164"/>
      <c r="L205" s="165"/>
      <c r="M205" s="166"/>
      <c r="N205" s="167" t="s">
        <v>34</v>
      </c>
      <c r="O205" s="149">
        <v>0</v>
      </c>
      <c r="P205" s="149">
        <f t="shared" si="20"/>
        <v>0</v>
      </c>
      <c r="Q205" s="149">
        <v>0.00045000000000000004</v>
      </c>
      <c r="R205" s="149">
        <f t="shared" si="21"/>
        <v>0.0054</v>
      </c>
      <c r="S205" s="149">
        <v>0</v>
      </c>
      <c r="T205" s="150">
        <f t="shared" si="22"/>
        <v>0</v>
      </c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R205" s="151" t="s">
        <v>151</v>
      </c>
      <c r="AT205" s="151" t="s">
        <v>148</v>
      </c>
      <c r="AU205" s="151" t="s">
        <v>76</v>
      </c>
      <c r="AY205" s="3" t="s">
        <v>118</v>
      </c>
      <c r="BE205" s="152">
        <f t="shared" si="23"/>
        <v>0</v>
      </c>
      <c r="BF205" s="152">
        <f t="shared" si="24"/>
        <v>0</v>
      </c>
      <c r="BG205" s="152">
        <f t="shared" si="25"/>
        <v>0</v>
      </c>
      <c r="BH205" s="152">
        <f t="shared" si="26"/>
        <v>0</v>
      </c>
      <c r="BI205" s="152">
        <f t="shared" si="27"/>
        <v>0</v>
      </c>
      <c r="BJ205" s="3" t="s">
        <v>74</v>
      </c>
      <c r="BK205" s="152">
        <f t="shared" si="28"/>
        <v>0</v>
      </c>
      <c r="BL205" s="3" t="s">
        <v>123</v>
      </c>
      <c r="BM205" s="151" t="s">
        <v>412</v>
      </c>
    </row>
    <row r="206" spans="1:65" s="18" customFormat="1" ht="72" customHeight="1">
      <c r="A206" s="14"/>
      <c r="B206" s="139"/>
      <c r="C206" s="158" t="s">
        <v>413</v>
      </c>
      <c r="D206" s="158" t="s">
        <v>148</v>
      </c>
      <c r="E206" s="159" t="s">
        <v>414</v>
      </c>
      <c r="F206" s="160" t="s">
        <v>415</v>
      </c>
      <c r="G206" s="161" t="s">
        <v>156</v>
      </c>
      <c r="H206" s="162">
        <v>12</v>
      </c>
      <c r="I206" s="163"/>
      <c r="J206" s="163">
        <f t="shared" si="29"/>
        <v>0</v>
      </c>
      <c r="K206" s="146"/>
      <c r="L206" s="15"/>
      <c r="M206" s="147"/>
      <c r="N206" s="148" t="s">
        <v>34</v>
      </c>
      <c r="O206" s="149">
        <v>0.116</v>
      </c>
      <c r="P206" s="149">
        <f t="shared" si="20"/>
        <v>2.552</v>
      </c>
      <c r="Q206" s="149">
        <v>0.00017</v>
      </c>
      <c r="R206" s="149">
        <f t="shared" si="21"/>
        <v>0.0037400000000000003</v>
      </c>
      <c r="S206" s="149">
        <v>0</v>
      </c>
      <c r="T206" s="150">
        <f t="shared" si="22"/>
        <v>0</v>
      </c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R206" s="151" t="s">
        <v>123</v>
      </c>
      <c r="AT206" s="151" t="s">
        <v>119</v>
      </c>
      <c r="AU206" s="151" t="s">
        <v>76</v>
      </c>
      <c r="AY206" s="3" t="s">
        <v>118</v>
      </c>
      <c r="BE206" s="152">
        <f t="shared" si="23"/>
        <v>0</v>
      </c>
      <c r="BF206" s="152">
        <f t="shared" si="24"/>
        <v>0</v>
      </c>
      <c r="BG206" s="152">
        <f t="shared" si="25"/>
        <v>0</v>
      </c>
      <c r="BH206" s="152">
        <f t="shared" si="26"/>
        <v>0</v>
      </c>
      <c r="BI206" s="152">
        <f t="shared" si="27"/>
        <v>0</v>
      </c>
      <c r="BJ206" s="3" t="s">
        <v>74</v>
      </c>
      <c r="BK206" s="152">
        <f t="shared" si="28"/>
        <v>0</v>
      </c>
      <c r="BL206" s="3" t="s">
        <v>123</v>
      </c>
      <c r="BM206" s="151" t="s">
        <v>416</v>
      </c>
    </row>
    <row r="207" spans="1:65" s="18" customFormat="1" ht="24" customHeight="1">
      <c r="A207" s="14"/>
      <c r="B207" s="139"/>
      <c r="C207" s="140" t="s">
        <v>417</v>
      </c>
      <c r="D207" s="140" t="s">
        <v>119</v>
      </c>
      <c r="E207" s="141" t="s">
        <v>418</v>
      </c>
      <c r="F207" s="142" t="s">
        <v>419</v>
      </c>
      <c r="G207" s="143" t="s">
        <v>156</v>
      </c>
      <c r="H207" s="144">
        <v>22</v>
      </c>
      <c r="I207" s="145"/>
      <c r="J207" s="145">
        <f t="shared" si="29"/>
        <v>0</v>
      </c>
      <c r="K207" s="164"/>
      <c r="L207" s="165"/>
      <c r="M207" s="166"/>
      <c r="N207" s="167" t="s">
        <v>34</v>
      </c>
      <c r="O207" s="149">
        <v>0</v>
      </c>
      <c r="P207" s="149">
        <f t="shared" si="20"/>
        <v>0</v>
      </c>
      <c r="Q207" s="149">
        <v>0.0005300000000000001</v>
      </c>
      <c r="R207" s="149">
        <f t="shared" si="21"/>
        <v>0.005300000000000001</v>
      </c>
      <c r="S207" s="149">
        <v>0</v>
      </c>
      <c r="T207" s="150">
        <f t="shared" si="22"/>
        <v>0</v>
      </c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R207" s="151" t="s">
        <v>151</v>
      </c>
      <c r="AT207" s="151" t="s">
        <v>148</v>
      </c>
      <c r="AU207" s="151" t="s">
        <v>76</v>
      </c>
      <c r="AY207" s="3" t="s">
        <v>118</v>
      </c>
      <c r="BE207" s="152">
        <f t="shared" si="23"/>
        <v>0</v>
      </c>
      <c r="BF207" s="152">
        <f t="shared" si="24"/>
        <v>0</v>
      </c>
      <c r="BG207" s="152">
        <f t="shared" si="25"/>
        <v>0</v>
      </c>
      <c r="BH207" s="152">
        <f t="shared" si="26"/>
        <v>0</v>
      </c>
      <c r="BI207" s="152">
        <f t="shared" si="27"/>
        <v>0</v>
      </c>
      <c r="BJ207" s="3" t="s">
        <v>74</v>
      </c>
      <c r="BK207" s="152">
        <f t="shared" si="28"/>
        <v>0</v>
      </c>
      <c r="BL207" s="3" t="s">
        <v>123</v>
      </c>
      <c r="BM207" s="151" t="s">
        <v>420</v>
      </c>
    </row>
    <row r="208" spans="1:65" s="18" customFormat="1" ht="36" customHeight="1">
      <c r="A208" s="14"/>
      <c r="B208" s="139"/>
      <c r="C208" s="158" t="s">
        <v>421</v>
      </c>
      <c r="D208" s="158" t="s">
        <v>148</v>
      </c>
      <c r="E208" s="159" t="s">
        <v>422</v>
      </c>
      <c r="F208" s="160" t="s">
        <v>423</v>
      </c>
      <c r="G208" s="161" t="s">
        <v>156</v>
      </c>
      <c r="H208" s="162">
        <v>10</v>
      </c>
      <c r="I208" s="163"/>
      <c r="J208" s="163">
        <f t="shared" si="29"/>
        <v>0</v>
      </c>
      <c r="K208" s="146"/>
      <c r="L208" s="15"/>
      <c r="M208" s="147"/>
      <c r="N208" s="148" t="s">
        <v>34</v>
      </c>
      <c r="O208" s="149">
        <v>1.74</v>
      </c>
      <c r="P208" s="149">
        <f t="shared" si="20"/>
        <v>0.05568</v>
      </c>
      <c r="Q208" s="149">
        <v>0</v>
      </c>
      <c r="R208" s="149">
        <f t="shared" si="21"/>
        <v>0</v>
      </c>
      <c r="S208" s="149">
        <v>0</v>
      </c>
      <c r="T208" s="150">
        <f t="shared" si="22"/>
        <v>0</v>
      </c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R208" s="151" t="s">
        <v>123</v>
      </c>
      <c r="AT208" s="151" t="s">
        <v>119</v>
      </c>
      <c r="AU208" s="151" t="s">
        <v>76</v>
      </c>
      <c r="AY208" s="3" t="s">
        <v>118</v>
      </c>
      <c r="BE208" s="152">
        <f t="shared" si="23"/>
        <v>0</v>
      </c>
      <c r="BF208" s="152">
        <f t="shared" si="24"/>
        <v>0</v>
      </c>
      <c r="BG208" s="152">
        <f t="shared" si="25"/>
        <v>0</v>
      </c>
      <c r="BH208" s="152">
        <f t="shared" si="26"/>
        <v>0</v>
      </c>
      <c r="BI208" s="152">
        <f t="shared" si="27"/>
        <v>0</v>
      </c>
      <c r="BJ208" s="3" t="s">
        <v>74</v>
      </c>
      <c r="BK208" s="152">
        <f t="shared" si="28"/>
        <v>0</v>
      </c>
      <c r="BL208" s="3" t="s">
        <v>123</v>
      </c>
      <c r="BM208" s="151" t="s">
        <v>424</v>
      </c>
    </row>
    <row r="209" spans="1:65" s="18" customFormat="1" ht="48" customHeight="1">
      <c r="A209" s="14"/>
      <c r="B209" s="139"/>
      <c r="C209" s="140" t="s">
        <v>425</v>
      </c>
      <c r="D209" s="140" t="s">
        <v>119</v>
      </c>
      <c r="E209" s="141" t="s">
        <v>426</v>
      </c>
      <c r="F209" s="142" t="s">
        <v>427</v>
      </c>
      <c r="G209" s="143" t="s">
        <v>161</v>
      </c>
      <c r="H209" s="144">
        <v>0.032</v>
      </c>
      <c r="I209" s="145"/>
      <c r="J209" s="145">
        <f t="shared" si="29"/>
        <v>0</v>
      </c>
      <c r="K209" s="146"/>
      <c r="L209" s="15"/>
      <c r="M209" s="147"/>
      <c r="N209" s="148" t="s">
        <v>34</v>
      </c>
      <c r="O209" s="149">
        <v>0.329</v>
      </c>
      <c r="P209" s="149">
        <f t="shared" si="20"/>
        <v>0.010528000000000001</v>
      </c>
      <c r="Q209" s="149">
        <v>0</v>
      </c>
      <c r="R209" s="149">
        <f t="shared" si="21"/>
        <v>0</v>
      </c>
      <c r="S209" s="149">
        <v>0</v>
      </c>
      <c r="T209" s="150">
        <f t="shared" si="22"/>
        <v>0</v>
      </c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R209" s="151" t="s">
        <v>123</v>
      </c>
      <c r="AT209" s="151" t="s">
        <v>119</v>
      </c>
      <c r="AU209" s="151" t="s">
        <v>76</v>
      </c>
      <c r="AY209" s="3" t="s">
        <v>118</v>
      </c>
      <c r="BE209" s="152">
        <f t="shared" si="23"/>
        <v>0</v>
      </c>
      <c r="BF209" s="152">
        <f t="shared" si="24"/>
        <v>0</v>
      </c>
      <c r="BG209" s="152">
        <f t="shared" si="25"/>
        <v>0</v>
      </c>
      <c r="BH209" s="152">
        <f t="shared" si="26"/>
        <v>0</v>
      </c>
      <c r="BI209" s="152">
        <f t="shared" si="27"/>
        <v>0</v>
      </c>
      <c r="BJ209" s="3" t="s">
        <v>74</v>
      </c>
      <c r="BK209" s="152">
        <f t="shared" si="28"/>
        <v>0</v>
      </c>
      <c r="BL209" s="3" t="s">
        <v>123</v>
      </c>
      <c r="BM209" s="151" t="s">
        <v>428</v>
      </c>
    </row>
    <row r="210" spans="2:63" s="128" customFormat="1" ht="25.5" customHeight="1">
      <c r="B210" s="139"/>
      <c r="C210" s="140" t="s">
        <v>429</v>
      </c>
      <c r="D210" s="140" t="s">
        <v>119</v>
      </c>
      <c r="E210" s="141" t="s">
        <v>430</v>
      </c>
      <c r="F210" s="142" t="s">
        <v>431</v>
      </c>
      <c r="G210" s="143" t="s">
        <v>161</v>
      </c>
      <c r="H210" s="144">
        <v>0.032</v>
      </c>
      <c r="I210" s="145"/>
      <c r="J210" s="145">
        <f t="shared" si="29"/>
        <v>0</v>
      </c>
      <c r="K210" s="153"/>
      <c r="L210" s="157"/>
      <c r="M210" s="133"/>
      <c r="N210" s="134"/>
      <c r="O210" s="134"/>
      <c r="P210" s="135">
        <f>P211</f>
        <v>8.733</v>
      </c>
      <c r="Q210" s="134"/>
      <c r="R210" s="135">
        <f>R211</f>
        <v>0</v>
      </c>
      <c r="S210" s="134"/>
      <c r="T210" s="136">
        <f>T211</f>
        <v>0</v>
      </c>
      <c r="AR210" s="130" t="s">
        <v>128</v>
      </c>
      <c r="AT210" s="137" t="s">
        <v>67</v>
      </c>
      <c r="AU210" s="137" t="s">
        <v>68</v>
      </c>
      <c r="AY210" s="130" t="s">
        <v>118</v>
      </c>
      <c r="BK210" s="138">
        <f>BK211</f>
        <v>0</v>
      </c>
    </row>
    <row r="211" spans="2:63" s="128" customFormat="1" ht="22.5" customHeight="1">
      <c r="B211" s="129"/>
      <c r="C211" s="153"/>
      <c r="D211" s="154" t="s">
        <v>67</v>
      </c>
      <c r="E211" s="172" t="s">
        <v>148</v>
      </c>
      <c r="F211" s="172" t="s">
        <v>432</v>
      </c>
      <c r="G211" s="153"/>
      <c r="H211" s="153"/>
      <c r="I211" s="153"/>
      <c r="J211" s="173">
        <f>BK210</f>
        <v>0</v>
      </c>
      <c r="K211" s="153"/>
      <c r="L211" s="157"/>
      <c r="M211" s="133"/>
      <c r="N211" s="134"/>
      <c r="O211" s="134"/>
      <c r="P211" s="135">
        <f>SUM(P212:P214)</f>
        <v>8.733</v>
      </c>
      <c r="Q211" s="134"/>
      <c r="R211" s="135">
        <f>SUM(R212:R214)</f>
        <v>0</v>
      </c>
      <c r="S211" s="134"/>
      <c r="T211" s="136">
        <f>SUM(T212:T214)</f>
        <v>0</v>
      </c>
      <c r="AR211" s="130" t="s">
        <v>128</v>
      </c>
      <c r="AT211" s="137" t="s">
        <v>67</v>
      </c>
      <c r="AU211" s="137" t="s">
        <v>74</v>
      </c>
      <c r="AY211" s="130" t="s">
        <v>118</v>
      </c>
      <c r="BK211" s="138">
        <f>SUM(BK212:BK214)</f>
        <v>0</v>
      </c>
    </row>
    <row r="212" spans="1:65" s="18" customFormat="1" ht="36" customHeight="1">
      <c r="A212" s="14"/>
      <c r="B212" s="129"/>
      <c r="C212" s="153"/>
      <c r="D212" s="154" t="s">
        <v>67</v>
      </c>
      <c r="E212" s="155" t="s">
        <v>433</v>
      </c>
      <c r="F212" s="155" t="s">
        <v>434</v>
      </c>
      <c r="G212" s="153"/>
      <c r="H212" s="153"/>
      <c r="I212" s="153"/>
      <c r="J212" s="156">
        <f>+J213+J214+J215</f>
        <v>0</v>
      </c>
      <c r="K212" s="146"/>
      <c r="L212" s="15"/>
      <c r="M212" s="147"/>
      <c r="N212" s="148" t="s">
        <v>34</v>
      </c>
      <c r="O212" s="149">
        <v>0.924</v>
      </c>
      <c r="P212" s="149">
        <f>O212*H213</f>
        <v>1.848</v>
      </c>
      <c r="Q212" s="149">
        <v>0</v>
      </c>
      <c r="R212" s="149">
        <f>Q212*H213</f>
        <v>0</v>
      </c>
      <c r="S212" s="149">
        <v>0</v>
      </c>
      <c r="T212" s="150">
        <f>S212*H213</f>
        <v>0</v>
      </c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R212" s="151" t="s">
        <v>389</v>
      </c>
      <c r="AT212" s="151" t="s">
        <v>119</v>
      </c>
      <c r="AU212" s="151" t="s">
        <v>76</v>
      </c>
      <c r="AY212" s="3" t="s">
        <v>118</v>
      </c>
      <c r="BE212" s="152">
        <f>IF(N212="základní",J213,0)</f>
        <v>0</v>
      </c>
      <c r="BF212" s="152">
        <f>IF(N212="snížená",J213,0)</f>
        <v>0</v>
      </c>
      <c r="BG212" s="152">
        <f>IF(N212="zákl. přenesená",J213,0)</f>
        <v>0</v>
      </c>
      <c r="BH212" s="152">
        <f>IF(N212="sníž. přenesená",J213,0)</f>
        <v>0</v>
      </c>
      <c r="BI212" s="152">
        <f>IF(N212="nulová",J213,0)</f>
        <v>0</v>
      </c>
      <c r="BJ212" s="3" t="s">
        <v>74</v>
      </c>
      <c r="BK212" s="152">
        <f>ROUND(I213*H213,2)</f>
        <v>0</v>
      </c>
      <c r="BL212" s="3" t="s">
        <v>389</v>
      </c>
      <c r="BM212" s="151" t="s">
        <v>435</v>
      </c>
    </row>
    <row r="213" spans="1:65" s="18" customFormat="1" ht="50.25" customHeight="1">
      <c r="A213" s="14"/>
      <c r="B213" s="139"/>
      <c r="C213" s="140" t="s">
        <v>436</v>
      </c>
      <c r="D213" s="140" t="s">
        <v>119</v>
      </c>
      <c r="E213" s="141" t="s">
        <v>437</v>
      </c>
      <c r="F213" s="142" t="s">
        <v>438</v>
      </c>
      <c r="G213" s="143" t="s">
        <v>122</v>
      </c>
      <c r="H213" s="144">
        <v>2</v>
      </c>
      <c r="I213" s="145"/>
      <c r="J213" s="145">
        <f>ROUND(I213*H213,2)</f>
        <v>0</v>
      </c>
      <c r="K213" s="164"/>
      <c r="L213" s="165"/>
      <c r="M213" s="166"/>
      <c r="N213" s="167" t="s">
        <v>34</v>
      </c>
      <c r="O213" s="149">
        <v>0</v>
      </c>
      <c r="P213" s="149">
        <f>O213*H214</f>
        <v>0</v>
      </c>
      <c r="Q213" s="149">
        <v>0</v>
      </c>
      <c r="R213" s="149">
        <f>Q213*H214</f>
        <v>0</v>
      </c>
      <c r="S213" s="149">
        <v>0</v>
      </c>
      <c r="T213" s="150">
        <f>S213*H214</f>
        <v>0</v>
      </c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R213" s="151" t="s">
        <v>439</v>
      </c>
      <c r="AT213" s="151" t="s">
        <v>148</v>
      </c>
      <c r="AU213" s="151" t="s">
        <v>76</v>
      </c>
      <c r="AY213" s="3" t="s">
        <v>118</v>
      </c>
      <c r="BE213" s="152">
        <f>IF(N213="základní",J214,0)</f>
        <v>0</v>
      </c>
      <c r="BF213" s="152">
        <f>IF(N213="snížená",J214,0)</f>
        <v>0</v>
      </c>
      <c r="BG213" s="152">
        <f>IF(N213="zákl. přenesená",J214,0)</f>
        <v>0</v>
      </c>
      <c r="BH213" s="152">
        <f>IF(N213="sníž. přenesená",J214,0)</f>
        <v>0</v>
      </c>
      <c r="BI213" s="152">
        <f>IF(N213="nulová",J214,0)</f>
        <v>0</v>
      </c>
      <c r="BJ213" s="3" t="s">
        <v>74</v>
      </c>
      <c r="BK213" s="152">
        <f>ROUND(I214*H214,2)</f>
        <v>0</v>
      </c>
      <c r="BL213" s="3" t="s">
        <v>389</v>
      </c>
      <c r="BM213" s="151" t="s">
        <v>440</v>
      </c>
    </row>
    <row r="214" spans="1:65" s="18" customFormat="1" ht="37.5" customHeight="1">
      <c r="A214" s="14"/>
      <c r="B214" s="139"/>
      <c r="C214" s="158" t="s">
        <v>441</v>
      </c>
      <c r="D214" s="158" t="s">
        <v>148</v>
      </c>
      <c r="E214" s="159" t="s">
        <v>442</v>
      </c>
      <c r="F214" s="160" t="s">
        <v>443</v>
      </c>
      <c r="G214" s="161" t="s">
        <v>122</v>
      </c>
      <c r="H214" s="162">
        <v>2</v>
      </c>
      <c r="I214" s="163"/>
      <c r="J214" s="163">
        <f>ROUND(I214*H214,2)</f>
        <v>0</v>
      </c>
      <c r="K214" s="146"/>
      <c r="L214" s="15"/>
      <c r="M214" s="147"/>
      <c r="N214" s="148" t="s">
        <v>34</v>
      </c>
      <c r="O214" s="149">
        <v>6.885</v>
      </c>
      <c r="P214" s="149">
        <f>O214*H215</f>
        <v>6.885</v>
      </c>
      <c r="Q214" s="149">
        <v>0</v>
      </c>
      <c r="R214" s="149">
        <f>Q214*H215</f>
        <v>0</v>
      </c>
      <c r="S214" s="149">
        <v>0</v>
      </c>
      <c r="T214" s="150">
        <f>S214*H215</f>
        <v>0</v>
      </c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R214" s="151" t="s">
        <v>389</v>
      </c>
      <c r="AT214" s="151" t="s">
        <v>119</v>
      </c>
      <c r="AU214" s="151" t="s">
        <v>76</v>
      </c>
      <c r="AY214" s="3" t="s">
        <v>118</v>
      </c>
      <c r="BE214" s="152">
        <f>IF(N214="základní",J215,0)</f>
        <v>0</v>
      </c>
      <c r="BF214" s="152">
        <f>IF(N214="snížená",J215,0)</f>
        <v>0</v>
      </c>
      <c r="BG214" s="152">
        <f>IF(N214="zákl. přenesená",J215,0)</f>
        <v>0</v>
      </c>
      <c r="BH214" s="152">
        <f>IF(N214="sníž. přenesená",J215,0)</f>
        <v>0</v>
      </c>
      <c r="BI214" s="152">
        <f>IF(N214="nulová",J215,0)</f>
        <v>0</v>
      </c>
      <c r="BJ214" s="3" t="s">
        <v>74</v>
      </c>
      <c r="BK214" s="152">
        <f>ROUND(I215*H215,2)</f>
        <v>0</v>
      </c>
      <c r="BL214" s="3" t="s">
        <v>389</v>
      </c>
      <c r="BM214" s="151" t="s">
        <v>444</v>
      </c>
    </row>
    <row r="215" spans="2:63" s="128" customFormat="1" ht="53.25" customHeight="1">
      <c r="B215" s="139"/>
      <c r="C215" s="140" t="s">
        <v>445</v>
      </c>
      <c r="D215" s="140" t="s">
        <v>119</v>
      </c>
      <c r="E215" s="141" t="s">
        <v>446</v>
      </c>
      <c r="F215" s="142" t="s">
        <v>447</v>
      </c>
      <c r="G215" s="143" t="s">
        <v>122</v>
      </c>
      <c r="H215" s="144">
        <v>1</v>
      </c>
      <c r="I215" s="145"/>
      <c r="J215" s="145">
        <f>ROUND(I215*H215,2)</f>
        <v>0</v>
      </c>
      <c r="K215" s="153"/>
      <c r="L215" s="157"/>
      <c r="M215" s="133"/>
      <c r="N215" s="134"/>
      <c r="O215" s="134"/>
      <c r="P215" s="135">
        <f>P216</f>
        <v>0</v>
      </c>
      <c r="Q215" s="134"/>
      <c r="R215" s="135">
        <f>R216</f>
        <v>0</v>
      </c>
      <c r="S215" s="134"/>
      <c r="T215" s="136">
        <f>T216</f>
        <v>0</v>
      </c>
      <c r="AR215" s="130" t="s">
        <v>136</v>
      </c>
      <c r="AT215" s="137" t="s">
        <v>67</v>
      </c>
      <c r="AU215" s="137" t="s">
        <v>68</v>
      </c>
      <c r="AY215" s="130" t="s">
        <v>118</v>
      </c>
      <c r="BK215" s="138">
        <f>BK216</f>
        <v>0</v>
      </c>
    </row>
    <row r="216" spans="2:63" s="128" customFormat="1" ht="22.5" customHeight="1">
      <c r="B216" s="129"/>
      <c r="C216" s="153"/>
      <c r="D216" s="154" t="s">
        <v>67</v>
      </c>
      <c r="E216" s="172" t="s">
        <v>448</v>
      </c>
      <c r="F216" s="172" t="s">
        <v>449</v>
      </c>
      <c r="G216" s="153"/>
      <c r="H216" s="153"/>
      <c r="I216" s="153"/>
      <c r="J216" s="173">
        <f>BK215</f>
        <v>0</v>
      </c>
      <c r="K216" s="153"/>
      <c r="L216" s="157"/>
      <c r="M216" s="133"/>
      <c r="N216" s="134"/>
      <c r="O216" s="134"/>
      <c r="P216" s="135">
        <f>P217</f>
        <v>0</v>
      </c>
      <c r="Q216" s="134"/>
      <c r="R216" s="135">
        <f>R217</f>
        <v>0</v>
      </c>
      <c r="S216" s="134"/>
      <c r="T216" s="136">
        <f>T217</f>
        <v>0</v>
      </c>
      <c r="AR216" s="130" t="s">
        <v>136</v>
      </c>
      <c r="AT216" s="137" t="s">
        <v>67</v>
      </c>
      <c r="AU216" s="137" t="s">
        <v>74</v>
      </c>
      <c r="AY216" s="130" t="s">
        <v>118</v>
      </c>
      <c r="BK216" s="138">
        <f>BK217</f>
        <v>0</v>
      </c>
    </row>
    <row r="217" spans="1:65" s="18" customFormat="1" ht="36" customHeight="1">
      <c r="A217" s="14"/>
      <c r="B217" s="129"/>
      <c r="C217" s="153"/>
      <c r="D217" s="154" t="s">
        <v>67</v>
      </c>
      <c r="E217" s="155" t="s">
        <v>450</v>
      </c>
      <c r="F217" s="155" t="s">
        <v>451</v>
      </c>
      <c r="G217" s="153"/>
      <c r="H217" s="153"/>
      <c r="I217" s="153"/>
      <c r="J217" s="156">
        <f>BK216</f>
        <v>0</v>
      </c>
      <c r="K217" s="146"/>
      <c r="L217" s="15"/>
      <c r="M217" s="174"/>
      <c r="N217" s="175" t="s">
        <v>34</v>
      </c>
      <c r="O217" s="176">
        <v>0</v>
      </c>
      <c r="P217" s="176">
        <f>O217*H218</f>
        <v>0</v>
      </c>
      <c r="Q217" s="176">
        <v>0</v>
      </c>
      <c r="R217" s="176">
        <f>Q217*H218</f>
        <v>0</v>
      </c>
      <c r="S217" s="176">
        <v>0</v>
      </c>
      <c r="T217" s="177">
        <f>S217*H218</f>
        <v>0</v>
      </c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R217" s="151" t="s">
        <v>452</v>
      </c>
      <c r="AT217" s="151" t="s">
        <v>119</v>
      </c>
      <c r="AU217" s="151" t="s">
        <v>76</v>
      </c>
      <c r="AY217" s="3" t="s">
        <v>118</v>
      </c>
      <c r="BE217" s="152">
        <f>IF(N217="základní",J218,0)</f>
        <v>0</v>
      </c>
      <c r="BF217" s="152">
        <f>IF(N217="snížená",J218,0)</f>
        <v>0</v>
      </c>
      <c r="BG217" s="152">
        <f>IF(N217="zákl. přenesená",J218,0)</f>
        <v>0</v>
      </c>
      <c r="BH217" s="152">
        <f>IF(N217="sníž. přenesená",J218,0)</f>
        <v>0</v>
      </c>
      <c r="BI217" s="152">
        <f>IF(N217="nulová",J218,0)</f>
        <v>0</v>
      </c>
      <c r="BJ217" s="3" t="s">
        <v>74</v>
      </c>
      <c r="BK217" s="152">
        <f>ROUND(I218*H218,2)</f>
        <v>0</v>
      </c>
      <c r="BL217" s="3" t="s">
        <v>452</v>
      </c>
      <c r="BM217" s="151" t="s">
        <v>453</v>
      </c>
    </row>
    <row r="218" spans="1:31" s="18" customFormat="1" ht="31.5" customHeight="1">
      <c r="A218" s="14"/>
      <c r="B218" s="139"/>
      <c r="C218" s="140" t="s">
        <v>454</v>
      </c>
      <c r="D218" s="140" t="s">
        <v>119</v>
      </c>
      <c r="E218" s="141" t="s">
        <v>455</v>
      </c>
      <c r="F218" s="142" t="s">
        <v>456</v>
      </c>
      <c r="G218" s="143" t="s">
        <v>369</v>
      </c>
      <c r="H218" s="144">
        <v>1</v>
      </c>
      <c r="I218" s="145"/>
      <c r="J218" s="145">
        <f>ROUND(I218*H218,2)</f>
        <v>0</v>
      </c>
      <c r="K218" s="31"/>
      <c r="L218" s="15"/>
      <c r="M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2:12" ht="11.25" customHeight="1">
      <c r="B219" s="30"/>
      <c r="C219" s="31"/>
      <c r="D219" s="31"/>
      <c r="E219" s="31"/>
      <c r="F219" s="31"/>
      <c r="G219" s="31"/>
      <c r="H219" s="31"/>
      <c r="I219" s="31"/>
      <c r="J219" s="31"/>
      <c r="K219" s="178"/>
      <c r="L219" s="178"/>
    </row>
    <row r="220" spans="3:12" ht="11.25" customHeight="1"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</row>
    <row r="221" spans="3:12" ht="11.25" customHeight="1"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</row>
    <row r="222" spans="3:12" ht="11.25" customHeight="1"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</row>
    <row r="223" spans="3:12" ht="11.25" customHeight="1"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</row>
    <row r="224" spans="3:12" ht="11.25" customHeight="1"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</row>
    <row r="225" spans="3:12" ht="11.25" customHeight="1"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</row>
    <row r="226" spans="3:12" ht="11.25" customHeight="1"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</row>
    <row r="227" spans="3:12" ht="11.25" customHeight="1"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</row>
    <row r="228" spans="3:12" ht="11.25" customHeight="1"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</row>
    <row r="229" spans="3:12" ht="11.25" customHeight="1"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</row>
    <row r="230" spans="3:12" ht="11.25" customHeight="1"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</row>
    <row r="231" spans="3:12" ht="11.25" customHeight="1"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</row>
    <row r="232" spans="3:12" ht="11.25" customHeight="1"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</row>
    <row r="233" spans="3:12" ht="11.25" customHeight="1"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</row>
    <row r="234" spans="3:12" ht="11.25" customHeight="1"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</row>
    <row r="235" spans="3:12" ht="11.25" customHeight="1"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</row>
    <row r="236" spans="3:12" ht="11.25" customHeight="1"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</row>
    <row r="237" spans="3:12" ht="11.25" customHeight="1"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</row>
    <row r="238" spans="3:12" ht="11.25" customHeight="1"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</row>
    <row r="239" spans="3:12" ht="11.25" customHeight="1"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</row>
    <row r="240" spans="3:12" ht="11.25" customHeight="1"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</row>
    <row r="241" spans="3:12" ht="11.25" customHeight="1"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</row>
    <row r="242" spans="3:12" ht="11.25" customHeight="1"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</row>
    <row r="243" spans="3:12" ht="11.25" customHeight="1"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</row>
    <row r="244" spans="3:12" ht="11.25" customHeight="1"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</row>
    <row r="245" spans="3:12" ht="11.25" customHeight="1"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</row>
    <row r="246" spans="3:12" ht="11.25" customHeight="1"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</row>
    <row r="247" spans="3:12" ht="11.25" customHeight="1"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</row>
    <row r="248" spans="3:12" ht="11.25" customHeight="1"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</row>
    <row r="249" spans="3:12" ht="11.25" customHeight="1"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</row>
    <row r="250" spans="3:12" ht="11.25" customHeight="1"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</row>
    <row r="251" spans="3:12" ht="11.25" customHeight="1"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</row>
    <row r="252" spans="3:12" ht="11.25" customHeight="1"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</row>
    <row r="253" spans="3:12" ht="11.25" customHeight="1"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</row>
    <row r="254" spans="3:12" ht="11.25" customHeight="1"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</row>
    <row r="255" spans="3:12" ht="11.25" customHeight="1"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</row>
    <row r="256" spans="3:12" ht="11.25" customHeight="1"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</row>
    <row r="257" spans="3:12" ht="11.25" customHeight="1"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</row>
  </sheetData>
  <sheetProtection/>
  <autoFilter ref="C126:K217"/>
  <mergeCells count="8">
    <mergeCell ref="E117:H117"/>
    <mergeCell ref="E119:H119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</cp:lastModifiedBy>
  <dcterms:modified xsi:type="dcterms:W3CDTF">2020-04-24T04:36:40Z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