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ekapitulace stavby" sheetId="1" r:id="rId1"/>
    <sheet name="SO301,SO303,SO304  - přípojky" sheetId="2" r:id="rId2"/>
    <sheet name="SO 01 - Vlastní objekt - Vnitřn" sheetId="3" r:id="rId3"/>
    <sheet name="SO401 - plynovodní přípojka+S01" sheetId="4" r:id="rId4"/>
  </sheets>
  <definedNames>
    <definedName name="_xlnm._FilterDatabase" localSheetId="2" hidden="1">'SO 01 - Vlastní objekt - Vnitřn'!$C$134:$K$366</definedName>
    <definedName name="_xlnm.Print_Area_1">('Rekapitulace stavby'!$D$4:$AO$76,'Rekapitulace stavby'!$C$82:$AQ$96)</definedName>
    <definedName name="_xlnm.Print_Area_2">('SO 01 - Vlastní objekt - Vnitřn'!$C$4:$J$76,'SO 01 - Vlastní objekt - Vnitřn'!$C$82:$J$111,'SO 01 - Vlastní objekt - Vnitřn'!$C$122:$K$366)</definedName>
    <definedName name="_xlnm.Print_Titles_1">"'rekapitulace stavby'!$92":92</definedName>
    <definedName name="_xlnm.Print_Titles_2">"'so 01 - vlastní objekt'!$134":134</definedName>
    <definedName name="_xlnm.Print_Area" localSheetId="0">('Rekapitulace stavby'!$D$4:$AO$76,'Rekapitulace stavby'!$C$82:$AQ$96)</definedName>
    <definedName name="_xlnm.Print_Area" localSheetId="2">('SO 01 - Vlastní objekt - Vnitřn'!$C$4:$J$76,'SO 01 - Vlastní objekt - Vnitřn'!$C$82:$J$111,'SO 01 - Vlastní objekt - Vnitřn'!$C$122:$K$366)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C150" authorId="0">
      <text>
        <r>
          <rPr>
            <b/>
            <sz val="9"/>
            <color indexed="8"/>
            <rFont val="Times New Roman"/>
            <family val="1"/>
          </rPr>
          <t xml:space="preserve">Soňa Dvořáková:
</t>
        </r>
      </text>
    </comment>
  </commentList>
</comments>
</file>

<file path=xl/sharedStrings.xml><?xml version="1.0" encoding="utf-8"?>
<sst xmlns="http://schemas.openxmlformats.org/spreadsheetml/2006/main" count="7416" uniqueCount="934">
  <si>
    <t>Export Komplet</t>
  </si>
  <si>
    <t>2.0</t>
  </si>
  <si>
    <t>False</t>
  </si>
  <si>
    <t>{cf91e75d-0d14-436d-91b7-ca0de10a8914}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</si>
  <si>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</si>
  <si>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</si>
  <si>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</si>
  <si>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</si>
  <si>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</si>
  <si>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</si>
  <si>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</si>
  <si>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</si>
  <si>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2019/112/113</t>
  </si>
  <si>
    <t>Stavba:</t>
  </si>
  <si>
    <t>Škola</t>
  </si>
  <si>
    <t>KSO:</t>
  </si>
  <si>
    <t>CC-CZ:</t>
  </si>
  <si>
    <t>Místo:</t>
  </si>
  <si>
    <t xml:space="preserve"> </t>
  </si>
  <si>
    <t>Datum:</t>
  </si>
  <si>
    <t>14. 12. 2019</t>
  </si>
  <si>
    <t>Zadavatel:</t>
  </si>
  <si>
    <t>IČ:</t>
  </si>
  <si>
    <t>DIČ:</t>
  </si>
  <si>
    <t>Zhotovitel: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</si>
  <si>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</si>
  <si>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</si>
  <si>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</si>
  <si>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</si>
  <si>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</si>
  <si>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</si>
  <si>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</si>
  <si>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</si>
  <si>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</si>
  <si>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</si>
  <si>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</si>
  <si>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</si>
  <si>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</si>
  <si>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</si>
  <si>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</si>
  <si>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</si>
  <si>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</si>
  <si>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</si>
  <si>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</si>
  <si>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</si>
  <si>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</si>
  <si>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</si>
  <si>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</si>
  <si>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</si>
  <si>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</si>
  <si>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</si>
  <si>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</si>
  <si>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</si>
  <si>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</si>
  <si>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</si>
  <si>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Ostat._x005F_x000d_
náklady [CZK]</t>
  </si>
  <si>
    <t>DPH [CZK]</t>
  </si>
  <si>
    <t>Normohodiny [h]</t>
  </si>
  <si>
    <t>DPH základní [CZK]</t>
  </si>
  <si>
    <t>DPH snížená [CZK]</t>
  </si>
  <si>
    <t>DPH základní přenesená_x005F_x000d_
[CZK]</t>
  </si>
  <si>
    <t>DPH snížená přenesená_x005F_x000d_
[CZK]</t>
  </si>
  <si>
    <t>Základna_x005F_x000d_
DPH základní</t>
  </si>
  <si>
    <t>Základna_x005F_x000d_
DPH snížená</t>
  </si>
  <si>
    <t>Základna_x005F_x000d_
DPH zákl. přenesená</t>
  </si>
  <si>
    <t>Základna_x005F_x000d_
DPH sníž. přenesená</t>
  </si>
  <si>
    <t>Základna_x005F_x000d_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</si>
  <si>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</si>
  <si>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</si>
  <si>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</si>
  <si>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</si>
  <si>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</si>
  <si>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</si>
  <si>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STA</t>
  </si>
  <si>
    <t>1</t>
  </si>
  <si>
    <t>{77ac9590-00db-472b-b74b-f3c7613cfad1}</t>
  </si>
  <si>
    <t>2</t>
  </si>
  <si>
    <t>SO101</t>
  </si>
  <si>
    <t>SO301,SO303,SO304  - přípojky</t>
  </si>
  <si>
    <t>SO 01</t>
  </si>
  <si>
    <t>SO 01 - Vlastní objekt - Vnitřní ZTI+ÚT</t>
  </si>
  <si>
    <t>SO401 - plynovodní přípojka+S0101 - Vnitřní plynovod</t>
  </si>
  <si>
    <t>KRYCÍ LIST SOUPISU PRACÍ</t>
  </si>
  <si>
    <t>Objekt:</t>
  </si>
  <si>
    <t>SO301, SO303, SO304 – kanalizační (dešťová+splašková) a vodovodní přípojka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</si>
  <si>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</si>
  <si>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</si>
  <si>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</si>
  <si>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</si>
  <si>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</si>
  <si>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</si>
  <si>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</si>
  <si>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4 - Vodorovné konstrukce</t>
  </si>
  <si>
    <t xml:space="preserve">    8 - Trubní vedení</t>
  </si>
  <si>
    <t>SOUPIS PRACÍ</t>
  </si>
  <si>
    <t>PČ</t>
  </si>
  <si>
    <t>MJ</t>
  </si>
  <si>
    <t>Množství</t>
  </si>
  <si>
    <t>J.cena [CZK]</t>
  </si>
  <si>
    <t>Náklady soupisu celkem</t>
  </si>
  <si>
    <t>HSV</t>
  </si>
  <si>
    <t>Práce a dodávky HSV</t>
  </si>
  <si>
    <t>Zemní práce</t>
  </si>
  <si>
    <t>100</t>
  </si>
  <si>
    <t>K</t>
  </si>
  <si>
    <t>132201201</t>
  </si>
  <si>
    <t>Hloubení rýh š do 2000 mm v hornině tř. 3 objemu do 100 m3</t>
  </si>
  <si>
    <t>m3</t>
  </si>
  <si>
    <t>101</t>
  </si>
  <si>
    <t>132201209</t>
  </si>
  <si>
    <t>Příplatek za lepivost k hloubení rýh š do 2000 mm v hornině tř. 3</t>
  </si>
  <si>
    <t>102</t>
  </si>
  <si>
    <t>161101101</t>
  </si>
  <si>
    <t>Svislé přemístění výkopku z horniny tř. 1 až 4 hl výkopu do 2,5 m</t>
  </si>
  <si>
    <t>103</t>
  </si>
  <si>
    <t>162201101</t>
  </si>
  <si>
    <t>Vodorovné přemístění do 20 m výkopku/sypaniny z horniny tř. 1 až 4</t>
  </si>
  <si>
    <t>104</t>
  </si>
  <si>
    <t>162701105</t>
  </si>
  <si>
    <t>Vodorovné přemístění do 10000 m výkopku/sypaniny z horniny tř. 1 až 4</t>
  </si>
  <si>
    <t>105</t>
  </si>
  <si>
    <t>171201201</t>
  </si>
  <si>
    <t>Uložení sypaniny na skládky</t>
  </si>
  <si>
    <t>106</t>
  </si>
  <si>
    <t>171201211</t>
  </si>
  <si>
    <t>Poplatek za uložení odpadu ze sypaniny na skládce (skládkovné)</t>
  </si>
  <si>
    <t>t</t>
  </si>
  <si>
    <t>107</t>
  </si>
  <si>
    <t>174101101</t>
  </si>
  <si>
    <t>Zásyp jam, šachet rýh nebo kolem objektů sypaninou se zhutněním</t>
  </si>
  <si>
    <t>108</t>
  </si>
  <si>
    <t>175151101</t>
  </si>
  <si>
    <t>Obsypání potrubí strojně sypaninou bez prohození, uloženou do 3 m</t>
  </si>
  <si>
    <t>109</t>
  </si>
  <si>
    <t>M</t>
  </si>
  <si>
    <t>583373020</t>
  </si>
  <si>
    <t>štěrkopísek (Bratčice) frakce 0-16</t>
  </si>
  <si>
    <t>4</t>
  </si>
  <si>
    <t>Vodorovné konstrukce</t>
  </si>
  <si>
    <t>110</t>
  </si>
  <si>
    <t>451573111</t>
  </si>
  <si>
    <t>Lože pod potrubí otevřený výkop ze štěrkopísku</t>
  </si>
  <si>
    <t>8</t>
  </si>
  <si>
    <t>Trubní vedení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</si>
  <si>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</si>
  <si>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</si>
  <si>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</si>
  <si>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</si>
  <si>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</si>
  <si>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</si>
  <si>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</si>
  <si>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333</t>
  </si>
  <si>
    <t>871181141</t>
  </si>
  <si>
    <t>Montáž potrubí z PE100 SDR 11 otevřený výkop svařovaných na tupo D 50 x 4,6 mm</t>
  </si>
  <si>
    <t>m</t>
  </si>
  <si>
    <t>334</t>
  </si>
  <si>
    <t>28613597</t>
  </si>
  <si>
    <t>potrubí dvouvrstvé PE100 s 10% signalizační vrstvou SDR 11 50x4,6 dl 12m</t>
  </si>
  <si>
    <t>ROZPOCET</t>
  </si>
  <si>
    <t>62</t>
  </si>
  <si>
    <t>891182211</t>
  </si>
  <si>
    <t>Montáž závitového vodoměru G 6/4 v šachtě</t>
  </si>
  <si>
    <t>kus</t>
  </si>
  <si>
    <t>63</t>
  </si>
  <si>
    <t>38821464.R</t>
  </si>
  <si>
    <t>vodoměr domovní na studenou vodu vícevtokový mokroběžný G5/4"x150mm Qn 6, pro dálkový odečet</t>
  </si>
  <si>
    <t>CS ÚRS 2017 01</t>
  </si>
  <si>
    <t>1717403038</t>
  </si>
  <si>
    <t>97</t>
  </si>
  <si>
    <t>8945 004</t>
  </si>
  <si>
    <t>Napojení na stávající rozvod vody</t>
  </si>
  <si>
    <t>kpl</t>
  </si>
  <si>
    <t>-792182593</t>
  </si>
  <si>
    <t>337</t>
  </si>
  <si>
    <t>721173403</t>
  </si>
  <si>
    <t>Potrubí kanalizační z PVC SN 4 svodné DN 160</t>
  </si>
  <si>
    <t>972405678</t>
  </si>
  <si>
    <t>339</t>
  </si>
  <si>
    <t>721173609R</t>
  </si>
  <si>
    <t>Potrubí kanalizační z PVC svodné DN 200 děšťová</t>
  </si>
  <si>
    <t>1190798197</t>
  </si>
  <si>
    <t>340</t>
  </si>
  <si>
    <t>721242116</t>
  </si>
  <si>
    <t>Lapač střešních splavenin z PP se zápachovou klapkou a lapacím košem DN 125</t>
  </si>
  <si>
    <t>-1246369717</t>
  </si>
  <si>
    <t>28</t>
  </si>
  <si>
    <t>8945 001</t>
  </si>
  <si>
    <t>Redukce, přechody, čistící kusy dle PD</t>
  </si>
  <si>
    <t>217203838</t>
  </si>
  <si>
    <t>41</t>
  </si>
  <si>
    <t>8945 003</t>
  </si>
  <si>
    <t>Napojení na stávající kanalizaci</t>
  </si>
  <si>
    <t>-1998862000</t>
  </si>
  <si>
    <t>338</t>
  </si>
  <si>
    <t>721263103</t>
  </si>
  <si>
    <t>Klapka zpětná polypropylen PP s automatickým uzávěrem DN 160</t>
  </si>
  <si>
    <t>254400882</t>
  </si>
  <si>
    <t>30</t>
  </si>
  <si>
    <t>721290112</t>
  </si>
  <si>
    <t>Zkouška těsnosti potrubí kanalizace vodou do DN 200</t>
  </si>
  <si>
    <t>-841369224</t>
  </si>
  <si>
    <t>31</t>
  </si>
  <si>
    <t>721290113</t>
  </si>
  <si>
    <t>Zkouška těsnosti potrubí kanalizace vodou do DN 300</t>
  </si>
  <si>
    <t>-971885446</t>
  </si>
  <si>
    <t>46</t>
  </si>
  <si>
    <t>722290226</t>
  </si>
  <si>
    <t>Zkouška těsnosti vodovodního potrubí závitového do DN 50</t>
  </si>
  <si>
    <t>47</t>
  </si>
  <si>
    <t>722290234</t>
  </si>
  <si>
    <t>Proplach a dezinfekce vodovodního potrubí do DN 80</t>
  </si>
  <si>
    <t>-2012334730</t>
  </si>
  <si>
    <t>84</t>
  </si>
  <si>
    <t>899722112</t>
  </si>
  <si>
    <t>Krytí potrubí z plastů výstražnou fólií z PVC 25 cm</t>
  </si>
  <si>
    <t>85</t>
  </si>
  <si>
    <t>8997 001</t>
  </si>
  <si>
    <t>Identifikační vodič na potrubí</t>
  </si>
  <si>
    <t>CS ÚRS 2018 01</t>
  </si>
  <si>
    <t>1528495098</t>
  </si>
  <si>
    <t>1868187091</t>
  </si>
  <si>
    <t>-1014501611</t>
  </si>
  <si>
    <t>-81339789</t>
  </si>
  <si>
    <t>522563635</t>
  </si>
  <si>
    <t>-1333235526</t>
  </si>
  <si>
    <t>-1050884648</t>
  </si>
  <si>
    <t>-1573074341</t>
  </si>
  <si>
    <t>976885488</t>
  </si>
  <si>
    <t>-243424762</t>
  </si>
  <si>
    <t>1538002866</t>
  </si>
  <si>
    <t>-630346994</t>
  </si>
  <si>
    <t>867636594</t>
  </si>
  <si>
    <t>-432943220</t>
  </si>
  <si>
    <t>1094370744</t>
  </si>
  <si>
    <t>16</t>
  </si>
  <si>
    <t>-1625553319</t>
  </si>
  <si>
    <t>32</t>
  </si>
  <si>
    <t>232078700</t>
  </si>
  <si>
    <t>-415806733</t>
  </si>
  <si>
    <t>-831503047</t>
  </si>
  <si>
    <t>-1954982323</t>
  </si>
  <si>
    <t>771183653</t>
  </si>
  <si>
    <t>1482144644</t>
  </si>
  <si>
    <t>328648691</t>
  </si>
  <si>
    <t>-1455517432</t>
  </si>
  <si>
    <t>-2127165130</t>
  </si>
  <si>
    <t>-232569337</t>
  </si>
  <si>
    <t>-1514773748</t>
  </si>
  <si>
    <t>-251969404</t>
  </si>
  <si>
    <t>277308985</t>
  </si>
  <si>
    <t>-1962984950</t>
  </si>
  <si>
    <t>-1159138386</t>
  </si>
  <si>
    <t>1760545279</t>
  </si>
  <si>
    <t>1455086978</t>
  </si>
  <si>
    <t>-2080602355</t>
  </si>
  <si>
    <t>1159166459</t>
  </si>
  <si>
    <t>1814980890</t>
  </si>
  <si>
    <t>-1776399729</t>
  </si>
  <si>
    <t>1513619882</t>
  </si>
  <si>
    <t>407788242</t>
  </si>
  <si>
    <t>-869563554</t>
  </si>
  <si>
    <t>899359004</t>
  </si>
  <si>
    <t>295757126</t>
  </si>
  <si>
    <t>828748581</t>
  </si>
  <si>
    <t>-1949970027</t>
  </si>
  <si>
    <t>-168897945</t>
  </si>
  <si>
    <t>-320227245</t>
  </si>
  <si>
    <t>-1173884461</t>
  </si>
  <si>
    <t>-791416705</t>
  </si>
  <si>
    <t>1392474565</t>
  </si>
  <si>
    <t>2022681218</t>
  </si>
  <si>
    <t>-1715914289</t>
  </si>
  <si>
    <t>398107688</t>
  </si>
  <si>
    <t>-2042305055</t>
  </si>
  <si>
    <t>249407935</t>
  </si>
  <si>
    <t>876976071</t>
  </si>
  <si>
    <t>899034007</t>
  </si>
  <si>
    <t>1071821257</t>
  </si>
  <si>
    <t>-117215907</t>
  </si>
  <si>
    <t>-2125517974</t>
  </si>
  <si>
    <t>1131054610</t>
  </si>
  <si>
    <t>41607033</t>
  </si>
  <si>
    <t>-744194275</t>
  </si>
  <si>
    <t>-532431705</t>
  </si>
  <si>
    <t>474779749</t>
  </si>
  <si>
    <t>1133396057</t>
  </si>
  <si>
    <t>-1868891433</t>
  </si>
  <si>
    <t>-1209323610</t>
  </si>
  <si>
    <t>1008091963</t>
  </si>
  <si>
    <t>-1869232665</t>
  </si>
  <si>
    <t>503289371</t>
  </si>
  <si>
    <t>-774702941</t>
  </si>
  <si>
    <t>1920642110</t>
  </si>
  <si>
    <t>1992021990</t>
  </si>
  <si>
    <t>-1757211364</t>
  </si>
  <si>
    <t>-649647512</t>
  </si>
  <si>
    <t>904463507</t>
  </si>
  <si>
    <t>-1895069868</t>
  </si>
  <si>
    <t>-61028270</t>
  </si>
  <si>
    <t>-904243991</t>
  </si>
  <si>
    <t>-370670078</t>
  </si>
  <si>
    <t>-1966300280</t>
  </si>
  <si>
    <t>1434821149</t>
  </si>
  <si>
    <t>-1595763168</t>
  </si>
  <si>
    <t>-274839507</t>
  </si>
  <si>
    <t>1543043683</t>
  </si>
  <si>
    <t>1720834933</t>
  </si>
  <si>
    <t>1401451896</t>
  </si>
  <si>
    <t>25244744</t>
  </si>
  <si>
    <t>-278471863</t>
  </si>
  <si>
    <t>-859751594</t>
  </si>
  <si>
    <t>1778907527</t>
  </si>
  <si>
    <t>464641266</t>
  </si>
  <si>
    <t>-2124654703</t>
  </si>
  <si>
    <t>-2053814862</t>
  </si>
  <si>
    <t>1039351070</t>
  </si>
  <si>
    <t>-1346771338</t>
  </si>
  <si>
    <t>1403355440</t>
  </si>
  <si>
    <t>-5708557</t>
  </si>
  <si>
    <t>-2058843820</t>
  </si>
  <si>
    <t>-1332766883</t>
  </si>
  <si>
    <t>866070728</t>
  </si>
  <si>
    <t>-1534891168</t>
  </si>
  <si>
    <t>-1594383624</t>
  </si>
  <si>
    <t>-2089463850</t>
  </si>
  <si>
    <t>-1587781204</t>
  </si>
  <si>
    <t>126706310</t>
  </si>
  <si>
    <t>-1554387865</t>
  </si>
  <si>
    <t>-1527684159</t>
  </si>
  <si>
    <t>1126748996</t>
  </si>
  <si>
    <t>-1396161985</t>
  </si>
  <si>
    <t>-663021904</t>
  </si>
  <si>
    <t>704073207</t>
  </si>
  <si>
    <t>129241877</t>
  </si>
  <si>
    <t>-1170084014</t>
  </si>
  <si>
    <t>1236846250</t>
  </si>
  <si>
    <t>-1238534269</t>
  </si>
  <si>
    <t>-1636846007</t>
  </si>
  <si>
    <t>-965051538</t>
  </si>
  <si>
    <t>1575806659</t>
  </si>
  <si>
    <t>1491811523</t>
  </si>
  <si>
    <t>-1907492186</t>
  </si>
  <si>
    <t>-632198035</t>
  </si>
  <si>
    <t>1774165517</t>
  </si>
  <si>
    <t>669846267</t>
  </si>
  <si>
    <t>-205180597</t>
  </si>
  <si>
    <t>-2003709205</t>
  </si>
  <si>
    <t>-1302557744</t>
  </si>
  <si>
    <t>6122642</t>
  </si>
  <si>
    <t>287668506</t>
  </si>
  <si>
    <t>-372865687</t>
  </si>
  <si>
    <t>204011527</t>
  </si>
  <si>
    <t>-1779121188</t>
  </si>
  <si>
    <t>1953299139</t>
  </si>
  <si>
    <t>-715128650</t>
  </si>
  <si>
    <t>971446846</t>
  </si>
  <si>
    <t>462218822</t>
  </si>
  <si>
    <t>-450943208</t>
  </si>
  <si>
    <t>1027854650</t>
  </si>
  <si>
    <t>2010551979</t>
  </si>
  <si>
    <t>962961564</t>
  </si>
  <si>
    <t>852499890</t>
  </si>
  <si>
    <t>-82426929</t>
  </si>
  <si>
    <t>-1795471266</t>
  </si>
  <si>
    <t>-599825264</t>
  </si>
  <si>
    <t>-1490267572</t>
  </si>
  <si>
    <t>1926411494</t>
  </si>
  <si>
    <t>-63714146</t>
  </si>
  <si>
    <t>1998296462</t>
  </si>
  <si>
    <t>1610758</t>
  </si>
  <si>
    <t>711693452</t>
  </si>
  <si>
    <t>1895691057</t>
  </si>
  <si>
    <t>-2012505714</t>
  </si>
  <si>
    <t>-431107670</t>
  </si>
  <si>
    <t>-1075670783</t>
  </si>
  <si>
    <t>-2076511247</t>
  </si>
  <si>
    <t>1379034947</t>
  </si>
  <si>
    <t>-1999167481</t>
  </si>
  <si>
    <t>-1700443090</t>
  </si>
  <si>
    <t>1617973311</t>
  </si>
  <si>
    <t>691822391</t>
  </si>
  <si>
    <t>919591221</t>
  </si>
  <si>
    <t>-898784375</t>
  </si>
  <si>
    <t>492390128</t>
  </si>
  <si>
    <t>153438824</t>
  </si>
  <si>
    <t>6388843</t>
  </si>
  <si>
    <t>698834064</t>
  </si>
  <si>
    <t>-207332673</t>
  </si>
  <si>
    <t>1488638499</t>
  </si>
  <si>
    <t>-564988633</t>
  </si>
  <si>
    <t>-216480870</t>
  </si>
  <si>
    <t>1760229387</t>
  </si>
  <si>
    <t>2102663685</t>
  </si>
  <si>
    <t>1614489366</t>
  </si>
  <si>
    <t>1083040753</t>
  </si>
  <si>
    <t>1282294125</t>
  </si>
  <si>
    <t>1691903826</t>
  </si>
  <si>
    <t>-827660260</t>
  </si>
  <si>
    <t>1899832956</t>
  </si>
  <si>
    <t>-1570628714</t>
  </si>
  <si>
    <t>577640232</t>
  </si>
  <si>
    <t>1548969665</t>
  </si>
  <si>
    <t>-1607279664</t>
  </si>
  <si>
    <t>1710832496</t>
  </si>
  <si>
    <t>773950254</t>
  </si>
  <si>
    <t>898946724</t>
  </si>
  <si>
    <t>1123743773</t>
  </si>
  <si>
    <t>-926993522</t>
  </si>
  <si>
    <t>-249810373</t>
  </si>
  <si>
    <t>1087672612</t>
  </si>
  <si>
    <t>-206560742</t>
  </si>
  <si>
    <t>-1336002997</t>
  </si>
  <si>
    <t>517846198</t>
  </si>
  <si>
    <t>-1275367076</t>
  </si>
  <si>
    <t>-1993887443</t>
  </si>
  <si>
    <t>1261151519</t>
  </si>
  <si>
    <t>-1307040246</t>
  </si>
  <si>
    <t>1745026322</t>
  </si>
  <si>
    <t>-1518036917</t>
  </si>
  <si>
    <t>1211944577</t>
  </si>
  <si>
    <t>-1643212981</t>
  </si>
  <si>
    <t>-2093510475</t>
  </si>
  <si>
    <t>SO 01 - Vlastní objekt – ZTI+ÚT vnitřní instalace</t>
  </si>
  <si>
    <t>PSV - Práce a dodávky PSV</t>
  </si>
  <si>
    <t xml:space="preserve">    713 - Izolace tepelné</t>
  </si>
  <si>
    <t xml:space="preserve">    721 - Zdravotechnika - vnitřní kanalizace</t>
  </si>
  <si>
    <t xml:space="preserve">    722 - Zdravotechnika - vnitřní vodovod</t>
  </si>
  <si>
    <t xml:space="preserve">    724 - Zdravotechnika - strojní vybavení</t>
  </si>
  <si>
    <t xml:space="preserve">    725 - Zdravotechnika - zařizovací předměty</t>
  </si>
  <si>
    <t xml:space="preserve">    726 - Zdravotechnika - předstěnové instalace</t>
  </si>
  <si>
    <t xml:space="preserve">    727 - Zdravotechnika - požární ochrana</t>
  </si>
  <si>
    <t xml:space="preserve">    731 - Ústřední vytápění - kotelny</t>
  </si>
  <si>
    <t xml:space="preserve">    732 - Ústřední vytápění - strojovny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</si>
  <si>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</si>
  <si>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</si>
  <si>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</si>
  <si>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 xml:space="preserve">    783 - Dokončovací práce - nátěry</t>
  </si>
  <si>
    <t>PSV</t>
  </si>
  <si>
    <t>Práce a dodávky PSV</t>
  </si>
  <si>
    <t>713</t>
  </si>
  <si>
    <t>Izolace tepelné</t>
  </si>
  <si>
    <t>180</t>
  </si>
  <si>
    <t>713471211</t>
  </si>
  <si>
    <t>Montáž tepelné izolace potrubí snímatelnými pouzdry na suchý zip</t>
  </si>
  <si>
    <t>181</t>
  </si>
  <si>
    <t>283770950</t>
  </si>
  <si>
    <t>izolace potrubí 15 x 13 mm</t>
  </si>
  <si>
    <t>182</t>
  </si>
  <si>
    <t>283771050</t>
  </si>
  <si>
    <t>izolace potrubí 18 x 13 mm</t>
  </si>
  <si>
    <t>183</t>
  </si>
  <si>
    <t>283771040</t>
  </si>
  <si>
    <t>izolace potrubí 22 x 13 mm</t>
  </si>
  <si>
    <t>184</t>
  </si>
  <si>
    <t>283771120</t>
  </si>
  <si>
    <t>izolace potrubí 28 x 13 mm</t>
  </si>
  <si>
    <t>185</t>
  </si>
  <si>
    <t>283771160</t>
  </si>
  <si>
    <t>izolace potrubí 35 x 13 mm</t>
  </si>
  <si>
    <t>186</t>
  </si>
  <si>
    <t>283771190</t>
  </si>
  <si>
    <t>izolace potrubí 45 x 13 mm</t>
  </si>
  <si>
    <t>239</t>
  </si>
  <si>
    <t>28377123</t>
  </si>
  <si>
    <t>izolace potrubí 54 x 13 mm</t>
  </si>
  <si>
    <t>187</t>
  </si>
  <si>
    <t>7135 001</t>
  </si>
  <si>
    <t>Izolace rozdělovače, sběrače a HDVT</t>
  </si>
  <si>
    <t>332</t>
  </si>
  <si>
    <t>998713203</t>
  </si>
  <si>
    <t>Přesun hmot procentní pro izolace tepelné v objektech v do 24 m</t>
  </si>
  <si>
    <t>%</t>
  </si>
  <si>
    <t>721</t>
  </si>
  <si>
    <t>Zdravotechnika - vnitřní kanalizace</t>
  </si>
  <si>
    <t>11</t>
  </si>
  <si>
    <t>721173722</t>
  </si>
  <si>
    <t>Potrubí kanalizační z PE připojovací DN 25 VZT</t>
  </si>
  <si>
    <t>7</t>
  </si>
  <si>
    <t>721174005</t>
  </si>
  <si>
    <t>Potrubí kanalizační z PP svodné DN 100</t>
  </si>
  <si>
    <t>721174006</t>
  </si>
  <si>
    <t>Potrubí kanalizační z PP svodné DN 125</t>
  </si>
  <si>
    <t>9</t>
  </si>
  <si>
    <t>721174007</t>
  </si>
  <si>
    <t>Potrubí kanalizační z PP svodné DN 150</t>
  </si>
  <si>
    <t>6</t>
  </si>
  <si>
    <t>721174024</t>
  </si>
  <si>
    <t>Potrubí kanalizační z PP odpadní DN 70</t>
  </si>
  <si>
    <t>721174025</t>
  </si>
  <si>
    <t>Potrubí kanalizační z PP odpadní DN 100</t>
  </si>
  <si>
    <t>721174042</t>
  </si>
  <si>
    <t>Potrubí kanalizační z PP připojovací DN 40</t>
  </si>
  <si>
    <t>721174043</t>
  </si>
  <si>
    <t>Potrubí kanalizační z PP připojovací DN 50</t>
  </si>
  <si>
    <t>3</t>
  </si>
  <si>
    <t>721174044</t>
  </si>
  <si>
    <t>Potrubí kanalizační z PP připojovací DN 70</t>
  </si>
  <si>
    <t>5</t>
  </si>
  <si>
    <t>721174045</t>
  </si>
  <si>
    <t>Potrubí kanalizační z PP připojovací DN 100</t>
  </si>
  <si>
    <t>12</t>
  </si>
  <si>
    <t>721194107</t>
  </si>
  <si>
    <t>Vyvedení a upevnění odpadních výpustek</t>
  </si>
  <si>
    <t>17</t>
  </si>
  <si>
    <t>721273152</t>
  </si>
  <si>
    <t>Hlavice ventilační polypropylen PP DN 75</t>
  </si>
  <si>
    <t>18</t>
  </si>
  <si>
    <t>721273153</t>
  </si>
  <si>
    <t>Hlavice ventilační polypropylen PP DN 110</t>
  </si>
  <si>
    <t>721290123</t>
  </si>
  <si>
    <t>Zkouška těsnosti potrubí kanalizace kouřem do DN 300</t>
  </si>
  <si>
    <t>20</t>
  </si>
  <si>
    <t>7215 001</t>
  </si>
  <si>
    <t>Pomocný spojovací a kotevní materiál</t>
  </si>
  <si>
    <t>7215 002</t>
  </si>
  <si>
    <t>Stavební přípomoce</t>
  </si>
  <si>
    <t>275</t>
  </si>
  <si>
    <t>998721203</t>
  </si>
  <si>
    <t>Přesun hmot procentní pro vnitřní kanalizace v objektech v do 24 m</t>
  </si>
  <si>
    <t>722</t>
  </si>
  <si>
    <t>Zdravotechnika - vnitřní vodovod</t>
  </si>
  <si>
    <t>40</t>
  </si>
  <si>
    <t>722130233</t>
  </si>
  <si>
    <t>Potrubí vodovodní ocelové závitové pozinkované svařované běžné do DN 32</t>
  </si>
  <si>
    <t>733322211</t>
  </si>
  <si>
    <t>Potrubí z trubek plastových ze zesíťovaného polyethylenu PE – X spojovaných mechanicky násuvnou objímkou kovovou běžné Ø 16/2,2</t>
  </si>
  <si>
    <t>733322212</t>
  </si>
  <si>
    <t>Potrubí z trubek plastových ze zesíťovaného polyethylenu PE – X spojovaných mechanicky násuvnou objímkou kovovou běžné Ø 20/2,8</t>
  </si>
  <si>
    <t>733322213</t>
  </si>
  <si>
    <t>Potrubí z trubek plastových ze zesíťovaného polyethylenu PE – X spojovaných mechanicky násuvnou objímkou kovovou běžné Ø 25/3,5</t>
  </si>
  <si>
    <t>733322214</t>
  </si>
  <si>
    <t>Potrubí z trubek plastových ze zesíťovaného polyethylenu PE – X spojovaných mechanicky násuvnou objímkou kovovou běžné Ø 32/4,4</t>
  </si>
  <si>
    <t>733322214.R</t>
  </si>
  <si>
    <t>Potrubí z trubek plastových ze zesíťovaného polyethylenu PE – X spojovaných mechanicky násuvnou objímkou kovovou běžné Ø 40</t>
  </si>
  <si>
    <t>733322214.R1</t>
  </si>
  <si>
    <t>Potrubí z trubek plastových ze zesíťovaného polyethylenu PE – X spojovaných mechanicky násuvnou objímkou kovovou běžné Ø 50</t>
  </si>
  <si>
    <t>998733102</t>
  </si>
  <si>
    <t>Přesun hmot pro rozvody potrubí  stanovený z hmotnosti přesunovaného materiálu vodorovná dopravní vzdálenost do 50 m v objektech výšky přes 6 do 12 m</t>
  </si>
  <si>
    <t>998733193</t>
  </si>
  <si>
    <t>Přesun hmot pro rozvody potrubí  stanovený z hmotnosti přesunovaného materiálu Příplatek k cenám za zvětšený přesun přes vymezenou největší dopravní vzdálenost do 500 m</t>
  </si>
  <si>
    <t>44</t>
  </si>
  <si>
    <t>722181243</t>
  </si>
  <si>
    <t>Ochrana vodovodního potrubí přilepenými termoizolačními trubicemi z PE tl do 20 mm DN do 63 mm</t>
  </si>
  <si>
    <t>45</t>
  </si>
  <si>
    <t>722190401</t>
  </si>
  <si>
    <t>Vyvedení a upevnění výpustku do DN 25</t>
  </si>
  <si>
    <t>49</t>
  </si>
  <si>
    <t>722230102</t>
  </si>
  <si>
    <t>Ventil přímý G 3/4 se dvěma závity</t>
  </si>
  <si>
    <t>50</t>
  </si>
  <si>
    <t>722230103</t>
  </si>
  <si>
    <t>Ventil přímý G 1 se dvěma závity</t>
  </si>
  <si>
    <t>51</t>
  </si>
  <si>
    <t>722230104</t>
  </si>
  <si>
    <t>Ventil přímý G 5/4 se dvěma závity</t>
  </si>
  <si>
    <t>52</t>
  </si>
  <si>
    <t>722231076</t>
  </si>
  <si>
    <t>Ventil zpětný mosazný G 6/4 PN 10 do 110°C se dvěma závity</t>
  </si>
  <si>
    <t>336</t>
  </si>
  <si>
    <t>722231077</t>
  </si>
  <si>
    <t>Ventil zpětný mosazný G 2 PN 10 do 110°C se dvěma závity</t>
  </si>
  <si>
    <t>53</t>
  </si>
  <si>
    <t>722231144</t>
  </si>
  <si>
    <t>Ventil závitový pojistný rohový G 5/4</t>
  </si>
  <si>
    <t>276</t>
  </si>
  <si>
    <t>722231246</t>
  </si>
  <si>
    <t>Vyvažovací termostatický ventil</t>
  </si>
  <si>
    <t>60</t>
  </si>
  <si>
    <t>722232047</t>
  </si>
  <si>
    <t>Kohout kulový přímý G 6/4 PN 42 do 185°C vnitřní závit</t>
  </si>
  <si>
    <t>278</t>
  </si>
  <si>
    <t>722232064</t>
  </si>
  <si>
    <t>Kohout kulový přímý G 5/4 PN 42 do 185°C vnitřní závit s vypouštěním</t>
  </si>
  <si>
    <t>335</t>
  </si>
  <si>
    <t>722232066</t>
  </si>
  <si>
    <t>Kohout kulový přímý G 2 PN 42 do 185°C vnitřní závit s vypouštěním</t>
  </si>
  <si>
    <t>69</t>
  </si>
  <si>
    <t>722250133</t>
  </si>
  <si>
    <t>Hydrantový systém s tvarově stálou hadicí D 25 x 30 m celoplechový + montáž</t>
  </si>
  <si>
    <t>soubor</t>
  </si>
  <si>
    <t>64</t>
  </si>
  <si>
    <t>722270103.R</t>
  </si>
  <si>
    <t>Sestava vodoměrová závitová G 5/4 – pro dálkový odečet</t>
  </si>
  <si>
    <t>73</t>
  </si>
  <si>
    <t>7225 001</t>
  </si>
  <si>
    <t>Pomocný kotevní a spojovací materiál</t>
  </si>
  <si>
    <t>74</t>
  </si>
  <si>
    <t>7225 002</t>
  </si>
  <si>
    <t>54</t>
  </si>
  <si>
    <t>734411103</t>
  </si>
  <si>
    <t>Teploměr technický s pevným stonkem a jímkou zadní připojení průměr 63 mm délky 100 mm</t>
  </si>
  <si>
    <t>277</t>
  </si>
  <si>
    <t>998722203</t>
  </si>
  <si>
    <t>Přesun hmot procentní pro vnitřní vodovod v objektech v do 24 m</t>
  </si>
  <si>
    <t>724</t>
  </si>
  <si>
    <t>Zdravotechnika - strojní vybavení</t>
  </si>
  <si>
    <t>61</t>
  </si>
  <si>
    <t>724242413</t>
  </si>
  <si>
    <t>Filtr domácí na studenou vodu G 5/4" s redukčním a zpětným ventilem</t>
  </si>
  <si>
    <t>282</t>
  </si>
  <si>
    <t>998724203</t>
  </si>
  <si>
    <t>Přesun hmot procentní pro strojní vybavení v objektech v do 24 m</t>
  </si>
  <si>
    <t>725</t>
  </si>
  <si>
    <t>Zdravotechnika - zařizovací předměty</t>
  </si>
  <si>
    <t>290</t>
  </si>
  <si>
    <t>725112022</t>
  </si>
  <si>
    <t>Zařízení záchodů klozety keramické závěsné na nosné stěny s hlubokým splachováním odpad vodorovný</t>
  </si>
  <si>
    <t>725112022R</t>
  </si>
  <si>
    <t>Zařízení záchodů klozety keramické závěsné na nosné stěny s hlubokým splachováním odpad vodorovný – invalida</t>
  </si>
  <si>
    <t>283</t>
  </si>
  <si>
    <t>725211623</t>
  </si>
  <si>
    <t>Umyvadlo keramické připevněné na stěnu šrouby bílé, 600 mm</t>
  </si>
  <si>
    <t>285</t>
  </si>
  <si>
    <t>725211681</t>
  </si>
  <si>
    <t>Umyvadlo keramické zdravotní připevněné na stěnu šrouby bílé 640 mm</t>
  </si>
  <si>
    <t>297</t>
  </si>
  <si>
    <t>725231203</t>
  </si>
  <si>
    <t>Bidet bez armatur výtokových keramický závěsný se zápachovou uzávěrkou</t>
  </si>
  <si>
    <t>300</t>
  </si>
  <si>
    <t>725331111R</t>
  </si>
  <si>
    <t>Výlevky bez výtokových armatur a splachovací nádrže keramické se sklopnou plastovou mřížkou 425 mm, závěsná</t>
  </si>
  <si>
    <t>287</t>
  </si>
  <si>
    <t>725411232R</t>
  </si>
  <si>
    <t>Žlab nerez jednostranný s opláštěním se 2 ramínky, závěsný, vč. Sifonů</t>
  </si>
  <si>
    <t>286</t>
  </si>
  <si>
    <t>725411233R</t>
  </si>
  <si>
    <t>Žlab nerez  jednostranný s opláštěním se 3 ramínky, závěsný, vč. Sifonů</t>
  </si>
  <si>
    <t>302</t>
  </si>
  <si>
    <t>725813111</t>
  </si>
  <si>
    <t>Ventil rohový bez připojovací trubičky nebo flexi hadičky G 1/2</t>
  </si>
  <si>
    <t>301</t>
  </si>
  <si>
    <t>725821312</t>
  </si>
  <si>
    <t>Baterie dřezová nástěnná páková s otáčivým kulatým ústím a délkou ramínka 300 mm(výlevka)</t>
  </si>
  <si>
    <t>291</t>
  </si>
  <si>
    <t>725822633R</t>
  </si>
  <si>
    <t>Baterie umyvadlová klasická – stojánková</t>
  </si>
  <si>
    <t>288</t>
  </si>
  <si>
    <t>725822633</t>
  </si>
  <si>
    <t>Baterie umyvadlová klasická – nástěnná</t>
  </si>
  <si>
    <t>298</t>
  </si>
  <si>
    <t>725823112</t>
  </si>
  <si>
    <t>Baterie bidetové stojánkové pákové s výpustí</t>
  </si>
  <si>
    <t>217</t>
  </si>
  <si>
    <t>725822661</t>
  </si>
  <si>
    <t>Baterie umyvadlové samouzavírací tlačné s výtokem po dobu 9-16 s a 5 l/min</t>
  </si>
  <si>
    <t>284</t>
  </si>
  <si>
    <t>725214162R</t>
  </si>
  <si>
    <t>Zápachová uzávěrka pro umyvadlo DN 40 s výpstí</t>
  </si>
  <si>
    <t>303</t>
  </si>
  <si>
    <t>725861312R</t>
  </si>
  <si>
    <t>Zápachová uzávěrka pro umyvadlo DN 40 – nerezová, s výpustí</t>
  </si>
  <si>
    <t>305</t>
  </si>
  <si>
    <t>Zápachová uzávěrka pro vzt jednotky  podomítková</t>
  </si>
  <si>
    <t>304</t>
  </si>
  <si>
    <t>725980122</t>
  </si>
  <si>
    <t>Dvířka 15/30</t>
  </si>
  <si>
    <t>306</t>
  </si>
  <si>
    <t>R725 001</t>
  </si>
  <si>
    <t>307</t>
  </si>
  <si>
    <t>R725 002</t>
  </si>
  <si>
    <t>Nezámrzná armatura DN 25</t>
  </si>
  <si>
    <t>998725202</t>
  </si>
  <si>
    <t>Přesun hmot procentní pro zařizovací předměty v objektech v do 12 m</t>
  </si>
  <si>
    <t>725291706</t>
  </si>
  <si>
    <t>Doplňky zařízení koupelen a záchodů  smaltované madla rovná, délky 800 mm</t>
  </si>
  <si>
    <t>725121603</t>
  </si>
  <si>
    <t>Pisoárové záchodky nerezové se senzorovým splachováním vč.montáže</t>
  </si>
  <si>
    <t>64211034</t>
  </si>
  <si>
    <t>kryt sifonu (polosloup) umyvadla keramický bílý</t>
  </si>
  <si>
    <t>721233112</t>
  </si>
  <si>
    <t>Střešní vtoky (vpusti) polypropylenové (PP) pro ploché střechy s odtokem svislým DN 110</t>
  </si>
  <si>
    <t>726</t>
  </si>
  <si>
    <t>Zdravotechnika - předstěnové instalace</t>
  </si>
  <si>
    <t>726111031R</t>
  </si>
  <si>
    <t>Instalační předstěna – klozet s ovládáním zepředu v 1080 mm závěsný do masivní zděné kce</t>
  </si>
  <si>
    <t>726131011</t>
  </si>
  <si>
    <t>Předstěnové instalační systémy do lehkých stěn s kovovou konstrukcí pro bidety stavební výška 1120 mm</t>
  </si>
  <si>
    <t>6000109870</t>
  </si>
  <si>
    <t>Montážní rám Alcaplast A108/1300 pro výlevku a baterii</t>
  </si>
  <si>
    <t>726131043</t>
  </si>
  <si>
    <t>Předstěnové instalační systémy do lehkých stěn s kovovou konstrukcí pro závěsné klozety ovládání zepředu, stavební výšky 1120 mm pro tělesně postižené</t>
  </si>
  <si>
    <t>292</t>
  </si>
  <si>
    <t>998726213</t>
  </si>
  <si>
    <t>Přesun hmot procentní pro instalační prefabrikáty v objektech v do 24 m</t>
  </si>
  <si>
    <t>727</t>
  </si>
  <si>
    <t>Zdravotechnika - požární ochrana</t>
  </si>
  <si>
    <t>727121107</t>
  </si>
  <si>
    <t>Protipožární manžeta D 110 mm z jedné strany dělící konstrukce požární odolnost EI 90</t>
  </si>
  <si>
    <t>731</t>
  </si>
  <si>
    <t>Ústřední vytápění - kotelny</t>
  </si>
  <si>
    <t>125</t>
  </si>
  <si>
    <t>731341130</t>
  </si>
  <si>
    <t>Hadice napouštěcí pryžové D 16/23</t>
  </si>
  <si>
    <t>126</t>
  </si>
  <si>
    <t>7315 002</t>
  </si>
  <si>
    <t>Revize komínu</t>
  </si>
  <si>
    <t>127</t>
  </si>
  <si>
    <t>7315 004R</t>
  </si>
  <si>
    <t>Neutralizační box pro úpravu kondenzátu vč. MT (např. Neutrakon 100/70)</t>
  </si>
  <si>
    <t>312</t>
  </si>
  <si>
    <t>998731202</t>
  </si>
  <si>
    <t>Přesun hmot procentní pro kotelny v objektech v do 12 m</t>
  </si>
  <si>
    <t>732</t>
  </si>
  <si>
    <t>Ústřední vytápění - strojovny</t>
  </si>
  <si>
    <t>192</t>
  </si>
  <si>
    <t>732331611R</t>
  </si>
  <si>
    <t>Nádoba tlaková expanzní s membránou závitové připojení PN 0,6 o objemu 30 l – TV</t>
  </si>
  <si>
    <t>58</t>
  </si>
  <si>
    <t>732331772</t>
  </si>
  <si>
    <t>Příslušenství k expanzním nádobám konzole nastavitelná</t>
  </si>
  <si>
    <t>138</t>
  </si>
  <si>
    <t>732331777</t>
  </si>
  <si>
    <t>Příslušenství k expanzním nádobám bezpečnostní uzávěr G 3/4 k měření tlaku</t>
  </si>
  <si>
    <t>59</t>
  </si>
  <si>
    <t>732331778</t>
  </si>
  <si>
    <t>Příslušenství k expanzním nádobám bezpečnostní uzávěr G 1 k měření tlaku</t>
  </si>
  <si>
    <t>193</t>
  </si>
  <si>
    <t>7325 001</t>
  </si>
  <si>
    <t>Změkčovací filtr např.  IVAR.DEVAP-KAB</t>
  </si>
  <si>
    <t>313</t>
  </si>
  <si>
    <t>998732202</t>
  </si>
  <si>
    <t>Přesun hmot procentní pro strojovny v objektech v do 12 m</t>
  </si>
  <si>
    <t>733</t>
  </si>
  <si>
    <t>Ústřední vytápění - rozvodné potrubí</t>
  </si>
  <si>
    <t>149</t>
  </si>
  <si>
    <t>733224225</t>
  </si>
  <si>
    <t>Příplatek k potrubí měděnému za zhotovení přípojky z trubek měděných D 15x1,5</t>
  </si>
  <si>
    <t>150</t>
  </si>
  <si>
    <t>733291101</t>
  </si>
  <si>
    <t>Zkouška těsnosti potrubí měděné do D 35x1,5</t>
  </si>
  <si>
    <t>151</t>
  </si>
  <si>
    <t>733291102</t>
  </si>
  <si>
    <t>Zkouška těsnosti potrubí měděné do D 64x2</t>
  </si>
  <si>
    <t>152</t>
  </si>
  <si>
    <t>7335 001</t>
  </si>
  <si>
    <t>153</t>
  </si>
  <si>
    <t>7335 002</t>
  </si>
  <si>
    <t>316</t>
  </si>
  <si>
    <t>998733203</t>
  </si>
  <si>
    <t>Přesun hmot procentní pro rozvody potrubí v objektech v do 24 m</t>
  </si>
  <si>
    <t>734</t>
  </si>
  <si>
    <t>Ústřední vytápění - armatury</t>
  </si>
  <si>
    <t>155</t>
  </si>
  <si>
    <t>734211119</t>
  </si>
  <si>
    <t>Ventil závitový odvzdušňovací G 3/8 PN 14 do 120°C automatický</t>
  </si>
  <si>
    <t>70</t>
  </si>
  <si>
    <t>734220103</t>
  </si>
  <si>
    <t>Ventil závitový regulační přímý G 5/4 PN 20 do 100°C vyvažovací</t>
  </si>
  <si>
    <t>158</t>
  </si>
  <si>
    <t>734221552</t>
  </si>
  <si>
    <t>Ventil závitový termostatický přímý dvouregulační G 1/2 PN 16 do 110°C bez hlavice ovládání</t>
  </si>
  <si>
    <t>159</t>
  </si>
  <si>
    <t>734221682.R</t>
  </si>
  <si>
    <t>Hhlavice kapalinová PN 10 do 110°C otopných těles VK – antivandal</t>
  </si>
  <si>
    <t>160</t>
  </si>
  <si>
    <t>734221683.R</t>
  </si>
  <si>
    <t>Hlavice kapalinová PN 10 do 110°C  – antivandal</t>
  </si>
  <si>
    <t>161</t>
  </si>
  <si>
    <t>734242414</t>
  </si>
  <si>
    <t>Ventil závitový zpětný přímý G 1 PN 16 do 110°C</t>
  </si>
  <si>
    <t>163</t>
  </si>
  <si>
    <t>734251212</t>
  </si>
  <si>
    <t>Ventil závitový pojistný rohový G 3/4 provozní tlak od 2,5 do 6 barů</t>
  </si>
  <si>
    <t>198</t>
  </si>
  <si>
    <t>734261235</t>
  </si>
  <si>
    <t>Šroubení topenářské přímé G 1 PN 16 do 120°C</t>
  </si>
  <si>
    <t>165</t>
  </si>
  <si>
    <t>734261403</t>
  </si>
  <si>
    <t>Armatura připojovací rohová G 3/4x18 PN 10 do 110°C radiátorů typu VK</t>
  </si>
  <si>
    <t>200</t>
  </si>
  <si>
    <t>734261403.R</t>
  </si>
  <si>
    <t>Regulátor tlaku vody pro OT komplet včetně dodávky a montáže</t>
  </si>
  <si>
    <t>166</t>
  </si>
  <si>
    <t>734291123</t>
  </si>
  <si>
    <t>Kohout plnící a vypouštěcí G 1/2 PN 10 do 110°C závitový</t>
  </si>
  <si>
    <t>7351517.R</t>
  </si>
  <si>
    <t>uzavírací šroubení H1/2x3/4"</t>
  </si>
  <si>
    <t>734261338.R</t>
  </si>
  <si>
    <t>svěrné šroubení 3/4"/15(16)</t>
  </si>
  <si>
    <t>169</t>
  </si>
  <si>
    <t>734292715</t>
  </si>
  <si>
    <t>Kohout kulový přímý G 1 PN 42 do 185°C vnitřní závit</t>
  </si>
  <si>
    <t>170</t>
  </si>
  <si>
    <t>734292716</t>
  </si>
  <si>
    <t>Kohout kulový přímý G 1 1/4 PN 42 do 185°C vnitřní závit</t>
  </si>
  <si>
    <t>171</t>
  </si>
  <si>
    <t>734292717</t>
  </si>
  <si>
    <t>Kohout kulový přímý G 1 1/2 PN 42 do 185°C vnitřní závit</t>
  </si>
  <si>
    <t>734261333.R</t>
  </si>
  <si>
    <t>Šroubení rohové pro VK radiátory</t>
  </si>
  <si>
    <t>734261338.R1</t>
  </si>
  <si>
    <t>radiátor přípojky měděné niklované-mosaz koleno lisované P16x2 Cu 15</t>
  </si>
  <si>
    <t>71</t>
  </si>
  <si>
    <t>734491103</t>
  </si>
  <si>
    <t>Ventil závitový regulační přímý G 5/4 PN 20 do 100°C měřící k vyvažovacímu ventilu</t>
  </si>
  <si>
    <t>175</t>
  </si>
  <si>
    <t>7345 001.1</t>
  </si>
  <si>
    <t>Příložný termostat na potrubí vč. MT</t>
  </si>
  <si>
    <t>315</t>
  </si>
  <si>
    <t>998734203</t>
  </si>
  <si>
    <t>Přesun hmot procentní pro armatury v objektech v do 24 m</t>
  </si>
  <si>
    <t>735</t>
  </si>
  <si>
    <t>Ústřední vytápění - otopná tělesa</t>
  </si>
  <si>
    <t>735151212</t>
  </si>
  <si>
    <t>Otopná tělesa panelová jednodesková PN 1,0 MPa, T do 110°C s jednou přídavnou přestupní plochou výšky tělesa 300 mm stavební délky / výkonu 500 mm / 275 W</t>
  </si>
  <si>
    <t>735151463.R</t>
  </si>
  <si>
    <t xml:space="preserve">Otopná tělesa panelová dvoudesková PN 1,0 MPa, T do 110°C s jednou přídavnou přestupní plochou výšky tělesa 500 mm stavební délky / výkonu 3000 mm </t>
  </si>
  <si>
    <t>735151472</t>
  </si>
  <si>
    <t>Otopná tělesa panelová dvoudesková PN 1,0 MPa, T do 110°C s jednou přídavnou přestupní plochou výšky tělesa 600 mm stavební délky / výkonu 500 mm / 644 W</t>
  </si>
  <si>
    <t>735151655</t>
  </si>
  <si>
    <t>Otopná tělesa panelová třídesková PN 1,0 MPa, T do 110°C se třemi přídavnými přestupními plochami výšky tělesa 500 mm stavební délky / výkonu 800 mm / 1663 W</t>
  </si>
  <si>
    <t>735151660</t>
  </si>
  <si>
    <t>Otopná tělesa panelová třídesková PN 1,0 MPa, T do 110°C se třemi přídavnými přestupními plochami výšky tělesa 500 mm stavební délky / výkonu 1400 mm / 2911 W</t>
  </si>
  <si>
    <t>10</t>
  </si>
  <si>
    <t>735151663.R</t>
  </si>
  <si>
    <t xml:space="preserve">Otopná tělesa panelová třídesková PN 1,0 MPa, T do 110°C se třemi přídavnými přestupními plochami výšky tělesa 500 mm stavební délky  3000 mm </t>
  </si>
  <si>
    <t>735151673</t>
  </si>
  <si>
    <t>Otopná tělesa panelová třídesková PN 1,0 MPa, T do 110°C se třemi přídavnými přestupními plochami výšky tělesa 600 mm stavební délky / výkonu 600 mm / 1444 W</t>
  </si>
  <si>
    <t>735151673.R</t>
  </si>
  <si>
    <t xml:space="preserve">Otopná tělesa panelová třídesková PN 1,0 MPa, T do 110°C se třemi přídavnými přestupními plochami výšky tělesa 600 mm stavební délky 600 mm </t>
  </si>
  <si>
    <t>13</t>
  </si>
  <si>
    <t>735151683.R1</t>
  </si>
  <si>
    <t>Otopná tělesa panelová třídesková PN 1,0 MPa, T do 110°C se třemi přídavnými přestupními plochami výšky tělesa 600 mm stavební délky 2300 mm</t>
  </si>
  <si>
    <t>14</t>
  </si>
  <si>
    <t>735151683.R</t>
  </si>
  <si>
    <t xml:space="preserve">Otopná tělesa panelová třídesková PN 1,0 MPa, T do 110°C se třemi přídavnými přestupními plochami výšky tělesa 600 mm stavební délky 3000 mm </t>
  </si>
  <si>
    <t>735151683.R2</t>
  </si>
  <si>
    <t>Otopná tělesa panelová třídesková PN 1,0 MPa, T do 110°C se třemi přídavnými přestupními plochami výšky tělesa 600 mm stavební délky 3000 mm</t>
  </si>
  <si>
    <t>735151699</t>
  </si>
  <si>
    <t>Otopná tělesa panelová třídesková PN 1,0 MPa, T do 110°C se třemi přídavnými přestupními plochami výšky tělesa 900 mm stavební délky / výkonu 1200 mm / 3994 W</t>
  </si>
  <si>
    <t>735151700</t>
  </si>
  <si>
    <t>Otopná tělesa panelová třídesková PN 1,0 MPa, T do 110°C se třemi přídavnými přestupními plochami výšky tělesa 900 mm stavební délky / výkonu 1400 mm / 4659 W</t>
  </si>
  <si>
    <t>735151700.R</t>
  </si>
  <si>
    <t xml:space="preserve">Otopná tělesa panelová třídesková PN 1,0 MPa, T do 110°C se třemi přídavnými přestupními plochami výšky tělesa 900 mm stavební délky  1600 mm </t>
  </si>
  <si>
    <t>222</t>
  </si>
  <si>
    <t>54153010</t>
  </si>
  <si>
    <t>těleso trubkové Concept 100 KTOM 600 / 800</t>
  </si>
  <si>
    <t>235</t>
  </si>
  <si>
    <t>7355 012</t>
  </si>
  <si>
    <t>236</t>
  </si>
  <si>
    <t>7355 013</t>
  </si>
  <si>
    <t>Topná zkouška</t>
  </si>
  <si>
    <t>hod</t>
  </si>
  <si>
    <t>237</t>
  </si>
  <si>
    <t>7355 014</t>
  </si>
  <si>
    <t>Vyregulování systému</t>
  </si>
  <si>
    <t>19</t>
  </si>
  <si>
    <t>998735102</t>
  </si>
  <si>
    <t>Přesun hmot pro otopná tělesa  stanovený z hmotnosti přesunovaného materiálu vodorovná dopravní vzdálenost do 50 m v objektech výšky přes 6 do 12 m</t>
  </si>
  <si>
    <t>998735193</t>
  </si>
  <si>
    <t>Přesun hmot pro otopná tělesa  stanovený z hmotnosti přesunovaného materiálu Příplatek k cenám za zvětšený přesun přes vymezenou největší dopravní vzdálenost do 500 m</t>
  </si>
  <si>
    <t>331</t>
  </si>
  <si>
    <t>998735203</t>
  </si>
  <si>
    <t>Přesun hmot procentní pro otopná tělesa v objektech v do 24 m</t>
  </si>
  <si>
    <t>783</t>
  </si>
  <si>
    <t>Dokončovací práce - nátěry</t>
  </si>
  <si>
    <t>241</t>
  </si>
  <si>
    <t>783614561</t>
  </si>
  <si>
    <t xml:space="preserve">Základní jednonásobný syntetický nátěr potrubí </t>
  </si>
  <si>
    <t>242</t>
  </si>
  <si>
    <t>783617601</t>
  </si>
  <si>
    <t xml:space="preserve">Krycí jednonásobný syntetický nátěr potrubí </t>
  </si>
  <si>
    <t>SO401 – plynovodní přípojka+ SO101 – Vnitřní plynovod</t>
  </si>
  <si>
    <t xml:space="preserve">    723 - Zdravotechnika - vnitřní plynovod</t>
  </si>
  <si>
    <t>723</t>
  </si>
  <si>
    <t>Zdravotechnika - vnitřní plynovod</t>
  </si>
  <si>
    <t>81</t>
  </si>
  <si>
    <t>723150305</t>
  </si>
  <si>
    <t>Potrubí ocelové hladké s BRALENEM D 38x2,6 mm</t>
  </si>
  <si>
    <t>82</t>
  </si>
  <si>
    <t>723150306</t>
  </si>
  <si>
    <t>Potrubí ocelové hladké s BRALENEM D 44,5x3,2 mm</t>
  </si>
  <si>
    <t>95</t>
  </si>
  <si>
    <t>723150315</t>
  </si>
  <si>
    <t>Potrubí ocelové hladké černé bezešvé spojované svařováním tvářené za tepla D 108x4 mm</t>
  </si>
  <si>
    <t>80</t>
  </si>
  <si>
    <t>723150367</t>
  </si>
  <si>
    <t>Chránička D 57x2,9 mm</t>
  </si>
  <si>
    <t>77</t>
  </si>
  <si>
    <t>723160206</t>
  </si>
  <si>
    <t>Přípojka k plynoměru spojované na závit bez ochozu G 6/4</t>
  </si>
  <si>
    <t>78</t>
  </si>
  <si>
    <t>723160336</t>
  </si>
  <si>
    <t>Rozpěrka přípojek plynoměru G 6/4</t>
  </si>
  <si>
    <t>83</t>
  </si>
  <si>
    <t>723170215</t>
  </si>
  <si>
    <t xml:space="preserve">Potrubí plynové plastové ze síťovaného Pe, PN 10 DN 40 mm </t>
  </si>
  <si>
    <t>87</t>
  </si>
  <si>
    <t>723170226</t>
  </si>
  <si>
    <t>Ochrana plynového potrubí ze síťovaného Pe korugovanými trubkami D 50</t>
  </si>
  <si>
    <t>89</t>
  </si>
  <si>
    <t>723190205</t>
  </si>
  <si>
    <t>Přípojka plynovodní ocelová závitová černá bezešvá spojovaná na závit běžná DN 32</t>
  </si>
  <si>
    <t>90</t>
  </si>
  <si>
    <t>723190254</t>
  </si>
  <si>
    <t>Výpustky plynovodní vedení a upevnění do DN 50</t>
  </si>
  <si>
    <t>92</t>
  </si>
  <si>
    <t>723190909</t>
  </si>
  <si>
    <t>Zkouška těsnosti potrubí plynovodního</t>
  </si>
  <si>
    <t>310</t>
  </si>
  <si>
    <t>723220214</t>
  </si>
  <si>
    <t>Redukce G 6/4 x 1 s vnitřním závitem</t>
  </si>
  <si>
    <t>88</t>
  </si>
  <si>
    <t>723231165</t>
  </si>
  <si>
    <t>Kohout kulový přímý G 1 1/4 PN 42 do 185°C plnoprůtokový vnitřní závit těžká řada</t>
  </si>
  <si>
    <t>309</t>
  </si>
  <si>
    <t>723231166</t>
  </si>
  <si>
    <t>Kohout kulový přímý G 1 1/2 PN 42 do 185°C plnoprůtokový vnitřní závit těžká řada</t>
  </si>
  <si>
    <t>76</t>
  </si>
  <si>
    <t>723234312</t>
  </si>
  <si>
    <t>Regulátor tlaku plynu středotlaký jednostupňový výkon do 10 m3/hod pro zemní plyn</t>
  </si>
  <si>
    <t>79</t>
  </si>
  <si>
    <t>7235 001.R</t>
  </si>
  <si>
    <t>Plynoměr G10- pro dálkový odečet</t>
  </si>
  <si>
    <t>86</t>
  </si>
  <si>
    <t>7235 002</t>
  </si>
  <si>
    <t>Přechodka plast - ocel</t>
  </si>
  <si>
    <t>93</t>
  </si>
  <si>
    <t>7235 003</t>
  </si>
  <si>
    <t>Revize plynovodu vnitřního a venkovního</t>
  </si>
  <si>
    <t>94</t>
  </si>
  <si>
    <t>7235 004</t>
  </si>
  <si>
    <t>Typová skříň pro HUP</t>
  </si>
  <si>
    <t>96</t>
  </si>
  <si>
    <t>7235 005</t>
  </si>
  <si>
    <t>Napojení na stávající rozvod plynu</t>
  </si>
  <si>
    <t>98</t>
  </si>
  <si>
    <t>7235 006</t>
  </si>
  <si>
    <t>99</t>
  </si>
  <si>
    <t>7235 007</t>
  </si>
  <si>
    <t>8997 001R</t>
  </si>
  <si>
    <t>311</t>
  </si>
  <si>
    <t>998723203</t>
  </si>
  <si>
    <t>Přesun hmot procentní pro vnitřní plynovod v objektech v do 24 m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</si>
</sst>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%"/>
    <numFmt numFmtId="165" formatCode="d/m/yyyy"/>
    <numFmt numFmtId="166" formatCode="#,##0.00000"/>
    <numFmt numFmtId="167" formatCode="#,##0.000"/>
  </numFmts>
  <fonts count="5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8"/>
      <name val="Arial CE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9"/>
      <name val="Arial CE"/>
      <family val="2"/>
    </font>
    <font>
      <sz val="8"/>
      <color indexed="48"/>
      <name val="Arial CE"/>
      <family val="2"/>
    </font>
    <font>
      <b/>
      <sz val="14"/>
      <name val="Arial CE"/>
      <family val="2"/>
    </font>
    <font>
      <sz val="10"/>
      <color indexed="55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sz val="10"/>
      <color indexed="55"/>
      <name val="Arial CE"/>
      <family val="2"/>
    </font>
    <font>
      <b/>
      <sz val="12"/>
      <name val="Arial CE"/>
      <family val="2"/>
    </font>
    <font>
      <b/>
      <sz val="10"/>
      <color indexed="63"/>
      <name val="Arial CE"/>
      <family val="2"/>
    </font>
    <font>
      <sz val="12"/>
      <color indexed="55"/>
      <name val="Arial CE"/>
      <family val="2"/>
    </font>
    <font>
      <sz val="9"/>
      <name val="Arial CE"/>
      <family val="2"/>
    </font>
    <font>
      <sz val="9"/>
      <color indexed="55"/>
      <name val="Arial CE"/>
      <family val="2"/>
    </font>
    <font>
      <b/>
      <sz val="12"/>
      <color indexed="37"/>
      <name val="Arial CE"/>
      <family val="2"/>
    </font>
    <font>
      <sz val="12"/>
      <name val="Arial CE"/>
      <family val="2"/>
    </font>
    <font>
      <sz val="18"/>
      <color indexed="12"/>
      <name val="Wingdings 2"/>
      <family val="1"/>
    </font>
    <font>
      <sz val="11"/>
      <name val="Arial CE"/>
      <family val="2"/>
    </font>
    <font>
      <sz val="11"/>
      <color indexed="55"/>
      <name val="Arial CE"/>
      <family val="2"/>
    </font>
    <font>
      <b/>
      <sz val="11"/>
      <color indexed="56"/>
      <name val="Arial CE"/>
      <family val="2"/>
    </font>
    <font>
      <sz val="11"/>
      <color indexed="56"/>
      <name val="Arial CE"/>
      <family val="2"/>
    </font>
    <font>
      <sz val="10"/>
      <color indexed="48"/>
      <name val="Arial CE"/>
      <family val="2"/>
    </font>
    <font>
      <sz val="8"/>
      <color indexed="55"/>
      <name val="Arial CE"/>
      <family val="2"/>
    </font>
    <font>
      <b/>
      <sz val="12"/>
      <color indexed="16"/>
      <name val="Arial CE"/>
      <family val="2"/>
    </font>
    <font>
      <sz val="12"/>
      <color indexed="56"/>
      <name val="Arial CE"/>
      <family val="2"/>
    </font>
    <font>
      <sz val="10"/>
      <color indexed="56"/>
      <name val="Arial CE"/>
      <family val="2"/>
    </font>
    <font>
      <sz val="8"/>
      <color indexed="56"/>
      <name val="Arial CE"/>
      <family val="2"/>
    </font>
    <font>
      <i/>
      <sz val="9"/>
      <color indexed="12"/>
      <name val="Arial CE"/>
      <family val="2"/>
    </font>
    <font>
      <sz val="8"/>
      <color indexed="37"/>
      <name val="Arial CE"/>
      <family val="2"/>
    </font>
    <font>
      <b/>
      <sz val="8"/>
      <name val="Arial CE"/>
      <family val="2"/>
    </font>
    <font>
      <i/>
      <sz val="8"/>
      <color indexed="12"/>
      <name val="Arial CE"/>
      <family val="2"/>
    </font>
    <font>
      <b/>
      <sz val="9"/>
      <color indexed="8"/>
      <name val="Times New Roman"/>
      <family val="1"/>
    </font>
    <font>
      <sz val="9"/>
      <name val="Trebuchet MS"/>
      <family val="2"/>
    </font>
    <font>
      <sz val="8"/>
      <name val="Trebuchet MS"/>
      <family val="2"/>
    </font>
    <font>
      <b/>
      <sz val="10"/>
      <color indexed="30"/>
      <name val="Arial CE"/>
      <family val="2"/>
    </font>
    <font>
      <i/>
      <sz val="9"/>
      <name val="Arial CE"/>
      <family val="2"/>
    </font>
    <font>
      <sz val="8"/>
      <name val="Tahoma"/>
      <family val="2"/>
    </font>
    <font>
      <b/>
      <sz val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 style="hair">
        <color indexed="55"/>
      </right>
      <top style="hair">
        <color indexed="55"/>
      </top>
      <bottom>
        <color indexed="63"/>
      </bottom>
    </border>
    <border>
      <left>
        <color indexed="63"/>
      </left>
      <right style="hair">
        <color indexed="55"/>
      </right>
      <top>
        <color indexed="63"/>
      </top>
      <bottom>
        <color indexed="63"/>
      </bottom>
    </border>
    <border>
      <left style="hair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>
        <color indexed="63"/>
      </right>
      <top style="hair">
        <color indexed="55"/>
      </top>
      <bottom>
        <color indexed="63"/>
      </bottom>
    </border>
    <border>
      <left style="hair">
        <color indexed="55"/>
      </left>
      <right>
        <color indexed="63"/>
      </right>
      <top>
        <color indexed="63"/>
      </top>
      <bottom>
        <color indexed="63"/>
      </bottom>
    </border>
    <border>
      <left style="hair">
        <color indexed="55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 style="hair">
        <color indexed="55"/>
      </right>
      <top>
        <color indexed="63"/>
      </top>
      <bottom style="hair">
        <color indexed="55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6" fillId="10" borderId="0" applyNumberFormat="0" applyBorder="0" applyAlignment="0" applyProtection="0"/>
    <xf numFmtId="0" fontId="7" fillId="1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0" fillId="4" borderId="6" applyNumberFormat="0" applyAlignment="0" applyProtection="0"/>
    <xf numFmtId="9" fontId="0" fillId="0" borderId="0" applyFill="0" applyBorder="0" applyAlignment="0" applyProtection="0"/>
    <xf numFmtId="0" fontId="13" fillId="0" borderId="7" applyNumberFormat="0" applyFill="0" applyAlignment="0" applyProtection="0"/>
    <xf numFmtId="0" fontId="14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" borderId="8" applyNumberFormat="0" applyAlignment="0" applyProtection="0"/>
    <xf numFmtId="0" fontId="17" fillId="13" borderId="8" applyNumberFormat="0" applyAlignment="0" applyProtection="0"/>
    <xf numFmtId="0" fontId="18" fillId="13" borderId="9" applyNumberFormat="0" applyAlignment="0" applyProtection="0"/>
    <xf numFmtId="0" fontId="19" fillId="0" borderId="0" applyNumberFormat="0" applyFill="0" applyBorder="0" applyAlignment="0" applyProtection="0"/>
    <xf numFmtId="0" fontId="2" fillId="8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</cellStyleXfs>
  <cellXfs count="216">
    <xf numFmtId="0" fontId="0" fillId="0" borderId="0" xfId="0" applyAlignment="1">
      <alignment/>
    </xf>
    <xf numFmtId="0" fontId="5" fillId="0" borderId="0" xfId="37" applyFont="1">
      <alignment/>
      <protection/>
    </xf>
    <xf numFmtId="0" fontId="20" fillId="0" borderId="0" xfId="37" applyFont="1" applyAlignment="1">
      <alignment horizontal="left" vertical="center"/>
      <protection/>
    </xf>
    <xf numFmtId="0" fontId="5" fillId="0" borderId="0" xfId="37" applyFont="1" applyAlignment="1">
      <alignment horizontal="left" vertical="center"/>
      <protection/>
    </xf>
    <xf numFmtId="0" fontId="5" fillId="0" borderId="10" xfId="37" applyFont="1" applyBorder="1">
      <alignment/>
      <protection/>
    </xf>
    <xf numFmtId="0" fontId="5" fillId="0" borderId="11" xfId="37" applyFont="1" applyBorder="1">
      <alignment/>
      <protection/>
    </xf>
    <xf numFmtId="0" fontId="5" fillId="0" borderId="12" xfId="37" applyFont="1" applyBorder="1">
      <alignment/>
      <protection/>
    </xf>
    <xf numFmtId="0" fontId="22" fillId="0" borderId="0" xfId="37" applyFont="1" applyAlignment="1">
      <alignment horizontal="left" vertical="center"/>
      <protection/>
    </xf>
    <xf numFmtId="0" fontId="21" fillId="0" borderId="0" xfId="37" applyFont="1" applyAlignment="1">
      <alignment horizontal="left" vertical="center"/>
      <protection/>
    </xf>
    <xf numFmtId="0" fontId="23" fillId="0" borderId="0" xfId="37" applyFont="1" applyAlignment="1">
      <alignment horizontal="left" vertical="top"/>
      <protection/>
    </xf>
    <xf numFmtId="0" fontId="25" fillId="0" borderId="0" xfId="37" applyFont="1" applyAlignment="1">
      <alignment horizontal="left" vertical="top"/>
      <protection/>
    </xf>
    <xf numFmtId="0" fontId="23" fillId="0" borderId="0" xfId="37" applyFont="1" applyAlignment="1">
      <alignment horizontal="left" vertical="center"/>
      <protection/>
    </xf>
    <xf numFmtId="0" fontId="24" fillId="0" borderId="0" xfId="37" applyFont="1" applyAlignment="1">
      <alignment horizontal="left" vertical="center"/>
      <protection/>
    </xf>
    <xf numFmtId="0" fontId="5" fillId="0" borderId="13" xfId="37" applyFont="1" applyBorder="1">
      <alignment/>
      <protection/>
    </xf>
    <xf numFmtId="0" fontId="5" fillId="0" borderId="0" xfId="37" applyFont="1" applyAlignment="1">
      <alignment vertical="center"/>
      <protection/>
    </xf>
    <xf numFmtId="0" fontId="5" fillId="0" borderId="12" xfId="37" applyFont="1" applyBorder="1" applyAlignment="1">
      <alignment vertical="center"/>
      <protection/>
    </xf>
    <xf numFmtId="0" fontId="26" fillId="0" borderId="14" xfId="37" applyFont="1" applyBorder="1" applyAlignment="1">
      <alignment horizontal="left" vertical="center"/>
      <protection/>
    </xf>
    <xf numFmtId="0" fontId="5" fillId="0" borderId="14" xfId="37" applyFont="1" applyBorder="1" applyAlignment="1">
      <alignment vertical="center"/>
      <protection/>
    </xf>
    <xf numFmtId="0" fontId="23" fillId="0" borderId="0" xfId="37" applyFont="1" applyAlignment="1">
      <alignment vertical="center"/>
      <protection/>
    </xf>
    <xf numFmtId="0" fontId="23" fillId="0" borderId="12" xfId="37" applyFont="1" applyBorder="1" applyAlignment="1">
      <alignment vertical="center"/>
      <protection/>
    </xf>
    <xf numFmtId="0" fontId="5" fillId="9" borderId="0" xfId="37" applyFont="1" applyFill="1" applyAlignment="1">
      <alignment vertical="center"/>
      <protection/>
    </xf>
    <xf numFmtId="0" fontId="28" fillId="9" borderId="15" xfId="37" applyFont="1" applyFill="1" applyBorder="1" applyAlignment="1">
      <alignment horizontal="left" vertical="center"/>
      <protection/>
    </xf>
    <xf numFmtId="0" fontId="5" fillId="9" borderId="16" xfId="37" applyFont="1" applyFill="1" applyBorder="1" applyAlignment="1">
      <alignment vertical="center"/>
      <protection/>
    </xf>
    <xf numFmtId="0" fontId="28" fillId="9" borderId="16" xfId="37" applyFont="1" applyFill="1" applyBorder="1" applyAlignment="1">
      <alignment horizontal="center" vertical="center"/>
      <protection/>
    </xf>
    <xf numFmtId="0" fontId="29" fillId="0" borderId="13" xfId="37" applyFont="1" applyBorder="1" applyAlignment="1">
      <alignment horizontal="left" vertical="center"/>
      <protection/>
    </xf>
    <xf numFmtId="0" fontId="5" fillId="0" borderId="13" xfId="37" applyFont="1" applyBorder="1" applyAlignment="1">
      <alignment vertical="center"/>
      <protection/>
    </xf>
    <xf numFmtId="0" fontId="23" fillId="0" borderId="14" xfId="37" applyFont="1" applyBorder="1" applyAlignment="1">
      <alignment horizontal="left" vertical="center"/>
      <protection/>
    </xf>
    <xf numFmtId="0" fontId="5" fillId="0" borderId="17" xfId="37" applyFont="1" applyBorder="1" applyAlignment="1">
      <alignment vertical="center"/>
      <protection/>
    </xf>
    <xf numFmtId="0" fontId="5" fillId="0" borderId="18" xfId="37" applyFont="1" applyBorder="1" applyAlignment="1">
      <alignment vertical="center"/>
      <protection/>
    </xf>
    <xf numFmtId="0" fontId="5" fillId="0" borderId="10" xfId="37" applyFont="1" applyBorder="1" applyAlignment="1">
      <alignment vertical="center"/>
      <protection/>
    </xf>
    <xf numFmtId="0" fontId="5" fillId="0" borderId="11" xfId="37" applyFont="1" applyBorder="1" applyAlignment="1">
      <alignment vertical="center"/>
      <protection/>
    </xf>
    <xf numFmtId="0" fontId="24" fillId="0" borderId="0" xfId="37" applyFont="1" applyAlignment="1">
      <alignment vertical="center"/>
      <protection/>
    </xf>
    <xf numFmtId="0" fontId="24" fillId="0" borderId="12" xfId="37" applyFont="1" applyBorder="1" applyAlignment="1">
      <alignment vertical="center"/>
      <protection/>
    </xf>
    <xf numFmtId="0" fontId="25" fillId="0" borderId="0" xfId="37" applyFont="1" applyAlignment="1">
      <alignment vertical="center"/>
      <protection/>
    </xf>
    <xf numFmtId="0" fontId="25" fillId="0" borderId="12" xfId="37" applyFont="1" applyBorder="1" applyAlignment="1">
      <alignment vertical="center"/>
      <protection/>
    </xf>
    <xf numFmtId="0" fontId="25" fillId="0" borderId="0" xfId="37" applyFont="1" applyAlignment="1">
      <alignment horizontal="left" vertical="center"/>
      <protection/>
    </xf>
    <xf numFmtId="0" fontId="26" fillId="0" borderId="0" xfId="37" applyFont="1" applyAlignment="1">
      <alignment vertical="center"/>
      <protection/>
    </xf>
    <xf numFmtId="0" fontId="5" fillId="0" borderId="19" xfId="37" applyFont="1" applyBorder="1" applyAlignment="1">
      <alignment vertical="center"/>
      <protection/>
    </xf>
    <xf numFmtId="0" fontId="5" fillId="0" borderId="20" xfId="37" applyFont="1" applyBorder="1" applyAlignment="1">
      <alignment vertical="center"/>
      <protection/>
    </xf>
    <xf numFmtId="0" fontId="5" fillId="0" borderId="0" xfId="37" applyFont="1" applyBorder="1" applyAlignment="1">
      <alignment vertical="center"/>
      <protection/>
    </xf>
    <xf numFmtId="0" fontId="5" fillId="0" borderId="21" xfId="37" applyFont="1" applyBorder="1" applyAlignment="1">
      <alignment vertical="center"/>
      <protection/>
    </xf>
    <xf numFmtId="0" fontId="5" fillId="2" borderId="16" xfId="37" applyFont="1" applyFill="1" applyBorder="1" applyAlignment="1">
      <alignment vertical="center"/>
      <protection/>
    </xf>
    <xf numFmtId="0" fontId="31" fillId="2" borderId="0" xfId="37" applyFont="1" applyFill="1" applyAlignment="1">
      <alignment horizontal="center" vertical="center"/>
      <protection/>
    </xf>
    <xf numFmtId="0" fontId="32" fillId="0" borderId="22" xfId="37" applyFont="1" applyBorder="1" applyAlignment="1">
      <alignment horizontal="center" vertical="center" wrapText="1"/>
      <protection/>
    </xf>
    <xf numFmtId="0" fontId="32" fillId="0" borderId="23" xfId="37" applyFont="1" applyBorder="1" applyAlignment="1">
      <alignment horizontal="center" vertical="center" wrapText="1"/>
      <protection/>
    </xf>
    <xf numFmtId="0" fontId="32" fillId="0" borderId="24" xfId="37" applyFont="1" applyBorder="1" applyAlignment="1">
      <alignment horizontal="center" vertical="center" wrapText="1"/>
      <protection/>
    </xf>
    <xf numFmtId="0" fontId="5" fillId="0" borderId="25" xfId="37" applyFont="1" applyBorder="1" applyAlignment="1">
      <alignment vertical="center"/>
      <protection/>
    </xf>
    <xf numFmtId="0" fontId="28" fillId="0" borderId="0" xfId="37" applyFont="1" applyAlignment="1">
      <alignment vertical="center"/>
      <protection/>
    </xf>
    <xf numFmtId="0" fontId="28" fillId="0" borderId="12" xfId="37" applyFont="1" applyBorder="1" applyAlignment="1">
      <alignment vertical="center"/>
      <protection/>
    </xf>
    <xf numFmtId="0" fontId="33" fillId="0" borderId="0" xfId="37" applyFont="1" applyAlignment="1">
      <alignment horizontal="left" vertical="center"/>
      <protection/>
    </xf>
    <xf numFmtId="0" fontId="33" fillId="0" borderId="0" xfId="37" applyFont="1" applyAlignment="1">
      <alignment vertical="center"/>
      <protection/>
    </xf>
    <xf numFmtId="4" fontId="33" fillId="0" borderId="0" xfId="37" applyNumberFormat="1" applyFont="1" applyBorder="1" applyAlignment="1">
      <alignment horizontal="right" vertical="center"/>
      <protection/>
    </xf>
    <xf numFmtId="4" fontId="33" fillId="0" borderId="0" xfId="37" applyNumberFormat="1" applyFont="1" applyBorder="1" applyAlignment="1">
      <alignment vertical="center"/>
      <protection/>
    </xf>
    <xf numFmtId="0" fontId="28" fillId="0" borderId="0" xfId="37" applyFont="1" applyAlignment="1">
      <alignment horizontal="center" vertical="center"/>
      <protection/>
    </xf>
    <xf numFmtId="4" fontId="30" fillId="0" borderId="26" xfId="37" applyNumberFormat="1" applyFont="1" applyBorder="1" applyAlignment="1">
      <alignment vertical="center"/>
      <protection/>
    </xf>
    <xf numFmtId="4" fontId="30" fillId="0" borderId="0" xfId="37" applyNumberFormat="1" applyFont="1" applyBorder="1" applyAlignment="1">
      <alignment vertical="center"/>
      <protection/>
    </xf>
    <xf numFmtId="166" fontId="30" fillId="0" borderId="0" xfId="37" applyNumberFormat="1" applyFont="1" applyBorder="1" applyAlignment="1">
      <alignment vertical="center"/>
      <protection/>
    </xf>
    <xf numFmtId="4" fontId="30" fillId="0" borderId="21" xfId="37" applyNumberFormat="1" applyFont="1" applyBorder="1" applyAlignment="1">
      <alignment vertical="center"/>
      <protection/>
    </xf>
    <xf numFmtId="0" fontId="28" fillId="0" borderId="0" xfId="37" applyFont="1" applyAlignment="1">
      <alignment horizontal="left" vertical="center"/>
      <protection/>
    </xf>
    <xf numFmtId="0" fontId="34" fillId="0" borderId="0" xfId="37" applyFont="1" applyAlignment="1">
      <alignment horizontal="left" vertical="center"/>
      <protection/>
    </xf>
    <xf numFmtId="0" fontId="35" fillId="0" borderId="0" xfId="36" applyNumberFormat="1" applyFont="1" applyFill="1" applyBorder="1" applyAlignment="1" applyProtection="1">
      <alignment horizontal="center" vertical="center"/>
      <protection/>
    </xf>
    <xf numFmtId="0" fontId="25" fillId="0" borderId="0" xfId="37" applyFont="1" applyAlignment="1">
      <alignment horizontal="center" vertical="center"/>
      <protection/>
    </xf>
    <xf numFmtId="0" fontId="36" fillId="0" borderId="12" xfId="37" applyFont="1" applyBorder="1" applyAlignment="1">
      <alignment vertical="center"/>
      <protection/>
    </xf>
    <xf numFmtId="4" fontId="37" fillId="0" borderId="27" xfId="37" applyNumberFormat="1" applyFont="1" applyBorder="1" applyAlignment="1">
      <alignment vertical="center"/>
      <protection/>
    </xf>
    <xf numFmtId="4" fontId="37" fillId="0" borderId="28" xfId="37" applyNumberFormat="1" applyFont="1" applyBorder="1" applyAlignment="1">
      <alignment vertical="center"/>
      <protection/>
    </xf>
    <xf numFmtId="166" fontId="37" fillId="0" borderId="28" xfId="37" applyNumberFormat="1" applyFont="1" applyBorder="1" applyAlignment="1">
      <alignment vertical="center"/>
      <protection/>
    </xf>
    <xf numFmtId="4" fontId="37" fillId="0" borderId="29" xfId="37" applyNumberFormat="1" applyFont="1" applyBorder="1" applyAlignment="1">
      <alignment vertical="center"/>
      <protection/>
    </xf>
    <xf numFmtId="0" fontId="36" fillId="0" borderId="0" xfId="37" applyFont="1" applyAlignment="1">
      <alignment vertical="center"/>
      <protection/>
    </xf>
    <xf numFmtId="0" fontId="36" fillId="0" borderId="0" xfId="37" applyFont="1" applyAlignment="1">
      <alignment horizontal="left" vertical="center"/>
      <protection/>
    </xf>
    <xf numFmtId="0" fontId="38" fillId="0" borderId="0" xfId="37" applyFont="1" applyAlignment="1">
      <alignment vertical="center"/>
      <protection/>
    </xf>
    <xf numFmtId="0" fontId="39" fillId="0" borderId="0" xfId="37" applyFont="1" applyAlignment="1">
      <alignment vertical="center"/>
      <protection/>
    </xf>
    <xf numFmtId="0" fontId="5" fillId="0" borderId="30" xfId="37" applyFont="1" applyBorder="1" applyAlignment="1">
      <alignment vertical="center"/>
      <protection/>
    </xf>
    <xf numFmtId="0" fontId="5" fillId="0" borderId="31" xfId="37" applyFont="1" applyBorder="1" applyAlignment="1">
      <alignment vertical="center"/>
      <protection/>
    </xf>
    <xf numFmtId="0" fontId="5" fillId="0" borderId="0" xfId="37" applyFont="1" applyProtection="1">
      <alignment/>
      <protection/>
    </xf>
    <xf numFmtId="0" fontId="40" fillId="0" borderId="0" xfId="37" applyFont="1" applyAlignment="1">
      <alignment horizontal="left" vertical="center"/>
      <protection/>
    </xf>
    <xf numFmtId="165" fontId="24" fillId="0" borderId="0" xfId="37" applyNumberFormat="1" applyFont="1" applyAlignment="1">
      <alignment horizontal="left" vertical="center"/>
      <protection/>
    </xf>
    <xf numFmtId="0" fontId="5" fillId="0" borderId="0" xfId="37" applyFont="1" applyAlignment="1">
      <alignment vertical="center" wrapText="1"/>
      <protection/>
    </xf>
    <xf numFmtId="0" fontId="5" fillId="0" borderId="12" xfId="37" applyFont="1" applyBorder="1" applyAlignment="1">
      <alignment vertical="center" wrapText="1"/>
      <protection/>
    </xf>
    <xf numFmtId="0" fontId="26" fillId="0" borderId="0" xfId="37" applyFont="1" applyAlignment="1">
      <alignment horizontal="left" vertical="center"/>
      <protection/>
    </xf>
    <xf numFmtId="4" fontId="33" fillId="0" borderId="0" xfId="37" applyNumberFormat="1" applyFont="1" applyAlignment="1">
      <alignment vertical="center"/>
      <protection/>
    </xf>
    <xf numFmtId="0" fontId="23" fillId="0" borderId="0" xfId="37" applyFont="1" applyAlignment="1">
      <alignment horizontal="right" vertical="center"/>
      <protection/>
    </xf>
    <xf numFmtId="0" fontId="41" fillId="0" borderId="0" xfId="37" applyFont="1" applyAlignment="1">
      <alignment horizontal="left" vertical="center"/>
      <protection/>
    </xf>
    <xf numFmtId="4" fontId="23" fillId="0" borderId="0" xfId="37" applyNumberFormat="1" applyFont="1" applyAlignment="1">
      <alignment vertical="center"/>
      <protection/>
    </xf>
    <xf numFmtId="164" fontId="23" fillId="0" borderId="0" xfId="37" applyNumberFormat="1" applyFont="1" applyAlignment="1">
      <alignment horizontal="right" vertical="center"/>
      <protection/>
    </xf>
    <xf numFmtId="0" fontId="5" fillId="2" borderId="0" xfId="37" applyFont="1" applyFill="1" applyAlignment="1">
      <alignment vertical="center"/>
      <protection/>
    </xf>
    <xf numFmtId="0" fontId="28" fillId="2" borderId="15" xfId="37" applyFont="1" applyFill="1" applyBorder="1" applyAlignment="1">
      <alignment horizontal="left" vertical="center"/>
      <protection/>
    </xf>
    <xf numFmtId="0" fontId="28" fillId="2" borderId="16" xfId="37" applyFont="1" applyFill="1" applyBorder="1" applyAlignment="1">
      <alignment horizontal="right" vertical="center"/>
      <protection/>
    </xf>
    <xf numFmtId="0" fontId="28" fillId="2" borderId="16" xfId="37" applyFont="1" applyFill="1" applyBorder="1" applyAlignment="1">
      <alignment horizontal="center" vertical="center"/>
      <protection/>
    </xf>
    <xf numFmtId="4" fontId="28" fillId="2" borderId="16" xfId="37" applyNumberFormat="1" applyFont="1" applyFill="1" applyBorder="1" applyAlignment="1">
      <alignment vertical="center"/>
      <protection/>
    </xf>
    <xf numFmtId="0" fontId="5" fillId="2" borderId="32" xfId="37" applyFont="1" applyFill="1" applyBorder="1" applyAlignment="1">
      <alignment vertical="center"/>
      <protection/>
    </xf>
    <xf numFmtId="0" fontId="23" fillId="0" borderId="14" xfId="37" applyFont="1" applyBorder="1" applyAlignment="1">
      <alignment horizontal="center" vertical="center"/>
      <protection/>
    </xf>
    <xf numFmtId="0" fontId="23" fillId="0" borderId="14" xfId="37" applyFont="1" applyBorder="1" applyAlignment="1">
      <alignment horizontal="right" vertical="center"/>
      <protection/>
    </xf>
    <xf numFmtId="0" fontId="24" fillId="0" borderId="0" xfId="37" applyFont="1" applyAlignment="1">
      <alignment horizontal="left" vertical="center" wrapText="1"/>
      <protection/>
    </xf>
    <xf numFmtId="0" fontId="31" fillId="2" borderId="0" xfId="37" applyFont="1" applyFill="1" applyAlignment="1">
      <alignment horizontal="left" vertical="center"/>
      <protection/>
    </xf>
    <xf numFmtId="0" fontId="31" fillId="2" borderId="0" xfId="37" applyFont="1" applyFill="1" applyAlignment="1">
      <alignment horizontal="right" vertical="center"/>
      <protection/>
    </xf>
    <xf numFmtId="0" fontId="42" fillId="0" borderId="0" xfId="37" applyFont="1" applyAlignment="1">
      <alignment horizontal="left" vertical="center"/>
      <protection/>
    </xf>
    <xf numFmtId="0" fontId="43" fillId="0" borderId="0" xfId="37" applyFont="1" applyAlignment="1">
      <alignment vertical="center"/>
      <protection/>
    </xf>
    <xf numFmtId="0" fontId="43" fillId="0" borderId="12" xfId="37" applyFont="1" applyBorder="1" applyAlignment="1">
      <alignment vertical="center"/>
      <protection/>
    </xf>
    <xf numFmtId="0" fontId="43" fillId="0" borderId="28" xfId="37" applyFont="1" applyBorder="1" applyAlignment="1">
      <alignment horizontal="left" vertical="center"/>
      <protection/>
    </xf>
    <xf numFmtId="0" fontId="43" fillId="0" borderId="28" xfId="37" applyFont="1" applyBorder="1" applyAlignment="1">
      <alignment vertical="center"/>
      <protection/>
    </xf>
    <xf numFmtId="4" fontId="43" fillId="0" borderId="28" xfId="37" applyNumberFormat="1" applyFont="1" applyBorder="1" applyAlignment="1">
      <alignment vertical="center"/>
      <protection/>
    </xf>
    <xf numFmtId="0" fontId="44" fillId="0" borderId="0" xfId="37" applyFont="1" applyAlignment="1">
      <alignment vertical="center"/>
      <protection/>
    </xf>
    <xf numFmtId="0" fontId="44" fillId="0" borderId="12" xfId="37" applyFont="1" applyBorder="1" applyAlignment="1">
      <alignment vertical="center"/>
      <protection/>
    </xf>
    <xf numFmtId="0" fontId="44" fillId="0" borderId="28" xfId="37" applyFont="1" applyBorder="1" applyAlignment="1">
      <alignment horizontal="left" vertical="center"/>
      <protection/>
    </xf>
    <xf numFmtId="0" fontId="44" fillId="0" borderId="28" xfId="37" applyFont="1" applyBorder="1" applyAlignment="1">
      <alignment vertical="center"/>
      <protection/>
    </xf>
    <xf numFmtId="4" fontId="44" fillId="0" borderId="0" xfId="37" applyNumberFormat="1" applyFont="1" applyAlignment="1">
      <alignment/>
      <protection/>
    </xf>
    <xf numFmtId="0" fontId="44" fillId="0" borderId="23" xfId="37" applyFont="1" applyBorder="1" applyAlignment="1">
      <alignment horizontal="left" vertical="center"/>
      <protection/>
    </xf>
    <xf numFmtId="0" fontId="44" fillId="0" borderId="23" xfId="37" applyFont="1" applyBorder="1" applyAlignment="1">
      <alignment vertical="center"/>
      <protection/>
    </xf>
    <xf numFmtId="4" fontId="44" fillId="0" borderId="23" xfId="37" applyNumberFormat="1" applyFont="1" applyBorder="1" applyAlignment="1">
      <alignment vertical="center"/>
      <protection/>
    </xf>
    <xf numFmtId="0" fontId="31" fillId="2" borderId="22" xfId="37" applyFont="1" applyFill="1" applyBorder="1" applyAlignment="1">
      <alignment horizontal="center" vertical="center" wrapText="1"/>
      <protection/>
    </xf>
    <xf numFmtId="0" fontId="31" fillId="2" borderId="23" xfId="37" applyFont="1" applyFill="1" applyBorder="1" applyAlignment="1">
      <alignment horizontal="center" vertical="center" wrapText="1"/>
      <protection/>
    </xf>
    <xf numFmtId="0" fontId="31" fillId="2" borderId="24" xfId="37" applyFont="1" applyFill="1" applyBorder="1" applyAlignment="1">
      <alignment horizontal="center" vertical="center" wrapText="1"/>
      <protection/>
    </xf>
    <xf numFmtId="4" fontId="33" fillId="0" borderId="0" xfId="37" applyNumberFormat="1" applyFont="1" applyAlignment="1">
      <alignment/>
      <protection/>
    </xf>
    <xf numFmtId="0" fontId="45" fillId="0" borderId="0" xfId="37" applyFont="1" applyAlignment="1">
      <alignment/>
      <protection/>
    </xf>
    <xf numFmtId="0" fontId="45" fillId="0" borderId="0" xfId="37" applyFont="1" applyAlignment="1">
      <alignment horizontal="left"/>
      <protection/>
    </xf>
    <xf numFmtId="0" fontId="43" fillId="0" borderId="0" xfId="37" applyFont="1" applyAlignment="1">
      <alignment horizontal="left"/>
      <protection/>
    </xf>
    <xf numFmtId="4" fontId="43" fillId="0" borderId="0" xfId="37" applyNumberFormat="1" applyFont="1" applyAlignment="1">
      <alignment/>
      <protection/>
    </xf>
    <xf numFmtId="0" fontId="44" fillId="0" borderId="0" xfId="37" applyFont="1" applyAlignment="1">
      <alignment horizontal="left"/>
      <protection/>
    </xf>
    <xf numFmtId="0" fontId="31" fillId="0" borderId="33" xfId="37" applyFont="1" applyBorder="1" applyAlignment="1" applyProtection="1">
      <alignment horizontal="center" vertical="center"/>
      <protection locked="0"/>
    </xf>
    <xf numFmtId="49" fontId="31" fillId="0" borderId="33" xfId="37" applyNumberFormat="1" applyFont="1" applyBorder="1" applyAlignment="1" applyProtection="1">
      <alignment horizontal="left" vertical="center" wrapText="1"/>
      <protection locked="0"/>
    </xf>
    <xf numFmtId="0" fontId="31" fillId="0" borderId="33" xfId="37" applyFont="1" applyBorder="1" applyAlignment="1" applyProtection="1">
      <alignment horizontal="left" vertical="center" wrapText="1"/>
      <protection locked="0"/>
    </xf>
    <xf numFmtId="0" fontId="31" fillId="0" borderId="33" xfId="37" applyFont="1" applyBorder="1" applyAlignment="1" applyProtection="1">
      <alignment horizontal="center" vertical="center" wrapText="1"/>
      <protection locked="0"/>
    </xf>
    <xf numFmtId="167" fontId="31" fillId="0" borderId="33" xfId="37" applyNumberFormat="1" applyFont="1" applyBorder="1" applyAlignment="1" applyProtection="1">
      <alignment vertical="center"/>
      <protection locked="0"/>
    </xf>
    <xf numFmtId="4" fontId="31" fillId="0" borderId="33" xfId="37" applyNumberFormat="1" applyFont="1" applyBorder="1" applyAlignment="1" applyProtection="1">
      <alignment vertical="center"/>
      <protection locked="0"/>
    </xf>
    <xf numFmtId="0" fontId="46" fillId="0" borderId="33" xfId="37" applyFont="1" applyBorder="1" applyAlignment="1" applyProtection="1">
      <alignment horizontal="center" vertical="center"/>
      <protection locked="0"/>
    </xf>
    <xf numFmtId="49" fontId="46" fillId="0" borderId="33" xfId="37" applyNumberFormat="1" applyFont="1" applyBorder="1" applyAlignment="1" applyProtection="1">
      <alignment horizontal="left" vertical="center" wrapText="1"/>
      <protection locked="0"/>
    </xf>
    <xf numFmtId="0" fontId="46" fillId="0" borderId="33" xfId="37" applyFont="1" applyBorder="1" applyAlignment="1" applyProtection="1">
      <alignment horizontal="left" vertical="center" wrapText="1"/>
      <protection locked="0"/>
    </xf>
    <xf numFmtId="0" fontId="46" fillId="0" borderId="33" xfId="37" applyFont="1" applyBorder="1" applyAlignment="1" applyProtection="1">
      <alignment horizontal="center" vertical="center" wrapText="1"/>
      <protection locked="0"/>
    </xf>
    <xf numFmtId="167" fontId="46" fillId="0" borderId="33" xfId="37" applyNumberFormat="1" applyFont="1" applyBorder="1" applyAlignment="1" applyProtection="1">
      <alignment vertical="center"/>
      <protection locked="0"/>
    </xf>
    <xf numFmtId="4" fontId="46" fillId="0" borderId="33" xfId="37" applyNumberFormat="1" applyFont="1" applyBorder="1" applyAlignment="1" applyProtection="1">
      <alignment vertical="center"/>
      <protection locked="0"/>
    </xf>
    <xf numFmtId="0" fontId="5" fillId="0" borderId="0" xfId="37" applyFont="1" applyAlignment="1">
      <alignment horizontal="center" vertical="center" wrapText="1"/>
      <protection/>
    </xf>
    <xf numFmtId="0" fontId="5" fillId="0" borderId="12" xfId="37" applyFont="1" applyBorder="1" applyAlignment="1">
      <alignment horizontal="center" vertical="center" wrapText="1"/>
      <protection/>
    </xf>
    <xf numFmtId="0" fontId="31" fillId="2" borderId="0" xfId="37" applyFont="1" applyFill="1" applyAlignment="1">
      <alignment horizontal="center" vertical="center" wrapText="1"/>
      <protection/>
    </xf>
    <xf numFmtId="166" fontId="47" fillId="0" borderId="19" xfId="37" applyNumberFormat="1" applyFont="1" applyBorder="1" applyAlignment="1">
      <alignment/>
      <protection/>
    </xf>
    <xf numFmtId="166" fontId="47" fillId="0" borderId="20" xfId="37" applyNumberFormat="1" applyFont="1" applyBorder="1" applyAlignment="1">
      <alignment/>
      <protection/>
    </xf>
    <xf numFmtId="4" fontId="48" fillId="0" borderId="0" xfId="37" applyNumberFormat="1" applyFont="1" applyAlignment="1">
      <alignment vertical="center"/>
      <protection/>
    </xf>
    <xf numFmtId="0" fontId="45" fillId="0" borderId="12" xfId="37" applyFont="1" applyBorder="1" applyAlignment="1">
      <alignment/>
      <protection/>
    </xf>
    <xf numFmtId="0" fontId="45" fillId="0" borderId="26" xfId="37" applyFont="1" applyBorder="1" applyAlignment="1">
      <alignment/>
      <protection/>
    </xf>
    <xf numFmtId="0" fontId="45" fillId="0" borderId="0" xfId="37" applyFont="1" applyBorder="1" applyAlignment="1">
      <alignment/>
      <protection/>
    </xf>
    <xf numFmtId="166" fontId="45" fillId="0" borderId="0" xfId="37" applyNumberFormat="1" applyFont="1" applyBorder="1" applyAlignment="1">
      <alignment/>
      <protection/>
    </xf>
    <xf numFmtId="166" fontId="45" fillId="0" borderId="21" xfId="37" applyNumberFormat="1" applyFont="1" applyBorder="1" applyAlignment="1">
      <alignment/>
      <protection/>
    </xf>
    <xf numFmtId="0" fontId="45" fillId="0" borderId="0" xfId="37" applyFont="1" applyAlignment="1">
      <alignment horizontal="center"/>
      <protection/>
    </xf>
    <xf numFmtId="4" fontId="45" fillId="0" borderId="0" xfId="37" applyNumberFormat="1" applyFont="1" applyAlignment="1">
      <alignment vertical="center"/>
      <protection/>
    </xf>
    <xf numFmtId="0" fontId="5" fillId="0" borderId="12" xfId="37" applyFont="1" applyBorder="1" applyAlignment="1" applyProtection="1">
      <alignment vertical="center"/>
      <protection locked="0"/>
    </xf>
    <xf numFmtId="0" fontId="32" fillId="0" borderId="26" xfId="37" applyFont="1" applyBorder="1" applyAlignment="1">
      <alignment horizontal="left" vertical="center"/>
      <protection/>
    </xf>
    <xf numFmtId="0" fontId="32" fillId="0" borderId="0" xfId="37" applyFont="1" applyBorder="1" applyAlignment="1">
      <alignment horizontal="center" vertical="center"/>
      <protection/>
    </xf>
    <xf numFmtId="166" fontId="32" fillId="0" borderId="0" xfId="37" applyNumberFormat="1" applyFont="1" applyBorder="1" applyAlignment="1">
      <alignment vertical="center"/>
      <protection/>
    </xf>
    <xf numFmtId="166" fontId="32" fillId="0" borderId="21" xfId="37" applyNumberFormat="1" applyFont="1" applyBorder="1" applyAlignment="1">
      <alignment vertical="center"/>
      <protection/>
    </xf>
    <xf numFmtId="0" fontId="31" fillId="0" borderId="0" xfId="37" applyFont="1" applyAlignment="1">
      <alignment horizontal="left" vertical="center"/>
      <protection/>
    </xf>
    <xf numFmtId="4" fontId="5" fillId="0" borderId="0" xfId="37" applyNumberFormat="1" applyFont="1" applyAlignment="1">
      <alignment vertical="center"/>
      <protection/>
    </xf>
    <xf numFmtId="0" fontId="49" fillId="0" borderId="12" xfId="37" applyFont="1" applyBorder="1" applyAlignment="1">
      <alignment vertical="center"/>
      <protection/>
    </xf>
    <xf numFmtId="0" fontId="46" fillId="0" borderId="26" xfId="37" applyFont="1" applyBorder="1" applyAlignment="1">
      <alignment horizontal="left" vertical="center"/>
      <protection/>
    </xf>
    <xf numFmtId="0" fontId="46" fillId="0" borderId="0" xfId="37" applyFont="1" applyBorder="1" applyAlignment="1">
      <alignment horizontal="center" vertical="center"/>
      <protection/>
    </xf>
    <xf numFmtId="0" fontId="5" fillId="0" borderId="0" xfId="37" applyFont="1" applyBorder="1" applyAlignment="1" applyProtection="1">
      <alignment vertical="center"/>
      <protection locked="0"/>
    </xf>
    <xf numFmtId="0" fontId="31" fillId="0" borderId="0" xfId="37" applyFont="1" applyBorder="1" applyAlignment="1" applyProtection="1">
      <alignment horizontal="left" vertical="center" wrapText="1"/>
      <protection locked="0"/>
    </xf>
    <xf numFmtId="0" fontId="46" fillId="0" borderId="0" xfId="37" applyFont="1" applyBorder="1" applyAlignment="1" applyProtection="1">
      <alignment horizontal="left" vertical="center" wrapText="1"/>
      <protection locked="0"/>
    </xf>
    <xf numFmtId="0" fontId="49" fillId="0" borderId="0" xfId="37" applyFont="1" applyBorder="1" applyAlignment="1">
      <alignment vertical="center"/>
      <protection/>
    </xf>
    <xf numFmtId="0" fontId="32" fillId="0" borderId="27" xfId="37" applyFont="1" applyBorder="1" applyAlignment="1">
      <alignment horizontal="left" vertical="center"/>
      <protection/>
    </xf>
    <xf numFmtId="0" fontId="32" fillId="0" borderId="28" xfId="37" applyFont="1" applyBorder="1" applyAlignment="1">
      <alignment horizontal="center" vertical="center"/>
      <protection/>
    </xf>
    <xf numFmtId="166" fontId="32" fillId="0" borderId="28" xfId="37" applyNumberFormat="1" applyFont="1" applyBorder="1" applyAlignment="1">
      <alignment vertical="center"/>
      <protection/>
    </xf>
    <xf numFmtId="166" fontId="32" fillId="0" borderId="29" xfId="37" applyNumberFormat="1" applyFont="1" applyBorder="1" applyAlignment="1">
      <alignment vertical="center"/>
      <protection/>
    </xf>
    <xf numFmtId="4" fontId="42" fillId="0" borderId="0" xfId="37" applyNumberFormat="1" applyFont="1" applyAlignment="1">
      <alignment/>
      <protection/>
    </xf>
    <xf numFmtId="0" fontId="31" fillId="0" borderId="33" xfId="0" applyFont="1" applyBorder="1" applyAlignment="1" applyProtection="1">
      <alignment horizontal="center" vertical="center"/>
      <protection locked="0"/>
    </xf>
    <xf numFmtId="49" fontId="31" fillId="0" borderId="33" xfId="0" applyNumberFormat="1" applyFont="1" applyBorder="1" applyAlignment="1" applyProtection="1">
      <alignment horizontal="left" vertical="center" wrapText="1"/>
      <protection locked="0"/>
    </xf>
    <xf numFmtId="0" fontId="31" fillId="0" borderId="33" xfId="0" applyFont="1" applyBorder="1" applyAlignment="1" applyProtection="1">
      <alignment horizontal="left" vertical="center" wrapText="1"/>
      <protection locked="0"/>
    </xf>
    <xf numFmtId="0" fontId="31" fillId="0" borderId="33" xfId="0" applyFont="1" applyBorder="1" applyAlignment="1" applyProtection="1">
      <alignment horizontal="center" vertical="center" wrapText="1"/>
      <protection locked="0"/>
    </xf>
    <xf numFmtId="167" fontId="31" fillId="0" borderId="33" xfId="0" applyNumberFormat="1" applyFont="1" applyBorder="1" applyAlignment="1" applyProtection="1">
      <alignment vertical="center"/>
      <protection locked="0"/>
    </xf>
    <xf numFmtId="4" fontId="31" fillId="0" borderId="33" xfId="0" applyNumberFormat="1" applyFont="1" applyBorder="1" applyAlignment="1" applyProtection="1">
      <alignment vertical="center"/>
      <protection locked="0"/>
    </xf>
    <xf numFmtId="0" fontId="51" fillId="0" borderId="33" xfId="37" applyFont="1" applyBorder="1" applyAlignment="1" applyProtection="1">
      <alignment horizontal="center" vertical="center"/>
      <protection locked="0"/>
    </xf>
    <xf numFmtId="49" fontId="51" fillId="0" borderId="33" xfId="37" applyNumberFormat="1" applyFont="1" applyBorder="1" applyAlignment="1" applyProtection="1">
      <alignment horizontal="left" vertical="center" wrapText="1"/>
      <protection locked="0"/>
    </xf>
    <xf numFmtId="0" fontId="51" fillId="0" borderId="33" xfId="37" applyFont="1" applyBorder="1" applyAlignment="1" applyProtection="1">
      <alignment horizontal="left" vertical="center" wrapText="1"/>
      <protection locked="0"/>
    </xf>
    <xf numFmtId="0" fontId="51" fillId="0" borderId="33" xfId="37" applyFont="1" applyBorder="1" applyAlignment="1" applyProtection="1">
      <alignment horizontal="center" vertical="center" wrapText="1"/>
      <protection locked="0"/>
    </xf>
    <xf numFmtId="167" fontId="51" fillId="0" borderId="33" xfId="37" applyNumberFormat="1" applyFont="1" applyBorder="1" applyAlignment="1" applyProtection="1">
      <alignment vertical="center"/>
      <protection locked="0"/>
    </xf>
    <xf numFmtId="4" fontId="51" fillId="0" borderId="33" xfId="37" applyNumberFormat="1" applyFont="1" applyBorder="1" applyAlignment="1" applyProtection="1">
      <alignment vertical="center"/>
      <protection locked="0"/>
    </xf>
    <xf numFmtId="0" fontId="52" fillId="0" borderId="33" xfId="37" applyFont="1" applyBorder="1" applyAlignment="1" applyProtection="1">
      <alignment horizontal="left" vertical="center" wrapText="1"/>
      <protection locked="0"/>
    </xf>
    <xf numFmtId="0" fontId="51" fillId="0" borderId="33" xfId="37" applyFont="1" applyBorder="1" applyAlignment="1" applyProtection="1">
      <alignment horizontal="center" vertical="center"/>
      <protection locked="0"/>
    </xf>
    <xf numFmtId="49" fontId="51" fillId="0" borderId="33" xfId="37" applyNumberFormat="1" applyFont="1" applyBorder="1" applyAlignment="1" applyProtection="1">
      <alignment horizontal="left" vertical="center" wrapText="1"/>
      <protection locked="0"/>
    </xf>
    <xf numFmtId="0" fontId="51" fillId="0" borderId="33" xfId="37" applyFont="1" applyBorder="1" applyAlignment="1" applyProtection="1">
      <alignment horizontal="left" vertical="center" wrapText="1"/>
      <protection locked="0"/>
    </xf>
    <xf numFmtId="0" fontId="51" fillId="0" borderId="33" xfId="37" applyFont="1" applyBorder="1" applyAlignment="1" applyProtection="1">
      <alignment horizontal="center" vertical="center" wrapText="1"/>
      <protection locked="0"/>
    </xf>
    <xf numFmtId="167" fontId="51" fillId="0" borderId="33" xfId="37" applyNumberFormat="1" applyFont="1" applyBorder="1" applyAlignment="1" applyProtection="1">
      <alignment vertical="center"/>
      <protection locked="0"/>
    </xf>
    <xf numFmtId="4" fontId="51" fillId="0" borderId="33" xfId="37" applyNumberFormat="1" applyFont="1" applyBorder="1" applyAlignment="1" applyProtection="1">
      <alignment vertical="center"/>
      <protection locked="0"/>
    </xf>
    <xf numFmtId="4" fontId="53" fillId="0" borderId="33" xfId="37" applyNumberFormat="1" applyFont="1" applyBorder="1" applyAlignment="1" applyProtection="1">
      <alignment vertical="center"/>
      <protection locked="0"/>
    </xf>
    <xf numFmtId="0" fontId="5" fillId="0" borderId="0" xfId="37" applyFont="1" applyAlignment="1">
      <alignment/>
      <protection/>
    </xf>
    <xf numFmtId="0" fontId="54" fillId="0" borderId="33" xfId="37" applyFont="1" applyBorder="1" applyAlignment="1" applyProtection="1">
      <alignment horizontal="center" vertical="center"/>
      <protection locked="0"/>
    </xf>
    <xf numFmtId="49" fontId="54" fillId="0" borderId="33" xfId="37" applyNumberFormat="1" applyFont="1" applyBorder="1" applyAlignment="1" applyProtection="1">
      <alignment horizontal="left" vertical="center" wrapText="1"/>
      <protection locked="0"/>
    </xf>
    <xf numFmtId="0" fontId="54" fillId="0" borderId="33" xfId="37" applyFont="1" applyBorder="1" applyAlignment="1" applyProtection="1">
      <alignment horizontal="left" vertical="center" wrapText="1"/>
      <protection locked="0"/>
    </xf>
    <xf numFmtId="0" fontId="54" fillId="0" borderId="33" xfId="37" applyFont="1" applyBorder="1" applyAlignment="1" applyProtection="1">
      <alignment horizontal="center" vertical="center" wrapText="1"/>
      <protection locked="0"/>
    </xf>
    <xf numFmtId="167" fontId="54" fillId="0" borderId="33" xfId="37" applyNumberFormat="1" applyFont="1" applyBorder="1" applyAlignment="1" applyProtection="1">
      <alignment vertical="center"/>
      <protection locked="0"/>
    </xf>
    <xf numFmtId="4" fontId="54" fillId="0" borderId="33" xfId="37" applyNumberFormat="1" applyFont="1" applyBorder="1" applyAlignment="1" applyProtection="1">
      <alignment vertical="center"/>
      <protection locked="0"/>
    </xf>
    <xf numFmtId="0" fontId="5" fillId="0" borderId="12" xfId="37" applyFont="1" applyBorder="1" applyAlignment="1">
      <alignment/>
      <protection/>
    </xf>
    <xf numFmtId="167" fontId="5" fillId="0" borderId="0" xfId="37" applyNumberFormat="1" applyFont="1">
      <alignment/>
      <protection/>
    </xf>
    <xf numFmtId="0" fontId="31" fillId="0" borderId="19" xfId="37" applyFont="1" applyBorder="1" applyAlignment="1" applyProtection="1">
      <alignment horizontal="left" vertical="center" wrapText="1"/>
      <protection locked="0"/>
    </xf>
    <xf numFmtId="0" fontId="21" fillId="18" borderId="0" xfId="37" applyFont="1" applyFill="1" applyBorder="1" applyAlignment="1">
      <alignment horizontal="center" vertical="center"/>
      <protection/>
    </xf>
    <xf numFmtId="0" fontId="24" fillId="0" borderId="0" xfId="37" applyFont="1" applyBorder="1" applyAlignment="1">
      <alignment horizontal="left" vertical="center"/>
      <protection/>
    </xf>
    <xf numFmtId="0" fontId="25" fillId="0" borderId="0" xfId="37" applyFont="1" applyBorder="1" applyAlignment="1">
      <alignment horizontal="left" vertical="top" wrapText="1"/>
      <protection/>
    </xf>
    <xf numFmtId="0" fontId="24" fillId="0" borderId="0" xfId="37" applyFont="1" applyBorder="1" applyAlignment="1">
      <alignment horizontal="left" vertical="center" wrapText="1"/>
      <protection/>
    </xf>
    <xf numFmtId="4" fontId="26" fillId="0" borderId="14" xfId="37" applyNumberFormat="1" applyFont="1" applyBorder="1" applyAlignment="1">
      <alignment vertical="center"/>
      <protection/>
    </xf>
    <xf numFmtId="0" fontId="23" fillId="0" borderId="0" xfId="37" applyFont="1" applyBorder="1" applyAlignment="1">
      <alignment horizontal="right" vertical="center"/>
      <protection/>
    </xf>
    <xf numFmtId="164" fontId="23" fillId="0" borderId="0" xfId="37" applyNumberFormat="1" applyFont="1" applyBorder="1" applyAlignment="1">
      <alignment horizontal="left" vertical="center"/>
      <protection/>
    </xf>
    <xf numFmtId="4" fontId="27" fillId="0" borderId="0" xfId="37" applyNumberFormat="1" applyFont="1" applyBorder="1" applyAlignment="1">
      <alignment vertical="center"/>
      <protection/>
    </xf>
    <xf numFmtId="0" fontId="28" fillId="9" borderId="16" xfId="37" applyFont="1" applyFill="1" applyBorder="1" applyAlignment="1">
      <alignment horizontal="left" vertical="center"/>
      <protection/>
    </xf>
    <xf numFmtId="4" fontId="28" fillId="9" borderId="32" xfId="37" applyNumberFormat="1" applyFont="1" applyFill="1" applyBorder="1" applyAlignment="1">
      <alignment vertical="center"/>
      <protection/>
    </xf>
    <xf numFmtId="0" fontId="25" fillId="0" borderId="0" xfId="37" applyFont="1" applyBorder="1" applyAlignment="1">
      <alignment horizontal="left" vertical="center" wrapText="1"/>
      <protection/>
    </xf>
    <xf numFmtId="165" fontId="24" fillId="0" borderId="0" xfId="37" applyNumberFormat="1" applyFont="1" applyBorder="1" applyAlignment="1">
      <alignment horizontal="left" vertical="center"/>
      <protection/>
    </xf>
    <xf numFmtId="0" fontId="24" fillId="0" borderId="0" xfId="37" applyFont="1" applyBorder="1" applyAlignment="1">
      <alignment vertical="center" wrapText="1"/>
      <protection/>
    </xf>
    <xf numFmtId="0" fontId="30" fillId="0" borderId="25" xfId="37" applyFont="1" applyBorder="1" applyAlignment="1">
      <alignment horizontal="center" vertical="center"/>
      <protection/>
    </xf>
    <xf numFmtId="0" fontId="31" fillId="2" borderId="15" xfId="37" applyFont="1" applyFill="1" applyBorder="1" applyAlignment="1">
      <alignment horizontal="center" vertical="center"/>
      <protection/>
    </xf>
    <xf numFmtId="0" fontId="31" fillId="2" borderId="16" xfId="37" applyFont="1" applyFill="1" applyBorder="1" applyAlignment="1">
      <alignment horizontal="center" vertical="center"/>
      <protection/>
    </xf>
    <xf numFmtId="0" fontId="31" fillId="2" borderId="16" xfId="37" applyFont="1" applyFill="1" applyBorder="1" applyAlignment="1">
      <alignment horizontal="right" vertical="center"/>
      <protection/>
    </xf>
    <xf numFmtId="0" fontId="31" fillId="2" borderId="32" xfId="37" applyFont="1" applyFill="1" applyBorder="1" applyAlignment="1">
      <alignment horizontal="center" vertical="center"/>
      <protection/>
    </xf>
    <xf numFmtId="4" fontId="33" fillId="0" borderId="0" xfId="37" applyNumberFormat="1" applyFont="1" applyBorder="1" applyAlignment="1">
      <alignment horizontal="right" vertical="center"/>
      <protection/>
    </xf>
    <xf numFmtId="4" fontId="33" fillId="0" borderId="0" xfId="37" applyNumberFormat="1" applyFont="1" applyBorder="1" applyAlignment="1">
      <alignment vertical="center"/>
      <protection/>
    </xf>
    <xf numFmtId="0" fontId="38" fillId="0" borderId="0" xfId="37" applyFont="1" applyBorder="1" applyAlignment="1">
      <alignment horizontal="left" vertical="center" wrapText="1"/>
      <protection/>
    </xf>
    <xf numFmtId="4" fontId="39" fillId="0" borderId="0" xfId="37" applyNumberFormat="1" applyFont="1" applyBorder="1" applyAlignment="1">
      <alignment vertical="center"/>
      <protection/>
    </xf>
    <xf numFmtId="4" fontId="39" fillId="0" borderId="30" xfId="37" applyNumberFormat="1" applyFont="1" applyBorder="1" applyAlignment="1">
      <alignment vertical="center"/>
      <protection/>
    </xf>
    <xf numFmtId="0" fontId="23" fillId="0" borderId="0" xfId="37" applyFont="1" applyBorder="1" applyAlignment="1">
      <alignment horizontal="left" vertical="center" wrapTex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Hyperlink" xfId="36"/>
    <cellStyle name="Excel Built-in Normal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47FF"/>
      <rgbColor rgb="00D2D2D2"/>
      <rgbColor rgb="00000080"/>
      <rgbColor rgb="00FF00FF"/>
      <rgbColor rgb="00FFFF00"/>
      <rgbColor rgb="0000FFFF"/>
      <rgbColor rgb="00800080"/>
      <rgbColor rgb="00960000"/>
      <rgbColor rgb="00008080"/>
      <rgbColor rgb="000000FF"/>
      <rgbColor rgb="0000CCFF"/>
      <rgbColor rgb="00CCFFFF"/>
      <rgbColor rgb="00CCFFCC"/>
      <rgbColor rgb="00FFFF99"/>
      <rgbColor rgb="00BEBEBE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6464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0</xdr:col>
      <xdr:colOff>295275</xdr:colOff>
      <xdr:row>1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66700" cy="304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0</xdr:col>
      <xdr:colOff>295275</xdr:colOff>
      <xdr:row>1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66700" cy="304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0</xdr:col>
      <xdr:colOff>295275</xdr:colOff>
      <xdr:row>1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66700" cy="304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0</xdr:col>
      <xdr:colOff>295275</xdr:colOff>
      <xdr:row>1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66700" cy="304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0"/>
  <sheetViews>
    <sheetView showGridLines="0" tabSelected="1" zoomScalePageLayoutView="0" workbookViewId="0" topLeftCell="A1">
      <selection activeCell="W29" sqref="W29:AE29"/>
    </sheetView>
  </sheetViews>
  <sheetFormatPr defaultColWidth="6.8515625" defaultRowHeight="12.75"/>
  <cols>
    <col min="1" max="1" width="6.7109375" style="1" customWidth="1"/>
    <col min="2" max="2" width="1.28515625" style="1" customWidth="1"/>
    <col min="3" max="3" width="3.28125" style="1" customWidth="1"/>
    <col min="4" max="33" width="2.140625" style="1" customWidth="1"/>
    <col min="34" max="34" width="2.7109375" style="1" customWidth="1"/>
    <col min="35" max="35" width="25.421875" style="1" customWidth="1"/>
    <col min="36" max="37" width="2.00390625" style="1" customWidth="1"/>
    <col min="38" max="38" width="6.7109375" style="1" customWidth="1"/>
    <col min="39" max="39" width="2.7109375" style="1" customWidth="1"/>
    <col min="40" max="40" width="10.7109375" style="1" customWidth="1"/>
    <col min="41" max="41" width="6.00390625" style="1" customWidth="1"/>
    <col min="42" max="42" width="3.28125" style="1" customWidth="1"/>
    <col min="43" max="43" width="0" style="1" hidden="1" customWidth="1"/>
    <col min="44" max="44" width="11.00390625" style="1" customWidth="1"/>
    <col min="45" max="56" width="0" style="1" hidden="1" customWidth="1"/>
    <col min="57" max="57" width="53.28125" style="1" customWidth="1"/>
    <col min="58" max="70" width="6.8515625" style="1" customWidth="1"/>
    <col min="71" max="91" width="0" style="1" hidden="1" customWidth="1"/>
    <col min="92" max="16384" width="6.8515625" style="1" customWidth="1"/>
  </cols>
  <sheetData>
    <row r="1" spans="1:74" ht="11.25">
      <c r="A1" s="2" t="s">
        <v>0</v>
      </c>
      <c r="AZ1" s="2"/>
      <c r="BA1" s="2" t="s">
        <v>1</v>
      </c>
      <c r="BB1" s="2"/>
      <c r="BT1" s="2" t="s">
        <v>2</v>
      </c>
      <c r="BU1" s="2" t="s">
        <v>2</v>
      </c>
      <c r="BV1" s="2" t="s">
        <v>3</v>
      </c>
    </row>
    <row r="2" spans="44:72" ht="36.75" customHeight="1">
      <c r="AR2" s="192" t="s">
        <v>4</v>
      </c>
      <c r="AS2" s="192"/>
      <c r="AT2" s="192"/>
      <c r="AU2" s="192"/>
      <c r="AV2" s="192"/>
      <c r="AW2" s="192"/>
      <c r="AX2" s="192"/>
      <c r="AY2" s="192"/>
      <c r="AZ2" s="192"/>
      <c r="BA2" s="192"/>
      <c r="BB2" s="192"/>
      <c r="BC2" s="192"/>
      <c r="BD2" s="192"/>
      <c r="BE2" s="192"/>
      <c r="BS2" s="3" t="s">
        <v>5</v>
      </c>
      <c r="BT2" s="3" t="s">
        <v>6</v>
      </c>
    </row>
    <row r="3" spans="2:72" ht="6.75" customHeight="1"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6"/>
      <c r="BS3" s="3" t="s">
        <v>5</v>
      </c>
      <c r="BT3" s="3" t="s">
        <v>7</v>
      </c>
    </row>
    <row r="4" spans="2:71" ht="24.75" customHeight="1">
      <c r="B4" s="6"/>
      <c r="D4" s="7" t="s">
        <v>8</v>
      </c>
      <c r="AR4" s="6"/>
      <c r="AS4" s="8" t="s">
        <v>9</v>
      </c>
      <c r="BS4" s="3" t="s">
        <v>10</v>
      </c>
    </row>
    <row r="5" spans="2:71" ht="12" customHeight="1">
      <c r="B5" s="6"/>
      <c r="D5" s="9" t="s">
        <v>11</v>
      </c>
      <c r="K5" s="193" t="s">
        <v>12</v>
      </c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93"/>
      <c r="AR5" s="6"/>
      <c r="BS5" s="3" t="s">
        <v>5</v>
      </c>
    </row>
    <row r="6" spans="2:71" ht="36.75" customHeight="1">
      <c r="B6" s="6"/>
      <c r="D6" s="10" t="s">
        <v>13</v>
      </c>
      <c r="K6" s="194" t="s">
        <v>14</v>
      </c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194"/>
      <c r="AR6" s="6"/>
      <c r="BS6" s="3" t="s">
        <v>5</v>
      </c>
    </row>
    <row r="7" spans="2:71" ht="12" customHeight="1">
      <c r="B7" s="6"/>
      <c r="D7" s="11" t="s">
        <v>15</v>
      </c>
      <c r="K7" s="12"/>
      <c r="AK7" s="11" t="s">
        <v>16</v>
      </c>
      <c r="AN7" s="12"/>
      <c r="AR7" s="6"/>
      <c r="BS7" s="3" t="s">
        <v>5</v>
      </c>
    </row>
    <row r="8" spans="2:71" ht="12" customHeight="1">
      <c r="B8" s="6"/>
      <c r="D8" s="11" t="s">
        <v>17</v>
      </c>
      <c r="K8" s="12" t="s">
        <v>18</v>
      </c>
      <c r="AK8" s="11" t="s">
        <v>19</v>
      </c>
      <c r="AN8" s="12" t="s">
        <v>20</v>
      </c>
      <c r="AR8" s="6"/>
      <c r="BS8" s="3" t="s">
        <v>5</v>
      </c>
    </row>
    <row r="9" spans="2:71" ht="14.25" customHeight="1">
      <c r="B9" s="6"/>
      <c r="AR9" s="6"/>
      <c r="BS9" s="3" t="s">
        <v>5</v>
      </c>
    </row>
    <row r="10" spans="2:71" ht="12" customHeight="1">
      <c r="B10" s="6"/>
      <c r="D10" s="11" t="s">
        <v>21</v>
      </c>
      <c r="AK10" s="11" t="s">
        <v>22</v>
      </c>
      <c r="AN10" s="12"/>
      <c r="AR10" s="6"/>
      <c r="BS10" s="3" t="s">
        <v>5</v>
      </c>
    </row>
    <row r="11" spans="2:71" ht="18" customHeight="1">
      <c r="B11" s="6"/>
      <c r="E11" s="12" t="s">
        <v>18</v>
      </c>
      <c r="AK11" s="11" t="s">
        <v>23</v>
      </c>
      <c r="AN11" s="12"/>
      <c r="AR11" s="6"/>
      <c r="BS11" s="3" t="s">
        <v>5</v>
      </c>
    </row>
    <row r="12" spans="2:71" ht="6.75" customHeight="1">
      <c r="B12" s="6"/>
      <c r="AR12" s="6"/>
      <c r="BS12" s="3" t="s">
        <v>5</v>
      </c>
    </row>
    <row r="13" spans="2:71" ht="12" customHeight="1">
      <c r="B13" s="6"/>
      <c r="D13" s="11" t="s">
        <v>24</v>
      </c>
      <c r="AK13" s="11" t="s">
        <v>22</v>
      </c>
      <c r="AN13" s="12"/>
      <c r="AR13" s="6"/>
      <c r="BS13" s="3" t="s">
        <v>5</v>
      </c>
    </row>
    <row r="14" spans="2:71" ht="12.75">
      <c r="B14" s="6"/>
      <c r="E14" s="12" t="s">
        <v>18</v>
      </c>
      <c r="AK14" s="11" t="s">
        <v>23</v>
      </c>
      <c r="AN14" s="12"/>
      <c r="AR14" s="6"/>
      <c r="BS14" s="3" t="s">
        <v>5</v>
      </c>
    </row>
    <row r="15" spans="2:71" ht="6.75" customHeight="1">
      <c r="B15" s="6"/>
      <c r="AR15" s="6"/>
      <c r="BS15" s="3" t="s">
        <v>2</v>
      </c>
    </row>
    <row r="16" spans="2:71" ht="12" customHeight="1">
      <c r="B16" s="6"/>
      <c r="D16" s="11" t="s">
        <v>25</v>
      </c>
      <c r="AK16" s="11" t="s">
        <v>22</v>
      </c>
      <c r="AN16" s="12"/>
      <c r="AR16" s="6"/>
      <c r="BS16" s="3" t="s">
        <v>2</v>
      </c>
    </row>
    <row r="17" spans="2:71" ht="18" customHeight="1">
      <c r="B17" s="6"/>
      <c r="E17" s="12" t="s">
        <v>18</v>
      </c>
      <c r="AK17" s="11" t="s">
        <v>23</v>
      </c>
      <c r="AN17" s="12"/>
      <c r="AR17" s="6"/>
      <c r="BS17" s="3" t="s">
        <v>26</v>
      </c>
    </row>
    <row r="18" spans="2:71" ht="6.75" customHeight="1">
      <c r="B18" s="6"/>
      <c r="AR18" s="6"/>
      <c r="BS18" s="3" t="s">
        <v>5</v>
      </c>
    </row>
    <row r="19" spans="2:71" ht="12" customHeight="1">
      <c r="B19" s="6"/>
      <c r="D19" s="11" t="s">
        <v>27</v>
      </c>
      <c r="AK19" s="11" t="s">
        <v>22</v>
      </c>
      <c r="AN19" s="12"/>
      <c r="AR19" s="6"/>
      <c r="BS19" s="3" t="s">
        <v>5</v>
      </c>
    </row>
    <row r="20" spans="2:71" ht="18" customHeight="1">
      <c r="B20" s="6"/>
      <c r="E20" s="12" t="s">
        <v>18</v>
      </c>
      <c r="AK20" s="11" t="s">
        <v>23</v>
      </c>
      <c r="AN20" s="12"/>
      <c r="AR20" s="6"/>
      <c r="BS20" s="3" t="s">
        <v>26</v>
      </c>
    </row>
    <row r="21" spans="2:44" ht="6.75" customHeight="1">
      <c r="B21" s="6"/>
      <c r="AR21" s="6"/>
    </row>
    <row r="22" spans="2:44" ht="12" customHeight="1">
      <c r="B22" s="6"/>
      <c r="D22" s="11" t="s">
        <v>28</v>
      </c>
      <c r="AR22" s="6"/>
    </row>
    <row r="23" spans="2:44" ht="16.5" customHeight="1">
      <c r="B23" s="6"/>
      <c r="E23" s="195"/>
      <c r="F23" s="195"/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195"/>
      <c r="R23" s="195"/>
      <c r="S23" s="195"/>
      <c r="T23" s="195"/>
      <c r="U23" s="195"/>
      <c r="V23" s="195"/>
      <c r="W23" s="195"/>
      <c r="X23" s="195"/>
      <c r="Y23" s="195"/>
      <c r="Z23" s="195"/>
      <c r="AA23" s="195"/>
      <c r="AB23" s="195"/>
      <c r="AC23" s="195"/>
      <c r="AD23" s="195"/>
      <c r="AE23" s="195"/>
      <c r="AF23" s="195"/>
      <c r="AG23" s="195"/>
      <c r="AH23" s="195"/>
      <c r="AI23" s="195"/>
      <c r="AJ23" s="195"/>
      <c r="AK23" s="195"/>
      <c r="AL23" s="195"/>
      <c r="AM23" s="195"/>
      <c r="AN23" s="195"/>
      <c r="AR23" s="6"/>
    </row>
    <row r="24" spans="2:44" ht="6.75" customHeight="1">
      <c r="B24" s="6"/>
      <c r="AR24" s="6"/>
    </row>
    <row r="25" spans="2:44" ht="6.75" customHeight="1">
      <c r="B25" s="6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R25" s="6"/>
    </row>
    <row r="26" spans="2:44" s="14" customFormat="1" ht="25.5" customHeight="1">
      <c r="B26" s="15"/>
      <c r="D26" s="16" t="s">
        <v>29</v>
      </c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96">
        <f>AG94*1</f>
        <v>0</v>
      </c>
      <c r="AL26" s="196"/>
      <c r="AM26" s="196"/>
      <c r="AN26" s="196"/>
      <c r="AO26" s="196"/>
      <c r="AR26" s="15"/>
    </row>
    <row r="27" spans="2:44" s="14" customFormat="1" ht="6.75" customHeight="1">
      <c r="B27" s="15"/>
      <c r="AR27" s="15"/>
    </row>
    <row r="28" spans="2:44" s="14" customFormat="1" ht="12.75">
      <c r="B28" s="15"/>
      <c r="L28" s="197" t="s">
        <v>30</v>
      </c>
      <c r="M28" s="197"/>
      <c r="N28" s="197"/>
      <c r="O28" s="197"/>
      <c r="P28" s="197"/>
      <c r="W28" s="197" t="s">
        <v>31</v>
      </c>
      <c r="X28" s="197"/>
      <c r="Y28" s="197"/>
      <c r="Z28" s="197"/>
      <c r="AA28" s="197"/>
      <c r="AB28" s="197"/>
      <c r="AC28" s="197"/>
      <c r="AD28" s="197"/>
      <c r="AE28" s="197"/>
      <c r="AK28" s="197" t="s">
        <v>32</v>
      </c>
      <c r="AL28" s="197"/>
      <c r="AM28" s="197"/>
      <c r="AN28" s="197"/>
      <c r="AO28" s="197"/>
      <c r="AR28" s="15"/>
    </row>
    <row r="29" spans="2:44" s="18" customFormat="1" ht="14.25" customHeight="1">
      <c r="B29" s="19"/>
      <c r="D29" s="11" t="s">
        <v>33</v>
      </c>
      <c r="F29" s="11" t="s">
        <v>34</v>
      </c>
      <c r="L29" s="198">
        <v>0.21</v>
      </c>
      <c r="M29" s="198"/>
      <c r="N29" s="198"/>
      <c r="O29" s="198"/>
      <c r="P29" s="198"/>
      <c r="W29" s="199">
        <f>AK26*1</f>
        <v>0</v>
      </c>
      <c r="X29" s="199"/>
      <c r="Y29" s="199"/>
      <c r="Z29" s="199"/>
      <c r="AA29" s="199"/>
      <c r="AB29" s="199"/>
      <c r="AC29" s="199"/>
      <c r="AD29" s="199"/>
      <c r="AE29" s="199"/>
      <c r="AK29" s="199">
        <f>W29*0.21</f>
        <v>0</v>
      </c>
      <c r="AL29" s="199"/>
      <c r="AM29" s="199"/>
      <c r="AN29" s="199"/>
      <c r="AO29" s="199"/>
      <c r="AR29" s="19"/>
    </row>
    <row r="30" spans="2:44" s="18" customFormat="1" ht="14.25" customHeight="1">
      <c r="B30" s="19"/>
      <c r="F30" s="11" t="s">
        <v>35</v>
      </c>
      <c r="L30" s="198">
        <v>0.15</v>
      </c>
      <c r="M30" s="198"/>
      <c r="N30" s="198"/>
      <c r="O30" s="198"/>
      <c r="P30" s="198"/>
      <c r="W30" s="199">
        <f>ROUND(BA94,2)</f>
        <v>0</v>
      </c>
      <c r="X30" s="199"/>
      <c r="Y30" s="199"/>
      <c r="Z30" s="199"/>
      <c r="AA30" s="199"/>
      <c r="AB30" s="199"/>
      <c r="AC30" s="199"/>
      <c r="AD30" s="199"/>
      <c r="AE30" s="199"/>
      <c r="AK30" s="199">
        <f>ROUND(AW94,2)</f>
        <v>0</v>
      </c>
      <c r="AL30" s="199"/>
      <c r="AM30" s="199"/>
      <c r="AN30" s="199"/>
      <c r="AO30" s="199"/>
      <c r="AR30" s="19"/>
    </row>
    <row r="31" spans="2:44" s="18" customFormat="1" ht="12.75" customHeight="1" hidden="1">
      <c r="B31" s="19"/>
      <c r="F31" s="11" t="s">
        <v>36</v>
      </c>
      <c r="L31" s="198">
        <v>0.21</v>
      </c>
      <c r="M31" s="198"/>
      <c r="N31" s="198"/>
      <c r="O31" s="198"/>
      <c r="P31" s="198"/>
      <c r="W31" s="199">
        <f>ROUND(BB94,2)</f>
        <v>0</v>
      </c>
      <c r="X31" s="199"/>
      <c r="Y31" s="199"/>
      <c r="Z31" s="199"/>
      <c r="AA31" s="199"/>
      <c r="AB31" s="199"/>
      <c r="AC31" s="199"/>
      <c r="AD31" s="199"/>
      <c r="AE31" s="199"/>
      <c r="AK31" s="199">
        <v>0</v>
      </c>
      <c r="AL31" s="199"/>
      <c r="AM31" s="199"/>
      <c r="AN31" s="199"/>
      <c r="AO31" s="199"/>
      <c r="AR31" s="19"/>
    </row>
    <row r="32" spans="2:44" s="18" customFormat="1" ht="12.75" customHeight="1" hidden="1">
      <c r="B32" s="19"/>
      <c r="F32" s="11" t="s">
        <v>37</v>
      </c>
      <c r="L32" s="198">
        <v>0.15</v>
      </c>
      <c r="M32" s="198"/>
      <c r="N32" s="198"/>
      <c r="O32" s="198"/>
      <c r="P32" s="198"/>
      <c r="W32" s="199">
        <f>ROUND(BC94,2)</f>
        <v>0</v>
      </c>
      <c r="X32" s="199"/>
      <c r="Y32" s="199"/>
      <c r="Z32" s="199"/>
      <c r="AA32" s="199"/>
      <c r="AB32" s="199"/>
      <c r="AC32" s="199"/>
      <c r="AD32" s="199"/>
      <c r="AE32" s="199"/>
      <c r="AK32" s="199">
        <v>0</v>
      </c>
      <c r="AL32" s="199"/>
      <c r="AM32" s="199"/>
      <c r="AN32" s="199"/>
      <c r="AO32" s="199"/>
      <c r="AR32" s="19"/>
    </row>
    <row r="33" spans="2:44" s="18" customFormat="1" ht="12.75" customHeight="1" hidden="1">
      <c r="B33" s="19"/>
      <c r="F33" s="11" t="s">
        <v>38</v>
      </c>
      <c r="L33" s="198">
        <v>0</v>
      </c>
      <c r="M33" s="198"/>
      <c r="N33" s="198"/>
      <c r="O33" s="198"/>
      <c r="P33" s="198"/>
      <c r="W33" s="199">
        <f>ROUND(BD94,2)</f>
        <v>0</v>
      </c>
      <c r="X33" s="199"/>
      <c r="Y33" s="199"/>
      <c r="Z33" s="199"/>
      <c r="AA33" s="199"/>
      <c r="AB33" s="199"/>
      <c r="AC33" s="199"/>
      <c r="AD33" s="199"/>
      <c r="AE33" s="199"/>
      <c r="AK33" s="199">
        <v>0</v>
      </c>
      <c r="AL33" s="199"/>
      <c r="AM33" s="199"/>
      <c r="AN33" s="199"/>
      <c r="AO33" s="199"/>
      <c r="AR33" s="19"/>
    </row>
    <row r="34" spans="2:44" s="14" customFormat="1" ht="6.75" customHeight="1">
      <c r="B34" s="15"/>
      <c r="AR34" s="15"/>
    </row>
    <row r="35" spans="2:44" s="14" customFormat="1" ht="25.5" customHeight="1">
      <c r="B35" s="15"/>
      <c r="C35" s="20"/>
      <c r="D35" s="21" t="s">
        <v>39</v>
      </c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3" t="s">
        <v>40</v>
      </c>
      <c r="U35" s="22"/>
      <c r="V35" s="22"/>
      <c r="W35" s="22"/>
      <c r="X35" s="200" t="s">
        <v>41</v>
      </c>
      <c r="Y35" s="200"/>
      <c r="Z35" s="200"/>
      <c r="AA35" s="200"/>
      <c r="AB35" s="200"/>
      <c r="AC35" s="22"/>
      <c r="AD35" s="22"/>
      <c r="AE35" s="22"/>
      <c r="AF35" s="22"/>
      <c r="AG35" s="22"/>
      <c r="AH35" s="22"/>
      <c r="AI35" s="22"/>
      <c r="AJ35" s="22"/>
      <c r="AK35" s="201">
        <f>SUM(AK26:AK33)</f>
        <v>0</v>
      </c>
      <c r="AL35" s="201"/>
      <c r="AM35" s="201"/>
      <c r="AN35" s="201"/>
      <c r="AO35" s="201"/>
      <c r="AP35" s="20"/>
      <c r="AQ35" s="20"/>
      <c r="AR35" s="15"/>
    </row>
    <row r="36" spans="2:44" s="14" customFormat="1" ht="6.75" customHeight="1">
      <c r="B36" s="15"/>
      <c r="AR36" s="15"/>
    </row>
    <row r="37" spans="2:44" s="14" customFormat="1" ht="14.25" customHeight="1">
      <c r="B37" s="15"/>
      <c r="AR37" s="15"/>
    </row>
    <row r="38" spans="2:44" ht="14.25" customHeight="1">
      <c r="B38" s="6"/>
      <c r="AR38" s="6"/>
    </row>
    <row r="39" spans="2:44" ht="14.25" customHeight="1">
      <c r="B39" s="6"/>
      <c r="AR39" s="6"/>
    </row>
    <row r="40" spans="2:44" ht="14.25" customHeight="1">
      <c r="B40" s="6"/>
      <c r="AR40" s="6"/>
    </row>
    <row r="41" spans="2:44" ht="14.25" customHeight="1">
      <c r="B41" s="6"/>
      <c r="AR41" s="6"/>
    </row>
    <row r="42" spans="2:44" ht="14.25" customHeight="1">
      <c r="B42" s="6"/>
      <c r="AR42" s="6"/>
    </row>
    <row r="43" spans="2:44" ht="14.25" customHeight="1">
      <c r="B43" s="6"/>
      <c r="AR43" s="6"/>
    </row>
    <row r="44" spans="2:44" ht="14.25" customHeight="1">
      <c r="B44" s="6"/>
      <c r="AR44" s="6"/>
    </row>
    <row r="45" spans="2:44" ht="14.25" customHeight="1">
      <c r="B45" s="6"/>
      <c r="AR45" s="6"/>
    </row>
    <row r="46" spans="2:44" ht="14.25" customHeight="1">
      <c r="B46" s="6"/>
      <c r="AR46" s="6"/>
    </row>
    <row r="47" spans="2:44" ht="14.25" customHeight="1">
      <c r="B47" s="6"/>
      <c r="AR47" s="6"/>
    </row>
    <row r="48" spans="2:44" ht="14.25" customHeight="1">
      <c r="B48" s="6"/>
      <c r="AR48" s="6"/>
    </row>
    <row r="49" spans="2:44" s="14" customFormat="1" ht="14.25" customHeight="1">
      <c r="B49" s="15"/>
      <c r="D49" s="24" t="s">
        <v>42</v>
      </c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4" t="s">
        <v>43</v>
      </c>
      <c r="AI49" s="25"/>
      <c r="AJ49" s="25"/>
      <c r="AK49" s="25"/>
      <c r="AL49" s="25"/>
      <c r="AM49" s="25"/>
      <c r="AN49" s="25"/>
      <c r="AO49" s="25"/>
      <c r="AR49" s="15"/>
    </row>
    <row r="50" spans="2:44" ht="11.25">
      <c r="B50" s="6"/>
      <c r="AR50" s="6"/>
    </row>
    <row r="51" spans="2:44" ht="11.25">
      <c r="B51" s="6"/>
      <c r="AR51" s="6"/>
    </row>
    <row r="52" spans="2:44" ht="11.25">
      <c r="B52" s="6"/>
      <c r="AR52" s="6"/>
    </row>
    <row r="53" spans="2:44" ht="11.25">
      <c r="B53" s="6"/>
      <c r="AR53" s="6"/>
    </row>
    <row r="54" spans="2:44" ht="11.25">
      <c r="B54" s="6"/>
      <c r="AR54" s="6"/>
    </row>
    <row r="55" spans="2:44" ht="11.25">
      <c r="B55" s="6"/>
      <c r="AR55" s="6"/>
    </row>
    <row r="56" spans="2:44" ht="11.25">
      <c r="B56" s="6"/>
      <c r="AR56" s="6"/>
    </row>
    <row r="57" spans="2:44" ht="11.25">
      <c r="B57" s="6"/>
      <c r="AR57" s="6"/>
    </row>
    <row r="58" spans="2:44" ht="11.25">
      <c r="B58" s="6"/>
      <c r="AR58" s="6"/>
    </row>
    <row r="59" spans="2:44" ht="11.25">
      <c r="B59" s="6"/>
      <c r="AR59" s="6"/>
    </row>
    <row r="60" spans="2:44" s="14" customFormat="1" ht="12.75">
      <c r="B60" s="15"/>
      <c r="D60" s="26" t="s">
        <v>44</v>
      </c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26" t="s">
        <v>45</v>
      </c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26" t="s">
        <v>44</v>
      </c>
      <c r="AI60" s="17"/>
      <c r="AJ60" s="17"/>
      <c r="AK60" s="17"/>
      <c r="AL60" s="17"/>
      <c r="AM60" s="26" t="s">
        <v>45</v>
      </c>
      <c r="AN60" s="17"/>
      <c r="AO60" s="17"/>
      <c r="AR60" s="15"/>
    </row>
    <row r="61" spans="2:44" ht="11.25">
      <c r="B61" s="6"/>
      <c r="AR61" s="6"/>
    </row>
    <row r="62" spans="2:44" ht="11.25">
      <c r="B62" s="6"/>
      <c r="AR62" s="6"/>
    </row>
    <row r="63" spans="2:44" ht="11.25">
      <c r="B63" s="6"/>
      <c r="AR63" s="6"/>
    </row>
    <row r="64" spans="2:44" s="14" customFormat="1" ht="12.75">
      <c r="B64" s="15"/>
      <c r="D64" s="24" t="s">
        <v>46</v>
      </c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4" t="s">
        <v>47</v>
      </c>
      <c r="AI64" s="25"/>
      <c r="AJ64" s="25"/>
      <c r="AK64" s="25"/>
      <c r="AL64" s="25"/>
      <c r="AM64" s="25"/>
      <c r="AN64" s="25"/>
      <c r="AO64" s="25"/>
      <c r="AR64" s="15"/>
    </row>
    <row r="65" spans="2:44" ht="11.25">
      <c r="B65" s="6"/>
      <c r="AR65" s="6"/>
    </row>
    <row r="66" spans="2:44" ht="11.25">
      <c r="B66" s="6"/>
      <c r="AR66" s="6"/>
    </row>
    <row r="67" spans="2:44" ht="11.25">
      <c r="B67" s="6"/>
      <c r="AR67" s="6"/>
    </row>
    <row r="68" spans="2:44" ht="11.25">
      <c r="B68" s="6"/>
      <c r="AR68" s="6"/>
    </row>
    <row r="69" spans="2:44" ht="11.25">
      <c r="B69" s="6"/>
      <c r="AR69" s="6"/>
    </row>
    <row r="70" spans="2:44" ht="11.25">
      <c r="B70" s="6"/>
      <c r="AR70" s="6"/>
    </row>
    <row r="71" spans="2:44" ht="11.25">
      <c r="B71" s="6"/>
      <c r="AR71" s="6"/>
    </row>
    <row r="72" spans="2:44" ht="11.25">
      <c r="B72" s="6"/>
      <c r="AR72" s="6"/>
    </row>
    <row r="73" spans="2:44" ht="11.25">
      <c r="B73" s="6"/>
      <c r="AR73" s="6"/>
    </row>
    <row r="74" spans="2:44" ht="11.25">
      <c r="B74" s="6"/>
      <c r="AR74" s="6"/>
    </row>
    <row r="75" spans="2:44" s="14" customFormat="1" ht="12.75">
      <c r="B75" s="15"/>
      <c r="D75" s="26" t="s">
        <v>44</v>
      </c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26" t="s">
        <v>45</v>
      </c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26" t="s">
        <v>44</v>
      </c>
      <c r="AI75" s="17"/>
      <c r="AJ75" s="17"/>
      <c r="AK75" s="17"/>
      <c r="AL75" s="17"/>
      <c r="AM75" s="26" t="s">
        <v>45</v>
      </c>
      <c r="AN75" s="17"/>
      <c r="AO75" s="17"/>
      <c r="AR75" s="15"/>
    </row>
    <row r="76" spans="2:44" s="14" customFormat="1" ht="11.25">
      <c r="B76" s="15"/>
      <c r="AR76" s="15"/>
    </row>
    <row r="77" spans="2:44" s="14" customFormat="1" ht="6.75" customHeight="1">
      <c r="B77" s="27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15"/>
    </row>
    <row r="81" spans="2:44" s="14" customFormat="1" ht="6.75" customHeight="1">
      <c r="B81" s="29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15"/>
    </row>
    <row r="82" spans="2:44" s="14" customFormat="1" ht="24.75" customHeight="1">
      <c r="B82" s="15"/>
      <c r="C82" s="7" t="s">
        <v>48</v>
      </c>
      <c r="AR82" s="15"/>
    </row>
    <row r="83" spans="2:44" s="14" customFormat="1" ht="6.75" customHeight="1">
      <c r="B83" s="15"/>
      <c r="AR83" s="15"/>
    </row>
    <row r="84" spans="2:44" s="31" customFormat="1" ht="12" customHeight="1">
      <c r="B84" s="32"/>
      <c r="C84" s="11" t="s">
        <v>11</v>
      </c>
      <c r="L84" s="31" t="str">
        <f>K5</f>
        <v>2019/112/113</v>
      </c>
      <c r="AR84" s="32"/>
    </row>
    <row r="85" spans="2:44" s="33" customFormat="1" ht="36.75" customHeight="1">
      <c r="B85" s="34"/>
      <c r="C85" s="35" t="s">
        <v>13</v>
      </c>
      <c r="L85" s="202" t="str">
        <f>K6</f>
        <v>Škola</v>
      </c>
      <c r="M85" s="202"/>
      <c r="N85" s="202"/>
      <c r="O85" s="202"/>
      <c r="P85" s="202"/>
      <c r="Q85" s="202"/>
      <c r="R85" s="202"/>
      <c r="S85" s="202"/>
      <c r="T85" s="202"/>
      <c r="U85" s="202"/>
      <c r="V85" s="202"/>
      <c r="W85" s="202"/>
      <c r="X85" s="202"/>
      <c r="Y85" s="202"/>
      <c r="Z85" s="202"/>
      <c r="AA85" s="202"/>
      <c r="AB85" s="202"/>
      <c r="AC85" s="202"/>
      <c r="AD85" s="202"/>
      <c r="AE85" s="202"/>
      <c r="AF85" s="202"/>
      <c r="AG85" s="202"/>
      <c r="AH85" s="202"/>
      <c r="AI85" s="202"/>
      <c r="AJ85" s="202"/>
      <c r="AK85" s="202"/>
      <c r="AL85" s="202"/>
      <c r="AM85" s="202"/>
      <c r="AN85" s="202"/>
      <c r="AO85" s="202"/>
      <c r="AR85" s="34"/>
    </row>
    <row r="86" spans="2:44" s="14" customFormat="1" ht="6.75" customHeight="1">
      <c r="B86" s="15"/>
      <c r="AR86" s="15"/>
    </row>
    <row r="87" spans="2:44" s="14" customFormat="1" ht="12" customHeight="1">
      <c r="B87" s="15"/>
      <c r="C87" s="11" t="s">
        <v>17</v>
      </c>
      <c r="L87" s="36" t="str">
        <f>IF(K8="","",K8)</f>
        <v> </v>
      </c>
      <c r="AI87" s="11" t="s">
        <v>19</v>
      </c>
      <c r="AM87" s="203" t="str">
        <f>IF(AN8="","",AN8)</f>
        <v>14. 12. 2019</v>
      </c>
      <c r="AN87" s="203"/>
      <c r="AR87" s="15"/>
    </row>
    <row r="88" spans="2:44" s="14" customFormat="1" ht="6.75" customHeight="1">
      <c r="B88" s="15"/>
      <c r="AR88" s="15"/>
    </row>
    <row r="89" spans="2:56" s="14" customFormat="1" ht="15" customHeight="1">
      <c r="B89" s="15"/>
      <c r="C89" s="11" t="s">
        <v>21</v>
      </c>
      <c r="L89" s="31" t="str">
        <f>IF(E11="","",E11)</f>
        <v> </v>
      </c>
      <c r="AI89" s="11" t="s">
        <v>25</v>
      </c>
      <c r="AM89" s="204" t="str">
        <f>IF(E17="","",E17)</f>
        <v> </v>
      </c>
      <c r="AN89" s="204"/>
      <c r="AO89" s="204"/>
      <c r="AP89" s="204"/>
      <c r="AR89" s="15"/>
      <c r="AS89" s="205" t="s">
        <v>49</v>
      </c>
      <c r="AT89" s="205"/>
      <c r="AU89" s="37"/>
      <c r="AV89" s="37"/>
      <c r="AW89" s="37"/>
      <c r="AX89" s="37"/>
      <c r="AY89" s="37"/>
      <c r="AZ89" s="37"/>
      <c r="BA89" s="37"/>
      <c r="BB89" s="37"/>
      <c r="BC89" s="37"/>
      <c r="BD89" s="38"/>
    </row>
    <row r="90" spans="2:56" s="14" customFormat="1" ht="15" customHeight="1">
      <c r="B90" s="15"/>
      <c r="C90" s="11" t="s">
        <v>24</v>
      </c>
      <c r="L90" s="31" t="str">
        <f>IF(E14="","",E14)</f>
        <v> </v>
      </c>
      <c r="AI90" s="11" t="s">
        <v>27</v>
      </c>
      <c r="AM90" s="204" t="str">
        <f>IF(E20="","",E20)</f>
        <v> </v>
      </c>
      <c r="AN90" s="204"/>
      <c r="AO90" s="204"/>
      <c r="AP90" s="204"/>
      <c r="AR90" s="15"/>
      <c r="AS90" s="205"/>
      <c r="AT90" s="205"/>
      <c r="AU90" s="39"/>
      <c r="AV90" s="39"/>
      <c r="AW90" s="39"/>
      <c r="AX90" s="39"/>
      <c r="AY90" s="39"/>
      <c r="AZ90" s="39"/>
      <c r="BA90" s="39"/>
      <c r="BB90" s="39"/>
      <c r="BC90" s="39"/>
      <c r="BD90" s="40"/>
    </row>
    <row r="91" spans="2:56" s="14" customFormat="1" ht="10.5" customHeight="1">
      <c r="B91" s="15"/>
      <c r="AR91" s="15"/>
      <c r="AS91" s="205"/>
      <c r="AT91" s="205"/>
      <c r="AU91" s="39"/>
      <c r="AV91" s="39"/>
      <c r="AW91" s="39"/>
      <c r="AX91" s="39"/>
      <c r="AY91" s="39"/>
      <c r="AZ91" s="39"/>
      <c r="BA91" s="39"/>
      <c r="BB91" s="39"/>
      <c r="BC91" s="39"/>
      <c r="BD91" s="40"/>
    </row>
    <row r="92" spans="2:56" s="14" customFormat="1" ht="29.25" customHeight="1">
      <c r="B92" s="15"/>
      <c r="C92" s="206" t="s">
        <v>50</v>
      </c>
      <c r="D92" s="206"/>
      <c r="E92" s="206"/>
      <c r="F92" s="206"/>
      <c r="G92" s="206"/>
      <c r="H92" s="41"/>
      <c r="I92" s="207" t="s">
        <v>51</v>
      </c>
      <c r="J92" s="207"/>
      <c r="K92" s="207"/>
      <c r="L92" s="207"/>
      <c r="M92" s="207"/>
      <c r="N92" s="207"/>
      <c r="O92" s="207"/>
      <c r="P92" s="207"/>
      <c r="Q92" s="207"/>
      <c r="R92" s="207"/>
      <c r="S92" s="207"/>
      <c r="T92" s="207"/>
      <c r="U92" s="207"/>
      <c r="V92" s="207"/>
      <c r="W92" s="207"/>
      <c r="X92" s="207"/>
      <c r="Y92" s="207"/>
      <c r="Z92" s="207"/>
      <c r="AA92" s="207"/>
      <c r="AB92" s="207"/>
      <c r="AC92" s="207"/>
      <c r="AD92" s="207"/>
      <c r="AE92" s="207"/>
      <c r="AF92" s="207"/>
      <c r="AG92" s="208" t="s">
        <v>52</v>
      </c>
      <c r="AH92" s="208"/>
      <c r="AI92" s="208"/>
      <c r="AJ92" s="208"/>
      <c r="AK92" s="208"/>
      <c r="AL92" s="208"/>
      <c r="AM92" s="208"/>
      <c r="AN92" s="209" t="s">
        <v>53</v>
      </c>
      <c r="AO92" s="209"/>
      <c r="AP92" s="209"/>
      <c r="AQ92" s="42" t="s">
        <v>54</v>
      </c>
      <c r="AR92" s="15"/>
      <c r="AS92" s="43" t="s">
        <v>55</v>
      </c>
      <c r="AT92" s="44" t="s">
        <v>56</v>
      </c>
      <c r="AU92" s="44" t="s">
        <v>57</v>
      </c>
      <c r="AV92" s="44" t="s">
        <v>58</v>
      </c>
      <c r="AW92" s="44" t="s">
        <v>59</v>
      </c>
      <c r="AX92" s="44" t="s">
        <v>60</v>
      </c>
      <c r="AY92" s="44" t="s">
        <v>61</v>
      </c>
      <c r="AZ92" s="44" t="s">
        <v>62</v>
      </c>
      <c r="BA92" s="44" t="s">
        <v>63</v>
      </c>
      <c r="BB92" s="44" t="s">
        <v>64</v>
      </c>
      <c r="BC92" s="44" t="s">
        <v>65</v>
      </c>
      <c r="BD92" s="45" t="s">
        <v>66</v>
      </c>
    </row>
    <row r="93" spans="2:56" s="14" customFormat="1" ht="10.5" customHeight="1">
      <c r="B93" s="15"/>
      <c r="AR93" s="15"/>
      <c r="AS93" s="46"/>
      <c r="AT93" s="37"/>
      <c r="AU93" s="37"/>
      <c r="AV93" s="37"/>
      <c r="AW93" s="37"/>
      <c r="AX93" s="37"/>
      <c r="AY93" s="37"/>
      <c r="AZ93" s="37"/>
      <c r="BA93" s="37"/>
      <c r="BB93" s="37"/>
      <c r="BC93" s="37"/>
      <c r="BD93" s="38"/>
    </row>
    <row r="94" spans="2:90" s="47" customFormat="1" ht="32.25" customHeight="1">
      <c r="B94" s="48"/>
      <c r="C94" s="49" t="s">
        <v>67</v>
      </c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210">
        <f>AG96+AG97+AG98</f>
        <v>0</v>
      </c>
      <c r="AH94" s="210"/>
      <c r="AI94" s="210"/>
      <c r="AJ94" s="210"/>
      <c r="AK94" s="210"/>
      <c r="AL94" s="210"/>
      <c r="AM94" s="210"/>
      <c r="AN94" s="211">
        <f>AN96+AN97+AN98</f>
        <v>0</v>
      </c>
      <c r="AO94" s="211"/>
      <c r="AP94" s="211"/>
      <c r="AQ94" s="53"/>
      <c r="AR94" s="48"/>
      <c r="AS94" s="54">
        <f>ROUND(AS95,2)</f>
        <v>0</v>
      </c>
      <c r="AT94" s="55">
        <f>ROUND(SUM(AV94:AW94),2)</f>
        <v>0</v>
      </c>
      <c r="AU94" s="56" t="e">
        <f>ROUND(AU95,5)</f>
        <v>#VALUE!</v>
      </c>
      <c r="AV94" s="55">
        <f>ROUND(AZ94*L29,2)</f>
        <v>0</v>
      </c>
      <c r="AW94" s="55">
        <f>ROUND(BA94*L30,2)</f>
        <v>0</v>
      </c>
      <c r="AX94" s="55">
        <f>ROUND(BB94*L29,2)</f>
        <v>0</v>
      </c>
      <c r="AY94" s="55">
        <f>ROUND(BC94*L30,2)</f>
        <v>0</v>
      </c>
      <c r="AZ94" s="55">
        <f>ROUND(AZ95,2)</f>
        <v>0</v>
      </c>
      <c r="BA94" s="55">
        <f>ROUND(BA95,2)</f>
        <v>0</v>
      </c>
      <c r="BB94" s="55">
        <f>ROUND(BB95,2)</f>
        <v>0</v>
      </c>
      <c r="BC94" s="55">
        <f>ROUND(BC95,2)</f>
        <v>0</v>
      </c>
      <c r="BD94" s="57">
        <f>ROUND(BD95,2)</f>
        <v>0</v>
      </c>
      <c r="BS94" s="58" t="s">
        <v>68</v>
      </c>
      <c r="BT94" s="58" t="s">
        <v>69</v>
      </c>
      <c r="BU94" s="59" t="s">
        <v>70</v>
      </c>
      <c r="BV94" s="58" t="s">
        <v>71</v>
      </c>
      <c r="BW94" s="58" t="s">
        <v>3</v>
      </c>
      <c r="BX94" s="58" t="s">
        <v>72</v>
      </c>
      <c r="CL94" s="58"/>
    </row>
    <row r="95" spans="1:91" s="67" customFormat="1" ht="16.5" customHeight="1">
      <c r="A95" s="60"/>
      <c r="B95" s="48"/>
      <c r="C95" s="49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1"/>
      <c r="AH95" s="51"/>
      <c r="AI95" s="51"/>
      <c r="AJ95" s="51"/>
      <c r="AK95" s="51"/>
      <c r="AL95" s="51"/>
      <c r="AM95" s="51"/>
      <c r="AN95" s="52"/>
      <c r="AO95" s="52"/>
      <c r="AP95" s="52"/>
      <c r="AQ95" s="61" t="s">
        <v>73</v>
      </c>
      <c r="AR95" s="62"/>
      <c r="AS95" s="63">
        <v>0</v>
      </c>
      <c r="AT95" s="64">
        <f>ROUND(SUM(AV95:AW95),2)</f>
        <v>0</v>
      </c>
      <c r="AU95" s="65" t="e">
        <f>'SO 01 - Vlastní objekt - Vnitřn'!P135</f>
        <v>#VALUE!</v>
      </c>
      <c r="AV95" s="64">
        <f>'SO 01 - Vlastní objekt - Vnitřn'!J33</f>
        <v>0</v>
      </c>
      <c r="AW95" s="64">
        <f>'SO 01 - Vlastní objekt - Vnitřn'!J34</f>
        <v>0</v>
      </c>
      <c r="AX95" s="64">
        <f>'SO 01 - Vlastní objekt - Vnitřn'!J35</f>
        <v>0</v>
      </c>
      <c r="AY95" s="64">
        <f>'SO 01 - Vlastní objekt - Vnitřn'!J36</f>
        <v>0</v>
      </c>
      <c r="AZ95" s="64">
        <f>'SO 01 - Vlastní objekt - Vnitřn'!F33</f>
        <v>0</v>
      </c>
      <c r="BA95" s="64">
        <f>'SO 01 - Vlastní objekt - Vnitřn'!F34</f>
        <v>0</v>
      </c>
      <c r="BB95" s="64">
        <f>'SO 01 - Vlastní objekt - Vnitřn'!F35</f>
        <v>0</v>
      </c>
      <c r="BC95" s="64">
        <f>'SO 01 - Vlastní objekt - Vnitřn'!F36</f>
        <v>0</v>
      </c>
      <c r="BD95" s="66">
        <f>'SO 01 - Vlastní objekt - Vnitřn'!F37</f>
        <v>0</v>
      </c>
      <c r="BT95" s="68" t="s">
        <v>74</v>
      </c>
      <c r="BV95" s="68" t="s">
        <v>71</v>
      </c>
      <c r="BW95" s="68" t="s">
        <v>75</v>
      </c>
      <c r="BX95" s="68" t="s">
        <v>3</v>
      </c>
      <c r="CL95" s="68"/>
      <c r="CM95" s="68" t="s">
        <v>76</v>
      </c>
    </row>
    <row r="96" spans="2:44" s="14" customFormat="1" ht="21" customHeight="1">
      <c r="B96" s="62"/>
      <c r="C96" s="69"/>
      <c r="D96" s="212" t="s">
        <v>77</v>
      </c>
      <c r="E96" s="212"/>
      <c r="F96" s="212"/>
      <c r="G96" s="212"/>
      <c r="H96" s="212"/>
      <c r="I96" s="70"/>
      <c r="J96" s="212" t="s">
        <v>78</v>
      </c>
      <c r="K96" s="212"/>
      <c r="L96" s="212"/>
      <c r="M96" s="212"/>
      <c r="N96" s="212"/>
      <c r="O96" s="212"/>
      <c r="P96" s="212"/>
      <c r="Q96" s="212"/>
      <c r="R96" s="212"/>
      <c r="S96" s="212"/>
      <c r="T96" s="212"/>
      <c r="U96" s="212"/>
      <c r="V96" s="212"/>
      <c r="W96" s="212"/>
      <c r="X96" s="212"/>
      <c r="Y96" s="212"/>
      <c r="Z96" s="212"/>
      <c r="AA96" s="212"/>
      <c r="AB96" s="212"/>
      <c r="AC96" s="212"/>
      <c r="AD96" s="212"/>
      <c r="AE96" s="212"/>
      <c r="AF96" s="212"/>
      <c r="AG96" s="213">
        <f>'SO301,SO303,SO304  - přípojky'!F33*1</f>
        <v>0</v>
      </c>
      <c r="AH96" s="213"/>
      <c r="AI96" s="213"/>
      <c r="AJ96" s="213"/>
      <c r="AK96" s="213"/>
      <c r="AL96" s="213"/>
      <c r="AM96" s="213"/>
      <c r="AN96" s="213">
        <f>AG96*1.21</f>
        <v>0</v>
      </c>
      <c r="AO96" s="213"/>
      <c r="AP96" s="213"/>
      <c r="AR96" s="15"/>
    </row>
    <row r="97" spans="2:44" s="14" customFormat="1" ht="21.75" customHeight="1">
      <c r="B97" s="62"/>
      <c r="C97" s="69"/>
      <c r="D97" s="212" t="s">
        <v>79</v>
      </c>
      <c r="E97" s="212"/>
      <c r="F97" s="212"/>
      <c r="G97" s="212"/>
      <c r="H97" s="212"/>
      <c r="I97" s="70"/>
      <c r="J97" s="212" t="s">
        <v>80</v>
      </c>
      <c r="K97" s="212"/>
      <c r="L97" s="212"/>
      <c r="M97" s="212"/>
      <c r="N97" s="212"/>
      <c r="O97" s="212"/>
      <c r="P97" s="212"/>
      <c r="Q97" s="212"/>
      <c r="R97" s="212"/>
      <c r="S97" s="212"/>
      <c r="T97" s="212"/>
      <c r="U97" s="212"/>
      <c r="V97" s="212"/>
      <c r="W97" s="212"/>
      <c r="X97" s="212"/>
      <c r="Y97" s="212"/>
      <c r="Z97" s="212"/>
      <c r="AA97" s="212"/>
      <c r="AB97" s="212"/>
      <c r="AC97" s="212"/>
      <c r="AD97" s="212"/>
      <c r="AE97" s="212"/>
      <c r="AF97" s="212"/>
      <c r="AG97" s="213">
        <f>'SO 01 - Vlastní objekt - Vnitřn'!J30*1</f>
        <v>0</v>
      </c>
      <c r="AH97" s="213"/>
      <c r="AI97" s="213"/>
      <c r="AJ97" s="213"/>
      <c r="AK97" s="213"/>
      <c r="AL97" s="213"/>
      <c r="AM97" s="213"/>
      <c r="AN97" s="214">
        <f>AG97*1.21</f>
        <v>0</v>
      </c>
      <c r="AO97" s="214"/>
      <c r="AP97" s="214"/>
      <c r="AQ97" s="28"/>
      <c r="AR97" s="15"/>
    </row>
    <row r="98" spans="1:42" ht="26.25" customHeight="1">
      <c r="A98" s="14"/>
      <c r="B98" s="62"/>
      <c r="C98" s="69"/>
      <c r="D98" s="212" t="s">
        <v>79</v>
      </c>
      <c r="E98" s="212"/>
      <c r="F98" s="212"/>
      <c r="G98" s="212"/>
      <c r="H98" s="212"/>
      <c r="I98" s="70"/>
      <c r="J98" s="212" t="s">
        <v>81</v>
      </c>
      <c r="K98" s="212"/>
      <c r="L98" s="212"/>
      <c r="M98" s="212"/>
      <c r="N98" s="212"/>
      <c r="O98" s="212"/>
      <c r="P98" s="212"/>
      <c r="Q98" s="212"/>
      <c r="R98" s="212"/>
      <c r="S98" s="212"/>
      <c r="T98" s="212"/>
      <c r="U98" s="212"/>
      <c r="V98" s="212"/>
      <c r="W98" s="212"/>
      <c r="X98" s="212"/>
      <c r="Y98" s="212"/>
      <c r="Z98" s="212"/>
      <c r="AA98" s="212"/>
      <c r="AB98" s="212"/>
      <c r="AC98" s="212"/>
      <c r="AD98" s="212"/>
      <c r="AE98" s="212"/>
      <c r="AF98" s="212"/>
      <c r="AG98" s="213">
        <f>'SO401 - plynovodní přípojka+S01'!J30*1</f>
        <v>0</v>
      </c>
      <c r="AH98" s="213"/>
      <c r="AI98" s="213"/>
      <c r="AJ98" s="213"/>
      <c r="AK98" s="213"/>
      <c r="AL98" s="213"/>
      <c r="AM98" s="213"/>
      <c r="AN98" s="214">
        <f>AG98*1.21</f>
        <v>0</v>
      </c>
      <c r="AO98" s="214"/>
      <c r="AP98" s="214"/>
    </row>
    <row r="99" spans="1:42" ht="11.25">
      <c r="A99" s="14"/>
      <c r="B99" s="15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71"/>
    </row>
    <row r="100" spans="2:42" ht="11.25">
      <c r="B100" s="27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72"/>
    </row>
  </sheetData>
  <sheetProtection/>
  <mergeCells count="48">
    <mergeCell ref="D97:H97"/>
    <mergeCell ref="J97:AF97"/>
    <mergeCell ref="AG97:AM97"/>
    <mergeCell ref="AN97:AP97"/>
    <mergeCell ref="D98:H98"/>
    <mergeCell ref="J98:AF98"/>
    <mergeCell ref="AG98:AM98"/>
    <mergeCell ref="AN98:AP98"/>
    <mergeCell ref="AG94:AM94"/>
    <mergeCell ref="AN94:AP94"/>
    <mergeCell ref="D96:H96"/>
    <mergeCell ref="J96:AF96"/>
    <mergeCell ref="AG96:AM96"/>
    <mergeCell ref="AN96:AP96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L33:P33"/>
    <mergeCell ref="W33:AE33"/>
    <mergeCell ref="AK33:AO33"/>
    <mergeCell ref="X35:AB35"/>
    <mergeCell ref="AK35:AO35"/>
    <mergeCell ref="L85:AO85"/>
    <mergeCell ref="L31:P31"/>
    <mergeCell ref="W31:AE31"/>
    <mergeCell ref="AK31:AO31"/>
    <mergeCell ref="L32:P32"/>
    <mergeCell ref="W32:AE32"/>
    <mergeCell ref="AK32:AO32"/>
    <mergeCell ref="L29:P29"/>
    <mergeCell ref="W29:AE29"/>
    <mergeCell ref="AK29:AO29"/>
    <mergeCell ref="L30:P30"/>
    <mergeCell ref="W30:AE30"/>
    <mergeCell ref="AK30:AO30"/>
    <mergeCell ref="AR2:BE2"/>
    <mergeCell ref="K5:AO5"/>
    <mergeCell ref="K6:AO6"/>
    <mergeCell ref="E23:AN23"/>
    <mergeCell ref="AK26:AO26"/>
    <mergeCell ref="L28:P28"/>
    <mergeCell ref="W28:AE28"/>
    <mergeCell ref="AK28:AO28"/>
  </mergeCells>
  <printOptions/>
  <pageMargins left="0.39375" right="0.39375" top="0.39375" bottom="0.39375" header="0.5118055555555556" footer="0"/>
  <pageSetup fitToHeight="100" fitToWidth="1" horizontalDpi="300" verticalDpi="300" orientation="portrait" paperSize="9"/>
  <headerFooter alignWithMargins="0">
    <oddFooter>&amp;C&amp;"Arial CE,Běžné"&amp;8Strana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367"/>
  <sheetViews>
    <sheetView showGridLines="0" zoomScalePageLayoutView="0" workbookViewId="0" topLeftCell="A123">
      <selection activeCell="W151" sqref="W151"/>
    </sheetView>
  </sheetViews>
  <sheetFormatPr defaultColWidth="9.140625" defaultRowHeight="12.75"/>
  <cols>
    <col min="1" max="1" width="6.7109375" style="1" customWidth="1"/>
    <col min="2" max="2" width="1.28515625" style="1" customWidth="1"/>
    <col min="3" max="3" width="3.28125" style="1" customWidth="1"/>
    <col min="4" max="4" width="3.421875" style="1" customWidth="1"/>
    <col min="5" max="5" width="13.7109375" style="1" customWidth="1"/>
    <col min="6" max="6" width="40.7109375" style="1" customWidth="1"/>
    <col min="7" max="7" width="5.57421875" style="1" customWidth="1"/>
    <col min="8" max="8" width="9.28125" style="1" customWidth="1"/>
    <col min="9" max="10" width="16.140625" style="1" customWidth="1"/>
    <col min="11" max="11" width="0" style="1" hidden="1" customWidth="1"/>
    <col min="12" max="12" width="7.421875" style="1" customWidth="1"/>
    <col min="13" max="21" width="0" style="1" hidden="1" customWidth="1"/>
    <col min="22" max="22" width="9.8515625" style="1" customWidth="1"/>
    <col min="23" max="23" width="13.140625" style="1" customWidth="1"/>
    <col min="24" max="24" width="9.8515625" style="1" customWidth="1"/>
    <col min="25" max="25" width="12.00390625" style="1" customWidth="1"/>
    <col min="26" max="26" width="8.8515625" style="1" customWidth="1"/>
    <col min="27" max="27" width="12.00390625" style="1" customWidth="1"/>
    <col min="28" max="28" width="13.140625" style="1" customWidth="1"/>
    <col min="29" max="29" width="8.8515625" style="1" customWidth="1"/>
    <col min="30" max="30" width="12.00390625" style="1" customWidth="1"/>
    <col min="31" max="31" width="13.140625" style="1" customWidth="1"/>
    <col min="32" max="43" width="6.8515625" style="1" customWidth="1"/>
    <col min="44" max="65" width="0" style="1" hidden="1" customWidth="1"/>
    <col min="66" max="16384" width="9.140625" style="1" customWidth="1"/>
  </cols>
  <sheetData>
    <row r="1" ht="11.25">
      <c r="A1" s="73"/>
    </row>
    <row r="2" spans="12:46" ht="36.75" customHeight="1">
      <c r="L2" s="192" t="s">
        <v>4</v>
      </c>
      <c r="M2" s="192"/>
      <c r="N2" s="192"/>
      <c r="O2" s="192"/>
      <c r="P2" s="192"/>
      <c r="Q2" s="192"/>
      <c r="R2" s="192"/>
      <c r="S2" s="192"/>
      <c r="T2" s="192"/>
      <c r="U2" s="192"/>
      <c r="V2" s="192"/>
      <c r="AT2" s="3" t="s">
        <v>75</v>
      </c>
    </row>
    <row r="3" spans="2:46" ht="6.75" customHeight="1">
      <c r="B3" s="4"/>
      <c r="C3" s="5"/>
      <c r="D3" s="5"/>
      <c r="E3" s="5"/>
      <c r="F3" s="5"/>
      <c r="G3" s="5"/>
      <c r="H3" s="5"/>
      <c r="I3" s="5"/>
      <c r="J3" s="5"/>
      <c r="K3" s="5"/>
      <c r="L3" s="6"/>
      <c r="AT3" s="3" t="s">
        <v>76</v>
      </c>
    </row>
    <row r="4" spans="2:46" ht="24.75" customHeight="1">
      <c r="B4" s="6"/>
      <c r="D4" s="7" t="s">
        <v>82</v>
      </c>
      <c r="L4" s="6"/>
      <c r="M4" s="74" t="s">
        <v>9</v>
      </c>
      <c r="AT4" s="3" t="s">
        <v>2</v>
      </c>
    </row>
    <row r="5" spans="2:12" ht="6.75" customHeight="1">
      <c r="B5" s="6"/>
      <c r="L5" s="6"/>
    </row>
    <row r="6" spans="2:12" ht="12" customHeight="1">
      <c r="B6" s="6"/>
      <c r="D6" s="11" t="s">
        <v>13</v>
      </c>
      <c r="L6" s="6"/>
    </row>
    <row r="7" spans="2:12" ht="16.5" customHeight="1">
      <c r="B7" s="6"/>
      <c r="E7" s="215" t="str">
        <f>'Rekapitulace stavby'!K6</f>
        <v>Škola</v>
      </c>
      <c r="F7" s="215"/>
      <c r="G7" s="215"/>
      <c r="H7" s="215"/>
      <c r="L7" s="6"/>
    </row>
    <row r="8" spans="2:12" s="14" customFormat="1" ht="12" customHeight="1">
      <c r="B8" s="15"/>
      <c r="D8" s="11" t="s">
        <v>83</v>
      </c>
      <c r="L8" s="15"/>
    </row>
    <row r="9" spans="2:12" s="14" customFormat="1" ht="36.75" customHeight="1">
      <c r="B9" s="15"/>
      <c r="E9" s="202" t="s">
        <v>84</v>
      </c>
      <c r="F9" s="202"/>
      <c r="G9" s="202"/>
      <c r="H9" s="202"/>
      <c r="L9" s="15"/>
    </row>
    <row r="10" spans="2:12" s="14" customFormat="1" ht="11.25">
      <c r="B10" s="15"/>
      <c r="L10" s="15"/>
    </row>
    <row r="11" spans="2:12" s="14" customFormat="1" ht="12" customHeight="1">
      <c r="B11" s="15"/>
      <c r="D11" s="11" t="s">
        <v>15</v>
      </c>
      <c r="F11" s="12"/>
      <c r="I11" s="11" t="s">
        <v>16</v>
      </c>
      <c r="J11" s="12"/>
      <c r="L11" s="15"/>
    </row>
    <row r="12" spans="2:12" s="14" customFormat="1" ht="12" customHeight="1">
      <c r="B12" s="15"/>
      <c r="D12" s="11" t="s">
        <v>17</v>
      </c>
      <c r="F12" s="12" t="s">
        <v>18</v>
      </c>
      <c r="I12" s="11" t="s">
        <v>19</v>
      </c>
      <c r="J12" s="75" t="str">
        <f>'Rekapitulace stavby'!AN8</f>
        <v>14. 12. 2019</v>
      </c>
      <c r="L12" s="15"/>
    </row>
    <row r="13" spans="2:12" s="14" customFormat="1" ht="10.5" customHeight="1">
      <c r="B13" s="15"/>
      <c r="L13" s="15"/>
    </row>
    <row r="14" spans="2:12" s="14" customFormat="1" ht="12" customHeight="1">
      <c r="B14" s="15"/>
      <c r="D14" s="11" t="s">
        <v>21</v>
      </c>
      <c r="I14" s="11" t="s">
        <v>22</v>
      </c>
      <c r="J14" s="12">
        <f>IF('Rekapitulace stavby'!AN10="","",'Rekapitulace stavby'!AN10)</f>
      </c>
      <c r="L14" s="15"/>
    </row>
    <row r="15" spans="2:12" s="14" customFormat="1" ht="18" customHeight="1">
      <c r="B15" s="15"/>
      <c r="E15" s="12" t="str">
        <f>IF('Rekapitulace stavby'!E11="","",'Rekapitulace stavby'!E11)</f>
        <v> </v>
      </c>
      <c r="I15" s="11" t="s">
        <v>23</v>
      </c>
      <c r="J15" s="12">
        <f>IF('Rekapitulace stavby'!AN11="","",'Rekapitulace stavby'!AN11)</f>
      </c>
      <c r="L15" s="15"/>
    </row>
    <row r="16" spans="2:12" s="14" customFormat="1" ht="6.75" customHeight="1">
      <c r="B16" s="15"/>
      <c r="L16" s="15"/>
    </row>
    <row r="17" spans="2:12" s="14" customFormat="1" ht="12" customHeight="1">
      <c r="B17" s="15"/>
      <c r="D17" s="11" t="s">
        <v>24</v>
      </c>
      <c r="I17" s="11" t="s">
        <v>22</v>
      </c>
      <c r="J17" s="12">
        <f>'Rekapitulace stavby'!AN13</f>
        <v>0</v>
      </c>
      <c r="L17" s="15"/>
    </row>
    <row r="18" spans="2:12" s="14" customFormat="1" ht="18" customHeight="1">
      <c r="B18" s="15"/>
      <c r="E18" s="193" t="str">
        <f>'Rekapitulace stavby'!E14</f>
        <v> </v>
      </c>
      <c r="F18" s="193"/>
      <c r="G18" s="193"/>
      <c r="H18" s="193"/>
      <c r="I18" s="11" t="s">
        <v>23</v>
      </c>
      <c r="J18" s="12">
        <f>'Rekapitulace stavby'!AN14</f>
        <v>0</v>
      </c>
      <c r="L18" s="15"/>
    </row>
    <row r="19" spans="2:12" s="14" customFormat="1" ht="6.75" customHeight="1">
      <c r="B19" s="15"/>
      <c r="L19" s="15"/>
    </row>
    <row r="20" spans="2:12" s="14" customFormat="1" ht="12" customHeight="1">
      <c r="B20" s="15"/>
      <c r="D20" s="11" t="s">
        <v>25</v>
      </c>
      <c r="I20" s="11" t="s">
        <v>22</v>
      </c>
      <c r="J20" s="12">
        <f>IF('Rekapitulace stavby'!AN16="","",'Rekapitulace stavby'!AN16)</f>
      </c>
      <c r="L20" s="15"/>
    </row>
    <row r="21" spans="2:12" s="14" customFormat="1" ht="18" customHeight="1">
      <c r="B21" s="15"/>
      <c r="E21" s="12" t="str">
        <f>IF('Rekapitulace stavby'!E17="","",'Rekapitulace stavby'!E17)</f>
        <v> </v>
      </c>
      <c r="I21" s="11" t="s">
        <v>23</v>
      </c>
      <c r="J21" s="12">
        <f>IF('Rekapitulace stavby'!AN17="","",'Rekapitulace stavby'!AN17)</f>
      </c>
      <c r="L21" s="15"/>
    </row>
    <row r="22" spans="2:12" s="14" customFormat="1" ht="6.75" customHeight="1">
      <c r="B22" s="15"/>
      <c r="L22" s="15"/>
    </row>
    <row r="23" spans="2:12" s="14" customFormat="1" ht="12" customHeight="1">
      <c r="B23" s="15"/>
      <c r="D23" s="11" t="s">
        <v>27</v>
      </c>
      <c r="I23" s="11" t="s">
        <v>22</v>
      </c>
      <c r="J23" s="12">
        <f>IF('Rekapitulace stavby'!AN19="","",'Rekapitulace stavby'!AN19)</f>
      </c>
      <c r="L23" s="15"/>
    </row>
    <row r="24" spans="2:12" s="14" customFormat="1" ht="18" customHeight="1">
      <c r="B24" s="15"/>
      <c r="E24" s="12" t="str">
        <f>IF('Rekapitulace stavby'!E20="","",'Rekapitulace stavby'!E20)</f>
        <v> </v>
      </c>
      <c r="I24" s="11" t="s">
        <v>23</v>
      </c>
      <c r="J24" s="12">
        <f>IF('Rekapitulace stavby'!AN20="","",'Rekapitulace stavby'!AN20)</f>
      </c>
      <c r="L24" s="15"/>
    </row>
    <row r="25" spans="2:12" s="14" customFormat="1" ht="6.75" customHeight="1">
      <c r="B25" s="15"/>
      <c r="L25" s="15"/>
    </row>
    <row r="26" spans="2:12" s="14" customFormat="1" ht="12" customHeight="1">
      <c r="B26" s="15"/>
      <c r="D26" s="11" t="s">
        <v>28</v>
      </c>
      <c r="L26" s="15"/>
    </row>
    <row r="27" spans="2:12" s="76" customFormat="1" ht="16.5" customHeight="1">
      <c r="B27" s="77"/>
      <c r="E27" s="195"/>
      <c r="F27" s="195"/>
      <c r="G27" s="195"/>
      <c r="H27" s="195"/>
      <c r="L27" s="77"/>
    </row>
    <row r="28" spans="2:12" s="14" customFormat="1" ht="6.75" customHeight="1">
      <c r="B28" s="15"/>
      <c r="L28" s="15"/>
    </row>
    <row r="29" spans="2:12" s="14" customFormat="1" ht="6.75" customHeight="1">
      <c r="B29" s="15"/>
      <c r="D29" s="37"/>
      <c r="E29" s="37"/>
      <c r="F29" s="37"/>
      <c r="G29" s="37"/>
      <c r="H29" s="37"/>
      <c r="I29" s="37"/>
      <c r="J29" s="37"/>
      <c r="K29" s="37"/>
      <c r="L29" s="15"/>
    </row>
    <row r="30" spans="2:12" s="14" customFormat="1" ht="25.5" customHeight="1">
      <c r="B30" s="15"/>
      <c r="D30" s="78" t="s">
        <v>29</v>
      </c>
      <c r="J30" s="79">
        <f>ROUND(J119,2)</f>
        <v>0</v>
      </c>
      <c r="L30" s="15"/>
    </row>
    <row r="31" spans="2:12" s="14" customFormat="1" ht="6.75" customHeight="1">
      <c r="B31" s="15"/>
      <c r="D31" s="37"/>
      <c r="E31" s="37"/>
      <c r="F31" s="37"/>
      <c r="G31" s="37"/>
      <c r="H31" s="37"/>
      <c r="I31" s="37"/>
      <c r="J31" s="37"/>
      <c r="K31" s="37"/>
      <c r="L31" s="15"/>
    </row>
    <row r="32" spans="2:12" s="14" customFormat="1" ht="14.25" customHeight="1">
      <c r="B32" s="15"/>
      <c r="F32" s="80" t="s">
        <v>31</v>
      </c>
      <c r="I32" s="80" t="s">
        <v>30</v>
      </c>
      <c r="J32" s="80" t="s">
        <v>32</v>
      </c>
      <c r="L32" s="15"/>
    </row>
    <row r="33" spans="2:12" s="14" customFormat="1" ht="14.25" customHeight="1">
      <c r="B33" s="15"/>
      <c r="D33" s="81" t="s">
        <v>33</v>
      </c>
      <c r="E33" s="11" t="s">
        <v>34</v>
      </c>
      <c r="F33" s="82">
        <f>J96*1</f>
        <v>0</v>
      </c>
      <c r="I33" s="83">
        <v>0.21</v>
      </c>
      <c r="J33" s="82">
        <f>F33*0.21</f>
        <v>0</v>
      </c>
      <c r="L33" s="15"/>
    </row>
    <row r="34" spans="2:12" s="14" customFormat="1" ht="14.25" customHeight="1">
      <c r="B34" s="15"/>
      <c r="E34" s="11" t="s">
        <v>35</v>
      </c>
      <c r="F34" s="82">
        <f>ROUND((SUM(BF135:BF366)),2)</f>
        <v>0</v>
      </c>
      <c r="I34" s="83">
        <v>0.15</v>
      </c>
      <c r="J34" s="82">
        <f>ROUND(((SUM(BF135:BF366))*I34),2)</f>
        <v>0</v>
      </c>
      <c r="L34" s="15"/>
    </row>
    <row r="35" spans="2:12" s="14" customFormat="1" ht="12.75" customHeight="1" hidden="1">
      <c r="B35" s="15"/>
      <c r="E35" s="11" t="s">
        <v>36</v>
      </c>
      <c r="F35" s="82">
        <f>ROUND((SUM(BG135:BG366)),2)</f>
        <v>0</v>
      </c>
      <c r="I35" s="83">
        <v>0.21</v>
      </c>
      <c r="J35" s="82">
        <f>0</f>
        <v>0</v>
      </c>
      <c r="L35" s="15"/>
    </row>
    <row r="36" spans="2:12" s="14" customFormat="1" ht="12.75" customHeight="1" hidden="1">
      <c r="B36" s="15"/>
      <c r="E36" s="11" t="s">
        <v>37</v>
      </c>
      <c r="F36" s="82">
        <f>ROUND((SUM(BH135:BH366)),2)</f>
        <v>0</v>
      </c>
      <c r="I36" s="83">
        <v>0.15</v>
      </c>
      <c r="J36" s="82">
        <f>0</f>
        <v>0</v>
      </c>
      <c r="L36" s="15"/>
    </row>
    <row r="37" spans="2:12" s="14" customFormat="1" ht="12.75" customHeight="1" hidden="1">
      <c r="B37" s="15"/>
      <c r="E37" s="11" t="s">
        <v>38</v>
      </c>
      <c r="F37" s="82">
        <f>ROUND((SUM(BI135:BI366)),2)</f>
        <v>0</v>
      </c>
      <c r="I37" s="83">
        <v>0</v>
      </c>
      <c r="J37" s="82">
        <f>0</f>
        <v>0</v>
      </c>
      <c r="L37" s="15"/>
    </row>
    <row r="38" spans="2:12" s="14" customFormat="1" ht="6.75" customHeight="1">
      <c r="B38" s="15"/>
      <c r="L38" s="15"/>
    </row>
    <row r="39" spans="2:12" s="14" customFormat="1" ht="25.5" customHeight="1">
      <c r="B39" s="15"/>
      <c r="C39" s="84"/>
      <c r="D39" s="85" t="s">
        <v>39</v>
      </c>
      <c r="E39" s="41"/>
      <c r="F39" s="41"/>
      <c r="G39" s="86" t="s">
        <v>40</v>
      </c>
      <c r="H39" s="87" t="s">
        <v>41</v>
      </c>
      <c r="I39" s="41"/>
      <c r="J39" s="88">
        <f>SUM(J30:J37)</f>
        <v>0</v>
      </c>
      <c r="K39" s="89"/>
      <c r="L39" s="15"/>
    </row>
    <row r="40" spans="2:12" s="14" customFormat="1" ht="14.25" customHeight="1">
      <c r="B40" s="15"/>
      <c r="L40" s="15"/>
    </row>
    <row r="41" spans="2:12" ht="14.25" customHeight="1">
      <c r="B41" s="6"/>
      <c r="L41" s="6"/>
    </row>
    <row r="42" spans="2:12" ht="14.25" customHeight="1">
      <c r="B42" s="6"/>
      <c r="L42" s="6"/>
    </row>
    <row r="43" spans="2:12" ht="14.25" customHeight="1">
      <c r="B43" s="6"/>
      <c r="L43" s="6"/>
    </row>
    <row r="44" spans="2:12" ht="14.25" customHeight="1">
      <c r="B44" s="6"/>
      <c r="L44" s="6"/>
    </row>
    <row r="45" spans="2:12" ht="14.25" customHeight="1">
      <c r="B45" s="6"/>
      <c r="L45" s="6"/>
    </row>
    <row r="46" spans="2:12" ht="14.25" customHeight="1">
      <c r="B46" s="6"/>
      <c r="L46" s="6"/>
    </row>
    <row r="47" spans="2:12" ht="14.25" customHeight="1">
      <c r="B47" s="6"/>
      <c r="L47" s="6"/>
    </row>
    <row r="48" spans="2:12" ht="14.25" customHeight="1">
      <c r="B48" s="6"/>
      <c r="L48" s="6"/>
    </row>
    <row r="49" spans="2:12" ht="14.25" customHeight="1">
      <c r="B49" s="6"/>
      <c r="L49" s="6"/>
    </row>
    <row r="50" spans="2:12" s="14" customFormat="1" ht="14.25" customHeight="1">
      <c r="B50" s="15"/>
      <c r="D50" s="24" t="s">
        <v>42</v>
      </c>
      <c r="E50" s="25"/>
      <c r="F50" s="25"/>
      <c r="G50" s="24" t="s">
        <v>43</v>
      </c>
      <c r="H50" s="25"/>
      <c r="I50" s="25"/>
      <c r="J50" s="25"/>
      <c r="K50" s="25"/>
      <c r="L50" s="15"/>
    </row>
    <row r="51" spans="2:12" ht="11.25">
      <c r="B51" s="6"/>
      <c r="L51" s="6"/>
    </row>
    <row r="52" spans="2:12" ht="11.25">
      <c r="B52" s="6"/>
      <c r="L52" s="6"/>
    </row>
    <row r="53" spans="2:12" ht="11.25">
      <c r="B53" s="6"/>
      <c r="L53" s="6"/>
    </row>
    <row r="54" spans="2:12" ht="11.25">
      <c r="B54" s="6"/>
      <c r="L54" s="6"/>
    </row>
    <row r="55" spans="2:12" ht="11.25">
      <c r="B55" s="6"/>
      <c r="L55" s="6"/>
    </row>
    <row r="56" spans="2:12" ht="11.25">
      <c r="B56" s="6"/>
      <c r="L56" s="6"/>
    </row>
    <row r="57" spans="2:12" ht="11.25">
      <c r="B57" s="6"/>
      <c r="L57" s="6"/>
    </row>
    <row r="58" spans="2:12" ht="11.25">
      <c r="B58" s="6"/>
      <c r="L58" s="6"/>
    </row>
    <row r="59" spans="2:12" ht="11.25">
      <c r="B59" s="6"/>
      <c r="L59" s="6"/>
    </row>
    <row r="60" spans="2:12" ht="11.25">
      <c r="B60" s="6"/>
      <c r="L60" s="6"/>
    </row>
    <row r="61" spans="2:12" s="14" customFormat="1" ht="12.75">
      <c r="B61" s="15"/>
      <c r="D61" s="26" t="s">
        <v>44</v>
      </c>
      <c r="E61" s="17"/>
      <c r="F61" s="90" t="s">
        <v>45</v>
      </c>
      <c r="G61" s="26" t="s">
        <v>44</v>
      </c>
      <c r="H61" s="17"/>
      <c r="I61" s="17"/>
      <c r="J61" s="91" t="s">
        <v>45</v>
      </c>
      <c r="K61" s="17"/>
      <c r="L61" s="15"/>
    </row>
    <row r="62" spans="2:12" ht="11.25">
      <c r="B62" s="6"/>
      <c r="L62" s="6"/>
    </row>
    <row r="63" spans="2:12" ht="11.25">
      <c r="B63" s="6"/>
      <c r="L63" s="6"/>
    </row>
    <row r="64" spans="2:12" ht="11.25">
      <c r="B64" s="6"/>
      <c r="L64" s="6"/>
    </row>
    <row r="65" spans="2:12" s="14" customFormat="1" ht="12.75">
      <c r="B65" s="15"/>
      <c r="D65" s="24" t="s">
        <v>46</v>
      </c>
      <c r="E65" s="25"/>
      <c r="F65" s="25"/>
      <c r="G65" s="24" t="s">
        <v>47</v>
      </c>
      <c r="H65" s="25"/>
      <c r="I65" s="25"/>
      <c r="J65" s="25"/>
      <c r="K65" s="25"/>
      <c r="L65" s="15"/>
    </row>
    <row r="66" spans="2:12" ht="11.25">
      <c r="B66" s="6"/>
      <c r="L66" s="6"/>
    </row>
    <row r="67" spans="2:12" ht="11.25">
      <c r="B67" s="6"/>
      <c r="L67" s="6"/>
    </row>
    <row r="68" spans="2:12" ht="11.25">
      <c r="B68" s="6"/>
      <c r="L68" s="6"/>
    </row>
    <row r="69" spans="2:12" ht="11.25">
      <c r="B69" s="6"/>
      <c r="L69" s="6"/>
    </row>
    <row r="70" spans="2:12" ht="11.25">
      <c r="B70" s="6"/>
      <c r="L70" s="6"/>
    </row>
    <row r="71" spans="2:12" ht="11.25">
      <c r="B71" s="6"/>
      <c r="L71" s="6"/>
    </row>
    <row r="72" spans="2:12" ht="11.25">
      <c r="B72" s="6"/>
      <c r="L72" s="6"/>
    </row>
    <row r="73" spans="2:12" ht="11.25">
      <c r="B73" s="6"/>
      <c r="L73" s="6"/>
    </row>
    <row r="74" spans="2:12" ht="11.25">
      <c r="B74" s="6"/>
      <c r="L74" s="6"/>
    </row>
    <row r="75" spans="2:12" ht="11.25">
      <c r="B75" s="6"/>
      <c r="L75" s="6"/>
    </row>
    <row r="76" spans="2:12" s="14" customFormat="1" ht="12.75">
      <c r="B76" s="15"/>
      <c r="D76" s="26" t="s">
        <v>44</v>
      </c>
      <c r="E76" s="17"/>
      <c r="F76" s="90" t="s">
        <v>45</v>
      </c>
      <c r="G76" s="26" t="s">
        <v>44</v>
      </c>
      <c r="H76" s="17"/>
      <c r="I76" s="17"/>
      <c r="J76" s="91" t="s">
        <v>45</v>
      </c>
      <c r="K76" s="17"/>
      <c r="L76" s="15"/>
    </row>
    <row r="77" spans="2:12" s="14" customFormat="1" ht="14.25" customHeight="1">
      <c r="B77" s="27"/>
      <c r="C77" s="28"/>
      <c r="D77" s="28"/>
      <c r="E77" s="28"/>
      <c r="F77" s="28"/>
      <c r="G77" s="28"/>
      <c r="H77" s="28"/>
      <c r="I77" s="28"/>
      <c r="J77" s="28"/>
      <c r="K77" s="28"/>
      <c r="L77" s="15"/>
    </row>
    <row r="81" spans="2:12" s="14" customFormat="1" ht="6.75" customHeight="1">
      <c r="B81" s="29"/>
      <c r="C81" s="30"/>
      <c r="D81" s="30"/>
      <c r="E81" s="30"/>
      <c r="F81" s="30"/>
      <c r="G81" s="30"/>
      <c r="H81" s="30"/>
      <c r="I81" s="30"/>
      <c r="J81" s="30"/>
      <c r="K81" s="30"/>
      <c r="L81" s="15"/>
    </row>
    <row r="82" spans="2:12" s="14" customFormat="1" ht="24.75" customHeight="1">
      <c r="B82" s="15"/>
      <c r="C82" s="7" t="s">
        <v>85</v>
      </c>
      <c r="L82" s="15"/>
    </row>
    <row r="83" spans="2:12" s="14" customFormat="1" ht="6.75" customHeight="1">
      <c r="B83" s="15"/>
      <c r="L83" s="15"/>
    </row>
    <row r="84" spans="2:12" s="14" customFormat="1" ht="12" customHeight="1">
      <c r="B84" s="15"/>
      <c r="C84" s="11" t="s">
        <v>13</v>
      </c>
      <c r="L84" s="15"/>
    </row>
    <row r="85" spans="2:12" s="14" customFormat="1" ht="16.5" customHeight="1">
      <c r="B85" s="15"/>
      <c r="E85" s="215" t="str">
        <f>E7</f>
        <v>Škola</v>
      </c>
      <c r="F85" s="215"/>
      <c r="G85" s="215"/>
      <c r="H85" s="215"/>
      <c r="L85" s="15"/>
    </row>
    <row r="86" spans="2:12" s="14" customFormat="1" ht="12" customHeight="1">
      <c r="B86" s="15"/>
      <c r="C86" s="11" t="s">
        <v>83</v>
      </c>
      <c r="L86" s="15"/>
    </row>
    <row r="87" spans="2:12" s="14" customFormat="1" ht="27.75" customHeight="1">
      <c r="B87" s="15"/>
      <c r="E87" s="202" t="str">
        <f>E9</f>
        <v>SO301, SO303, SO304 – kanalizační (dešťová+splašková) a vodovodní přípojka</v>
      </c>
      <c r="F87" s="202"/>
      <c r="G87" s="202"/>
      <c r="H87" s="202"/>
      <c r="L87" s="15"/>
    </row>
    <row r="88" spans="2:12" s="14" customFormat="1" ht="6.75" customHeight="1">
      <c r="B88" s="15"/>
      <c r="L88" s="15"/>
    </row>
    <row r="89" spans="2:12" s="14" customFormat="1" ht="12" customHeight="1">
      <c r="B89" s="15"/>
      <c r="C89" s="11" t="s">
        <v>17</v>
      </c>
      <c r="F89" s="12" t="str">
        <f>F12</f>
        <v> </v>
      </c>
      <c r="I89" s="11" t="s">
        <v>19</v>
      </c>
      <c r="J89" s="75" t="str">
        <f>IF(J12="","",J12)</f>
        <v>14. 12. 2019</v>
      </c>
      <c r="L89" s="15"/>
    </row>
    <row r="90" spans="2:12" s="14" customFormat="1" ht="6.75" customHeight="1">
      <c r="B90" s="15"/>
      <c r="L90" s="15"/>
    </row>
    <row r="91" spans="2:12" s="14" customFormat="1" ht="15" customHeight="1">
      <c r="B91" s="15"/>
      <c r="C91" s="11" t="s">
        <v>21</v>
      </c>
      <c r="F91" s="12" t="str">
        <f>E15</f>
        <v> </v>
      </c>
      <c r="I91" s="11" t="s">
        <v>25</v>
      </c>
      <c r="J91" s="92" t="str">
        <f>E21</f>
        <v> </v>
      </c>
      <c r="L91" s="15"/>
    </row>
    <row r="92" spans="2:12" s="14" customFormat="1" ht="15" customHeight="1">
      <c r="B92" s="15"/>
      <c r="C92" s="11" t="s">
        <v>24</v>
      </c>
      <c r="F92" s="12" t="str">
        <f>IF(E18="","",E18)</f>
        <v> </v>
      </c>
      <c r="I92" s="11" t="s">
        <v>27</v>
      </c>
      <c r="J92" s="92" t="str">
        <f>E24</f>
        <v> </v>
      </c>
      <c r="L92" s="15"/>
    </row>
    <row r="93" spans="2:12" s="14" customFormat="1" ht="9.75" customHeight="1">
      <c r="B93" s="15"/>
      <c r="L93" s="15"/>
    </row>
    <row r="94" spans="2:12" s="14" customFormat="1" ht="29.25" customHeight="1">
      <c r="B94" s="15"/>
      <c r="C94" s="93" t="s">
        <v>86</v>
      </c>
      <c r="D94" s="84"/>
      <c r="E94" s="84"/>
      <c r="F94" s="84"/>
      <c r="G94" s="84"/>
      <c r="H94" s="84"/>
      <c r="I94" s="84"/>
      <c r="J94" s="94" t="s">
        <v>87</v>
      </c>
      <c r="K94" s="84"/>
      <c r="L94" s="15"/>
    </row>
    <row r="95" spans="2:12" s="14" customFormat="1" ht="9.75" customHeight="1">
      <c r="B95" s="15"/>
      <c r="L95" s="15"/>
    </row>
    <row r="96" spans="2:47" s="14" customFormat="1" ht="22.5" customHeight="1">
      <c r="B96" s="15"/>
      <c r="C96" s="95" t="s">
        <v>88</v>
      </c>
      <c r="J96" s="79">
        <f>J119</f>
        <v>0</v>
      </c>
      <c r="L96" s="15"/>
      <c r="AU96" s="3" t="s">
        <v>89</v>
      </c>
    </row>
    <row r="97" spans="2:12" s="96" customFormat="1" ht="24.75" customHeight="1">
      <c r="B97" s="97"/>
      <c r="D97" s="98" t="s">
        <v>90</v>
      </c>
      <c r="E97" s="99"/>
      <c r="F97" s="99"/>
      <c r="G97" s="99"/>
      <c r="H97" s="99"/>
      <c r="I97" s="99"/>
      <c r="J97" s="100">
        <f>J120</f>
        <v>0</v>
      </c>
      <c r="L97" s="97"/>
    </row>
    <row r="98" spans="2:12" s="101" customFormat="1" ht="19.5" customHeight="1">
      <c r="B98" s="102"/>
      <c r="D98" s="103" t="s">
        <v>91</v>
      </c>
      <c r="E98" s="104"/>
      <c r="F98" s="104"/>
      <c r="G98" s="104"/>
      <c r="H98" s="104"/>
      <c r="I98" s="104"/>
      <c r="J98" s="105">
        <f>J122+J123+J124+J125+J126+J127+J128+J129+J130+J131</f>
        <v>0</v>
      </c>
      <c r="L98" s="102"/>
    </row>
    <row r="99" spans="2:12" s="101" customFormat="1" ht="19.5" customHeight="1">
      <c r="B99" s="102"/>
      <c r="D99" s="106" t="s">
        <v>92</v>
      </c>
      <c r="E99" s="107"/>
      <c r="F99" s="107"/>
      <c r="G99" s="107"/>
      <c r="H99" s="107"/>
      <c r="I99" s="107"/>
      <c r="J99" s="108">
        <f>J132</f>
        <v>0</v>
      </c>
      <c r="L99" s="102"/>
    </row>
    <row r="100" spans="2:12" s="101" customFormat="1" ht="19.5" customHeight="1">
      <c r="B100" s="102"/>
      <c r="D100" s="106" t="s">
        <v>93</v>
      </c>
      <c r="E100" s="107"/>
      <c r="F100" s="107"/>
      <c r="G100" s="107"/>
      <c r="H100" s="107"/>
      <c r="I100" s="107"/>
      <c r="J100" s="108">
        <f>J134</f>
        <v>0</v>
      </c>
      <c r="L100" s="102"/>
    </row>
    <row r="101" spans="2:12" s="96" customFormat="1" ht="24.75" customHeight="1">
      <c r="B101" s="97"/>
      <c r="C101" s="28"/>
      <c r="D101" s="28"/>
      <c r="E101" s="28"/>
      <c r="F101" s="28"/>
      <c r="G101" s="28"/>
      <c r="H101" s="28"/>
      <c r="I101" s="28"/>
      <c r="J101" s="28"/>
      <c r="L101" s="97"/>
    </row>
    <row r="102" spans="2:12" s="101" customFormat="1" ht="19.5" customHeight="1">
      <c r="B102" s="102"/>
      <c r="C102" s="1"/>
      <c r="D102" s="1"/>
      <c r="E102" s="1"/>
      <c r="F102" s="1"/>
      <c r="G102" s="1"/>
      <c r="H102" s="1"/>
      <c r="I102" s="1"/>
      <c r="J102" s="1"/>
      <c r="L102" s="102"/>
    </row>
    <row r="103" spans="2:12" s="101" customFormat="1" ht="19.5" customHeight="1">
      <c r="B103" s="102"/>
      <c r="C103" s="1"/>
      <c r="D103" s="1"/>
      <c r="E103" s="1"/>
      <c r="F103" s="1"/>
      <c r="G103" s="1"/>
      <c r="H103" s="1"/>
      <c r="I103" s="1"/>
      <c r="J103" s="1"/>
      <c r="L103" s="102"/>
    </row>
    <row r="104" spans="2:12" s="101" customFormat="1" ht="19.5" customHeight="1">
      <c r="B104" s="102"/>
      <c r="C104" s="1"/>
      <c r="D104" s="1"/>
      <c r="E104" s="1"/>
      <c r="F104" s="1"/>
      <c r="G104" s="1"/>
      <c r="H104" s="1"/>
      <c r="I104" s="1"/>
      <c r="J104" s="1"/>
      <c r="L104" s="102"/>
    </row>
    <row r="105" spans="2:12" s="101" customFormat="1" ht="19.5" customHeight="1">
      <c r="B105" s="102"/>
      <c r="C105" s="30"/>
      <c r="D105" s="30"/>
      <c r="E105" s="30"/>
      <c r="F105" s="30"/>
      <c r="G105" s="30"/>
      <c r="H105" s="30"/>
      <c r="I105" s="30"/>
      <c r="J105" s="30"/>
      <c r="L105" s="102"/>
    </row>
    <row r="106" spans="2:12" s="101" customFormat="1" ht="19.5" customHeight="1">
      <c r="B106" s="102"/>
      <c r="C106" s="7" t="s">
        <v>94</v>
      </c>
      <c r="D106" s="14"/>
      <c r="E106" s="14"/>
      <c r="F106" s="14"/>
      <c r="G106" s="14"/>
      <c r="H106" s="14"/>
      <c r="I106" s="14"/>
      <c r="J106" s="14"/>
      <c r="L106" s="102"/>
    </row>
    <row r="107" spans="2:12" s="101" customFormat="1" ht="19.5" customHeight="1">
      <c r="B107" s="102"/>
      <c r="C107" s="14"/>
      <c r="D107" s="14"/>
      <c r="E107" s="14"/>
      <c r="F107" s="14"/>
      <c r="G107" s="14"/>
      <c r="H107" s="14"/>
      <c r="I107" s="14"/>
      <c r="J107" s="14"/>
      <c r="L107" s="102"/>
    </row>
    <row r="108" spans="2:12" s="101" customFormat="1" ht="19.5" customHeight="1">
      <c r="B108" s="102"/>
      <c r="C108" s="11" t="s">
        <v>13</v>
      </c>
      <c r="D108" s="14"/>
      <c r="E108" s="14"/>
      <c r="F108" s="14"/>
      <c r="G108" s="14"/>
      <c r="H108" s="14"/>
      <c r="I108" s="14"/>
      <c r="J108" s="14"/>
      <c r="L108" s="102"/>
    </row>
    <row r="109" spans="2:12" s="101" customFormat="1" ht="19.5" customHeight="1">
      <c r="B109" s="102"/>
      <c r="C109" s="14"/>
      <c r="D109" s="14"/>
      <c r="E109" s="215" t="str">
        <f>E7</f>
        <v>Škola</v>
      </c>
      <c r="F109" s="215"/>
      <c r="G109" s="215"/>
      <c r="H109" s="215"/>
      <c r="I109" s="14"/>
      <c r="J109" s="14"/>
      <c r="L109" s="102"/>
    </row>
    <row r="110" spans="2:12" s="101" customFormat="1" ht="19.5" customHeight="1">
      <c r="B110" s="102"/>
      <c r="C110" s="11" t="s">
        <v>83</v>
      </c>
      <c r="D110" s="14"/>
      <c r="E110" s="14"/>
      <c r="F110" s="14"/>
      <c r="G110" s="14"/>
      <c r="H110" s="14"/>
      <c r="I110" s="14"/>
      <c r="J110" s="14"/>
      <c r="L110" s="102"/>
    </row>
    <row r="111" spans="2:12" s="101" customFormat="1" ht="19.5" customHeight="1">
      <c r="B111" s="102"/>
      <c r="C111" s="14"/>
      <c r="D111" s="14"/>
      <c r="E111" s="202" t="str">
        <f>E9</f>
        <v>SO301, SO303, SO304 – kanalizační (dešťová+splašková) a vodovodní přípojka</v>
      </c>
      <c r="F111" s="202"/>
      <c r="G111" s="202"/>
      <c r="H111" s="202"/>
      <c r="I111" s="14"/>
      <c r="J111" s="14"/>
      <c r="L111" s="102"/>
    </row>
    <row r="112" spans="2:12" s="101" customFormat="1" ht="19.5" customHeight="1">
      <c r="B112" s="102"/>
      <c r="C112" s="14"/>
      <c r="D112" s="14"/>
      <c r="E112" s="14"/>
      <c r="F112" s="14"/>
      <c r="G112" s="14"/>
      <c r="H112" s="14"/>
      <c r="I112" s="14"/>
      <c r="J112" s="14"/>
      <c r="L112" s="102"/>
    </row>
    <row r="113" spans="2:12" s="101" customFormat="1" ht="19.5" customHeight="1">
      <c r="B113" s="102"/>
      <c r="C113" s="11" t="s">
        <v>17</v>
      </c>
      <c r="D113" s="14"/>
      <c r="E113" s="14"/>
      <c r="F113" s="12" t="str">
        <f>F12</f>
        <v> </v>
      </c>
      <c r="G113" s="14"/>
      <c r="H113" s="14"/>
      <c r="I113" s="11" t="s">
        <v>19</v>
      </c>
      <c r="J113" s="75" t="str">
        <f>IF(J12="","",J12)</f>
        <v>14. 12. 2019</v>
      </c>
      <c r="L113" s="102"/>
    </row>
    <row r="114" spans="2:12" s="101" customFormat="1" ht="19.5" customHeight="1">
      <c r="B114" s="102"/>
      <c r="C114" s="14"/>
      <c r="D114" s="14"/>
      <c r="E114" s="14"/>
      <c r="F114" s="14"/>
      <c r="G114" s="14"/>
      <c r="H114" s="14"/>
      <c r="I114" s="14"/>
      <c r="J114" s="14"/>
      <c r="L114" s="102"/>
    </row>
    <row r="115" spans="2:12" s="101" customFormat="1" ht="19.5" customHeight="1">
      <c r="B115" s="102"/>
      <c r="C115" s="11" t="s">
        <v>21</v>
      </c>
      <c r="D115" s="14"/>
      <c r="E115" s="14"/>
      <c r="F115" s="12" t="str">
        <f>E15</f>
        <v> </v>
      </c>
      <c r="G115" s="14"/>
      <c r="H115" s="14"/>
      <c r="I115" s="11" t="s">
        <v>25</v>
      </c>
      <c r="J115" s="92" t="str">
        <f>E21</f>
        <v> </v>
      </c>
      <c r="L115" s="102"/>
    </row>
    <row r="116" spans="2:12" s="14" customFormat="1" ht="21.75" customHeight="1">
      <c r="B116" s="15"/>
      <c r="C116" s="11" t="s">
        <v>24</v>
      </c>
      <c r="F116" s="12" t="str">
        <f>IF(E18="","",E18)</f>
        <v> </v>
      </c>
      <c r="I116" s="11" t="s">
        <v>27</v>
      </c>
      <c r="J116" s="92" t="str">
        <f>E24</f>
        <v> </v>
      </c>
      <c r="L116" s="15"/>
    </row>
    <row r="117" spans="2:12" s="14" customFormat="1" ht="20.25" customHeight="1">
      <c r="B117" s="27"/>
      <c r="K117" s="28"/>
      <c r="L117" s="15"/>
    </row>
    <row r="118" spans="3:10" ht="27.75" customHeight="1">
      <c r="C118" s="109" t="s">
        <v>95</v>
      </c>
      <c r="D118" s="110" t="s">
        <v>54</v>
      </c>
      <c r="E118" s="110" t="s">
        <v>50</v>
      </c>
      <c r="F118" s="110" t="s">
        <v>51</v>
      </c>
      <c r="G118" s="110" t="s">
        <v>96</v>
      </c>
      <c r="H118" s="110" t="s">
        <v>97</v>
      </c>
      <c r="I118" s="110" t="s">
        <v>98</v>
      </c>
      <c r="J118" s="111" t="s">
        <v>87</v>
      </c>
    </row>
    <row r="119" spans="3:10" ht="36.75" customHeight="1">
      <c r="C119" s="49" t="s">
        <v>99</v>
      </c>
      <c r="D119" s="14"/>
      <c r="E119" s="14"/>
      <c r="F119" s="14"/>
      <c r="G119" s="14"/>
      <c r="H119" s="14"/>
      <c r="I119" s="14"/>
      <c r="J119" s="112">
        <f>J120</f>
        <v>0</v>
      </c>
    </row>
    <row r="120" spans="3:10" ht="15">
      <c r="C120" s="113"/>
      <c r="D120" s="114" t="s">
        <v>68</v>
      </c>
      <c r="E120" s="115" t="s">
        <v>100</v>
      </c>
      <c r="F120" s="115" t="s">
        <v>101</v>
      </c>
      <c r="G120" s="113"/>
      <c r="H120" s="113"/>
      <c r="I120" s="113"/>
      <c r="J120" s="116">
        <f>J121+J132+J134</f>
        <v>0</v>
      </c>
    </row>
    <row r="121" spans="2:12" s="14" customFormat="1" ht="19.5" customHeight="1">
      <c r="B121" s="29"/>
      <c r="C121" s="113"/>
      <c r="D121" s="114" t="s">
        <v>68</v>
      </c>
      <c r="E121" s="117" t="s">
        <v>74</v>
      </c>
      <c r="F121" s="117" t="s">
        <v>102</v>
      </c>
      <c r="G121" s="113"/>
      <c r="H121" s="113"/>
      <c r="I121" s="113"/>
      <c r="J121" s="105">
        <f>J122+J123+J124+J125+J126+J127+J128+J129+J130+J131</f>
        <v>0</v>
      </c>
      <c r="K121" s="30"/>
      <c r="L121" s="15"/>
    </row>
    <row r="122" spans="2:12" s="14" customFormat="1" ht="33" customHeight="1">
      <c r="B122" s="15"/>
      <c r="C122" s="118" t="s">
        <v>103</v>
      </c>
      <c r="D122" s="118" t="s">
        <v>104</v>
      </c>
      <c r="E122" s="119" t="s">
        <v>105</v>
      </c>
      <c r="F122" s="120" t="s">
        <v>106</v>
      </c>
      <c r="G122" s="121" t="s">
        <v>107</v>
      </c>
      <c r="H122" s="122">
        <v>34.56</v>
      </c>
      <c r="I122" s="123">
        <v>0</v>
      </c>
      <c r="J122" s="123">
        <f aca="true" t="shared" si="0" ref="J122:J131">I122*H122</f>
        <v>0</v>
      </c>
      <c r="L122" s="15"/>
    </row>
    <row r="123" spans="2:12" s="14" customFormat="1" ht="20.25" customHeight="1">
      <c r="B123" s="15"/>
      <c r="C123" s="118" t="s">
        <v>108</v>
      </c>
      <c r="D123" s="118" t="s">
        <v>104</v>
      </c>
      <c r="E123" s="119" t="s">
        <v>109</v>
      </c>
      <c r="F123" s="120" t="s">
        <v>110</v>
      </c>
      <c r="G123" s="121" t="s">
        <v>107</v>
      </c>
      <c r="H123" s="122">
        <v>34.56</v>
      </c>
      <c r="I123" s="123">
        <v>0</v>
      </c>
      <c r="J123" s="123">
        <f t="shared" si="0"/>
        <v>0</v>
      </c>
      <c r="L123" s="15"/>
    </row>
    <row r="124" spans="2:12" s="14" customFormat="1" ht="25.5" customHeight="1">
      <c r="B124" s="15"/>
      <c r="C124" s="118" t="s">
        <v>111</v>
      </c>
      <c r="D124" s="118" t="s">
        <v>104</v>
      </c>
      <c r="E124" s="119" t="s">
        <v>112</v>
      </c>
      <c r="F124" s="120" t="s">
        <v>113</v>
      </c>
      <c r="G124" s="121" t="s">
        <v>107</v>
      </c>
      <c r="H124" s="122">
        <v>34.56</v>
      </c>
      <c r="I124" s="123">
        <v>0</v>
      </c>
      <c r="J124" s="123">
        <f t="shared" si="0"/>
        <v>0</v>
      </c>
      <c r="L124" s="15"/>
    </row>
    <row r="125" spans="2:12" s="14" customFormat="1" ht="25.5" customHeight="1">
      <c r="B125" s="15"/>
      <c r="C125" s="118" t="s">
        <v>114</v>
      </c>
      <c r="D125" s="118" t="s">
        <v>104</v>
      </c>
      <c r="E125" s="119" t="s">
        <v>115</v>
      </c>
      <c r="F125" s="120" t="s">
        <v>116</v>
      </c>
      <c r="G125" s="121" t="s">
        <v>107</v>
      </c>
      <c r="H125" s="122">
        <v>12.96</v>
      </c>
      <c r="I125" s="123">
        <v>0</v>
      </c>
      <c r="J125" s="123">
        <f t="shared" si="0"/>
        <v>0</v>
      </c>
      <c r="L125" s="15"/>
    </row>
    <row r="126" spans="2:12" s="14" customFormat="1" ht="27.75" customHeight="1">
      <c r="B126" s="15"/>
      <c r="C126" s="118" t="s">
        <v>117</v>
      </c>
      <c r="D126" s="118" t="s">
        <v>104</v>
      </c>
      <c r="E126" s="119" t="s">
        <v>118</v>
      </c>
      <c r="F126" s="120" t="s">
        <v>119</v>
      </c>
      <c r="G126" s="121" t="s">
        <v>107</v>
      </c>
      <c r="H126" s="122">
        <v>12.96</v>
      </c>
      <c r="I126" s="123">
        <v>0</v>
      </c>
      <c r="J126" s="123">
        <f t="shared" si="0"/>
        <v>0</v>
      </c>
      <c r="L126" s="15"/>
    </row>
    <row r="127" spans="2:12" s="14" customFormat="1" ht="25.5" customHeight="1">
      <c r="B127" s="15"/>
      <c r="C127" s="118" t="s">
        <v>120</v>
      </c>
      <c r="D127" s="118" t="s">
        <v>104</v>
      </c>
      <c r="E127" s="119" t="s">
        <v>121</v>
      </c>
      <c r="F127" s="120" t="s">
        <v>122</v>
      </c>
      <c r="G127" s="121" t="s">
        <v>107</v>
      </c>
      <c r="H127" s="122">
        <v>12.96</v>
      </c>
      <c r="I127" s="123">
        <v>0</v>
      </c>
      <c r="J127" s="123">
        <f t="shared" si="0"/>
        <v>0</v>
      </c>
      <c r="L127" s="15"/>
    </row>
    <row r="128" spans="2:12" s="14" customFormat="1" ht="25.5" customHeight="1">
      <c r="B128" s="15"/>
      <c r="C128" s="118" t="s">
        <v>123</v>
      </c>
      <c r="D128" s="118" t="s">
        <v>104</v>
      </c>
      <c r="E128" s="119" t="s">
        <v>124</v>
      </c>
      <c r="F128" s="120" t="s">
        <v>125</v>
      </c>
      <c r="G128" s="121" t="s">
        <v>126</v>
      </c>
      <c r="H128" s="122">
        <v>22.032</v>
      </c>
      <c r="I128" s="123">
        <v>0</v>
      </c>
      <c r="J128" s="123">
        <f t="shared" si="0"/>
        <v>0</v>
      </c>
      <c r="L128" s="15"/>
    </row>
    <row r="129" spans="2:12" s="14" customFormat="1" ht="26.25" customHeight="1">
      <c r="B129" s="15"/>
      <c r="C129" s="118" t="s">
        <v>127</v>
      </c>
      <c r="D129" s="118" t="s">
        <v>104</v>
      </c>
      <c r="E129" s="119" t="s">
        <v>128</v>
      </c>
      <c r="F129" s="120" t="s">
        <v>129</v>
      </c>
      <c r="G129" s="121" t="s">
        <v>107</v>
      </c>
      <c r="H129" s="122">
        <v>21.6</v>
      </c>
      <c r="I129" s="123">
        <v>0</v>
      </c>
      <c r="J129" s="123">
        <f t="shared" si="0"/>
        <v>0</v>
      </c>
      <c r="L129" s="15"/>
    </row>
    <row r="130" spans="2:12" s="14" customFormat="1" ht="27.75" customHeight="1">
      <c r="B130" s="15"/>
      <c r="C130" s="118" t="s">
        <v>130</v>
      </c>
      <c r="D130" s="118" t="s">
        <v>104</v>
      </c>
      <c r="E130" s="119" t="s">
        <v>131</v>
      </c>
      <c r="F130" s="120" t="s">
        <v>132</v>
      </c>
      <c r="G130" s="121" t="s">
        <v>107</v>
      </c>
      <c r="H130" s="122">
        <v>8.64</v>
      </c>
      <c r="I130" s="123">
        <v>0</v>
      </c>
      <c r="J130" s="123">
        <f t="shared" si="0"/>
        <v>0</v>
      </c>
      <c r="L130" s="15"/>
    </row>
    <row r="131" spans="2:12" s="14" customFormat="1" ht="15" customHeight="1">
      <c r="B131" s="15"/>
      <c r="C131" s="124" t="s">
        <v>133</v>
      </c>
      <c r="D131" s="124" t="s">
        <v>134</v>
      </c>
      <c r="E131" s="125" t="s">
        <v>135</v>
      </c>
      <c r="F131" s="126" t="s">
        <v>136</v>
      </c>
      <c r="G131" s="127" t="s">
        <v>126</v>
      </c>
      <c r="H131" s="128">
        <v>15.552</v>
      </c>
      <c r="I131" s="129">
        <v>0</v>
      </c>
      <c r="J131" s="123">
        <f t="shared" si="0"/>
        <v>0</v>
      </c>
      <c r="L131" s="15"/>
    </row>
    <row r="132" spans="2:12" s="14" customFormat="1" ht="15" customHeight="1">
      <c r="B132" s="15"/>
      <c r="C132" s="113"/>
      <c r="D132" s="114" t="s">
        <v>68</v>
      </c>
      <c r="E132" s="117" t="s">
        <v>137</v>
      </c>
      <c r="F132" s="117" t="s">
        <v>138</v>
      </c>
      <c r="G132" s="113"/>
      <c r="H132" s="113"/>
      <c r="I132" s="113"/>
      <c r="J132" s="105">
        <f>J133</f>
        <v>0</v>
      </c>
      <c r="L132" s="15"/>
    </row>
    <row r="133" spans="2:12" s="14" customFormat="1" ht="15" customHeight="1">
      <c r="B133" s="15"/>
      <c r="C133" s="118" t="s">
        <v>139</v>
      </c>
      <c r="D133" s="118" t="s">
        <v>104</v>
      </c>
      <c r="E133" s="119" t="s">
        <v>140</v>
      </c>
      <c r="F133" s="120" t="s">
        <v>141</v>
      </c>
      <c r="G133" s="121" t="s">
        <v>107</v>
      </c>
      <c r="H133" s="122">
        <v>4.32</v>
      </c>
      <c r="I133" s="123">
        <v>0</v>
      </c>
      <c r="J133" s="123">
        <f>I133*H133</f>
        <v>0</v>
      </c>
      <c r="L133" s="15"/>
    </row>
    <row r="134" spans="2:20" s="130" customFormat="1" ht="29.25" customHeight="1">
      <c r="B134" s="131"/>
      <c r="C134" s="113"/>
      <c r="D134" s="114" t="s">
        <v>68</v>
      </c>
      <c r="E134" s="117" t="s">
        <v>142</v>
      </c>
      <c r="F134" s="117" t="s">
        <v>143</v>
      </c>
      <c r="G134" s="113"/>
      <c r="H134" s="113"/>
      <c r="I134" s="113"/>
      <c r="J134" s="105">
        <f>J135+J136+J137+J138+J139+J140+J141+J142+J143+J144+J145+J146+J147+J150+J151+J148+J149</f>
        <v>0</v>
      </c>
      <c r="K134" s="132" t="s">
        <v>144</v>
      </c>
      <c r="L134" s="131"/>
      <c r="M134" s="43"/>
      <c r="N134" s="44" t="s">
        <v>33</v>
      </c>
      <c r="O134" s="44" t="s">
        <v>145</v>
      </c>
      <c r="P134" s="44" t="s">
        <v>146</v>
      </c>
      <c r="Q134" s="44" t="s">
        <v>147</v>
      </c>
      <c r="R134" s="44" t="s">
        <v>148</v>
      </c>
      <c r="S134" s="44" t="s">
        <v>149</v>
      </c>
      <c r="T134" s="45" t="s">
        <v>150</v>
      </c>
    </row>
    <row r="135" spans="2:63" s="14" customFormat="1" ht="22.5" customHeight="1">
      <c r="B135" s="15"/>
      <c r="C135" s="118" t="s">
        <v>151</v>
      </c>
      <c r="D135" s="118" t="s">
        <v>104</v>
      </c>
      <c r="E135" s="119" t="s">
        <v>152</v>
      </c>
      <c r="F135" s="120" t="s">
        <v>153</v>
      </c>
      <c r="G135" s="121" t="s">
        <v>154</v>
      </c>
      <c r="H135" s="122">
        <v>15</v>
      </c>
      <c r="I135" s="123">
        <v>0</v>
      </c>
      <c r="J135" s="123">
        <f aca="true" t="shared" si="1" ref="J135:J151">I135*H135</f>
        <v>0</v>
      </c>
      <c r="L135" s="15"/>
      <c r="M135" s="46"/>
      <c r="N135" s="37"/>
      <c r="O135" s="37"/>
      <c r="P135" s="133" t="e">
        <f>P136+P166</f>
        <v>#VALUE!</v>
      </c>
      <c r="Q135" s="37"/>
      <c r="R135" s="133" t="e">
        <f>R136+R166</f>
        <v>#VALUE!</v>
      </c>
      <c r="S135" s="37"/>
      <c r="T135" s="134" t="e">
        <f>T136+T166</f>
        <v>#VALUE!</v>
      </c>
      <c r="AT135" s="3" t="s">
        <v>68</v>
      </c>
      <c r="AU135" s="3" t="s">
        <v>89</v>
      </c>
      <c r="BK135" s="135" t="e">
        <f>BK136+BK166</f>
        <v>#VALUE!</v>
      </c>
    </row>
    <row r="136" spans="2:63" s="113" customFormat="1" ht="25.5" customHeight="1">
      <c r="B136" s="136"/>
      <c r="C136" s="124" t="s">
        <v>155</v>
      </c>
      <c r="D136" s="124" t="s">
        <v>134</v>
      </c>
      <c r="E136" s="125" t="s">
        <v>156</v>
      </c>
      <c r="F136" s="126" t="s">
        <v>157</v>
      </c>
      <c r="G136" s="127" t="s">
        <v>154</v>
      </c>
      <c r="H136" s="128">
        <v>15</v>
      </c>
      <c r="I136" s="129">
        <v>0</v>
      </c>
      <c r="J136" s="123">
        <f t="shared" si="1"/>
        <v>0</v>
      </c>
      <c r="L136" s="136"/>
      <c r="M136" s="137"/>
      <c r="N136" s="138"/>
      <c r="O136" s="138"/>
      <c r="P136" s="139">
        <f>P137+P148+P150</f>
        <v>116.98172000000004</v>
      </c>
      <c r="Q136" s="138"/>
      <c r="R136" s="139">
        <f>R137+R148+R150</f>
        <v>15.698409999999999</v>
      </c>
      <c r="S136" s="138"/>
      <c r="T136" s="140">
        <f>T137+T148+T150</f>
        <v>0</v>
      </c>
      <c r="AR136" s="114" t="s">
        <v>74</v>
      </c>
      <c r="AT136" s="141" t="s">
        <v>68</v>
      </c>
      <c r="AU136" s="141" t="s">
        <v>69</v>
      </c>
      <c r="AY136" s="114" t="s">
        <v>158</v>
      </c>
      <c r="BK136" s="142">
        <f>BK137+BK148+BK150</f>
        <v>0</v>
      </c>
    </row>
    <row r="137" spans="2:63" s="113" customFormat="1" ht="22.5" customHeight="1">
      <c r="B137" s="136"/>
      <c r="C137" s="118" t="s">
        <v>159</v>
      </c>
      <c r="D137" s="118" t="s">
        <v>104</v>
      </c>
      <c r="E137" s="119" t="s">
        <v>160</v>
      </c>
      <c r="F137" s="120" t="s">
        <v>161</v>
      </c>
      <c r="G137" s="121" t="s">
        <v>162</v>
      </c>
      <c r="H137" s="122">
        <v>1</v>
      </c>
      <c r="I137" s="123">
        <v>0</v>
      </c>
      <c r="J137" s="123">
        <f t="shared" si="1"/>
        <v>0</v>
      </c>
      <c r="L137" s="136"/>
      <c r="M137" s="137"/>
      <c r="N137" s="138"/>
      <c r="O137" s="138"/>
      <c r="P137" s="139">
        <f>SUM(P138:P147)</f>
        <v>76.04928000000002</v>
      </c>
      <c r="Q137" s="138"/>
      <c r="R137" s="139">
        <f>SUM(R138:R147)</f>
        <v>15.552</v>
      </c>
      <c r="S137" s="138"/>
      <c r="T137" s="140">
        <f>SUM(T138:T147)</f>
        <v>0</v>
      </c>
      <c r="AR137" s="114" t="s">
        <v>74</v>
      </c>
      <c r="AT137" s="141" t="s">
        <v>68</v>
      </c>
      <c r="AU137" s="141" t="s">
        <v>74</v>
      </c>
      <c r="AY137" s="114" t="s">
        <v>158</v>
      </c>
      <c r="BK137" s="142">
        <f>SUM(BK138:BK147)</f>
        <v>0</v>
      </c>
    </row>
    <row r="138" spans="2:65" s="14" customFormat="1" ht="24" customHeight="1">
      <c r="B138" s="143"/>
      <c r="C138" s="124" t="s">
        <v>163</v>
      </c>
      <c r="D138" s="124" t="s">
        <v>134</v>
      </c>
      <c r="E138" s="125" t="s">
        <v>164</v>
      </c>
      <c r="F138" s="126" t="s">
        <v>165</v>
      </c>
      <c r="G138" s="127" t="s">
        <v>162</v>
      </c>
      <c r="H138" s="128">
        <v>1</v>
      </c>
      <c r="I138" s="129">
        <v>0</v>
      </c>
      <c r="J138" s="123">
        <f t="shared" si="1"/>
        <v>0</v>
      </c>
      <c r="K138" s="120" t="s">
        <v>166</v>
      </c>
      <c r="L138" s="15"/>
      <c r="M138" s="144"/>
      <c r="N138" s="145" t="s">
        <v>34</v>
      </c>
      <c r="O138" s="146">
        <v>1.43</v>
      </c>
      <c r="P138" s="146">
        <f aca="true" t="shared" si="2" ref="P138:P147">O138*H122</f>
        <v>49.4208</v>
      </c>
      <c r="Q138" s="146">
        <v>0</v>
      </c>
      <c r="R138" s="146">
        <f aca="true" t="shared" si="3" ref="R138:R147">Q138*H122</f>
        <v>0</v>
      </c>
      <c r="S138" s="146">
        <v>0</v>
      </c>
      <c r="T138" s="147">
        <f aca="true" t="shared" si="4" ref="T138:T147">S138*H122</f>
        <v>0</v>
      </c>
      <c r="AR138" s="148" t="s">
        <v>137</v>
      </c>
      <c r="AT138" s="148" t="s">
        <v>104</v>
      </c>
      <c r="AU138" s="148" t="s">
        <v>76</v>
      </c>
      <c r="AY138" s="3" t="s">
        <v>158</v>
      </c>
      <c r="BE138" s="149">
        <f aca="true" t="shared" si="5" ref="BE138:BE147">IF(N138="základní",J122,0)</f>
        <v>0</v>
      </c>
      <c r="BF138" s="149">
        <f aca="true" t="shared" si="6" ref="BF138:BF147">IF(N138="snížená",J122,0)</f>
        <v>0</v>
      </c>
      <c r="BG138" s="149">
        <f aca="true" t="shared" si="7" ref="BG138:BG147">IF(N138="zákl. přenesená",J122,0)</f>
        <v>0</v>
      </c>
      <c r="BH138" s="149">
        <f aca="true" t="shared" si="8" ref="BH138:BH147">IF(N138="sníž. přenesená",J122,0)</f>
        <v>0</v>
      </c>
      <c r="BI138" s="149">
        <f aca="true" t="shared" si="9" ref="BI138:BI147">IF(N138="nulová",J122,0)</f>
        <v>0</v>
      </c>
      <c r="BJ138" s="3" t="s">
        <v>74</v>
      </c>
      <c r="BK138" s="149">
        <f aca="true" t="shared" si="10" ref="BK138:BK147">ROUND(I122*H122,2)</f>
        <v>0</v>
      </c>
      <c r="BL138" s="3" t="s">
        <v>137</v>
      </c>
      <c r="BM138" s="148" t="s">
        <v>167</v>
      </c>
    </row>
    <row r="139" spans="2:65" s="14" customFormat="1" ht="24" customHeight="1">
      <c r="B139" s="143"/>
      <c r="C139" s="118" t="s">
        <v>168</v>
      </c>
      <c r="D139" s="118" t="s">
        <v>104</v>
      </c>
      <c r="E139" s="119" t="s">
        <v>169</v>
      </c>
      <c r="F139" s="120" t="s">
        <v>170</v>
      </c>
      <c r="G139" s="121" t="s">
        <v>171</v>
      </c>
      <c r="H139" s="122">
        <v>1</v>
      </c>
      <c r="I139" s="123">
        <v>0</v>
      </c>
      <c r="J139" s="123">
        <f t="shared" si="1"/>
        <v>0</v>
      </c>
      <c r="K139" s="120" t="s">
        <v>166</v>
      </c>
      <c r="L139" s="15"/>
      <c r="M139" s="144"/>
      <c r="N139" s="145" t="s">
        <v>34</v>
      </c>
      <c r="O139" s="146">
        <v>0.1</v>
      </c>
      <c r="P139" s="146">
        <f t="shared" si="2"/>
        <v>3.4560000000000004</v>
      </c>
      <c r="Q139" s="146">
        <v>0</v>
      </c>
      <c r="R139" s="146">
        <f t="shared" si="3"/>
        <v>0</v>
      </c>
      <c r="S139" s="146">
        <v>0</v>
      </c>
      <c r="T139" s="147">
        <f t="shared" si="4"/>
        <v>0</v>
      </c>
      <c r="AR139" s="148" t="s">
        <v>137</v>
      </c>
      <c r="AT139" s="148" t="s">
        <v>104</v>
      </c>
      <c r="AU139" s="148" t="s">
        <v>76</v>
      </c>
      <c r="AY139" s="3" t="s">
        <v>158</v>
      </c>
      <c r="BE139" s="149">
        <f t="shared" si="5"/>
        <v>0</v>
      </c>
      <c r="BF139" s="149">
        <f t="shared" si="6"/>
        <v>0</v>
      </c>
      <c r="BG139" s="149">
        <f t="shared" si="7"/>
        <v>0</v>
      </c>
      <c r="BH139" s="149">
        <f t="shared" si="8"/>
        <v>0</v>
      </c>
      <c r="BI139" s="149">
        <f t="shared" si="9"/>
        <v>0</v>
      </c>
      <c r="BJ139" s="3" t="s">
        <v>74</v>
      </c>
      <c r="BK139" s="149">
        <f t="shared" si="10"/>
        <v>0</v>
      </c>
      <c r="BL139" s="3" t="s">
        <v>137</v>
      </c>
      <c r="BM139" s="148" t="s">
        <v>172</v>
      </c>
    </row>
    <row r="140" spans="2:65" s="14" customFormat="1" ht="24" customHeight="1">
      <c r="B140" s="143"/>
      <c r="C140" s="118" t="s">
        <v>173</v>
      </c>
      <c r="D140" s="118" t="s">
        <v>104</v>
      </c>
      <c r="E140" s="119" t="s">
        <v>174</v>
      </c>
      <c r="F140" s="120" t="s">
        <v>175</v>
      </c>
      <c r="G140" s="121" t="s">
        <v>154</v>
      </c>
      <c r="H140" s="122">
        <v>12</v>
      </c>
      <c r="I140" s="123">
        <v>0</v>
      </c>
      <c r="J140" s="123">
        <f t="shared" si="1"/>
        <v>0</v>
      </c>
      <c r="K140" s="120" t="s">
        <v>166</v>
      </c>
      <c r="L140" s="15"/>
      <c r="M140" s="144"/>
      <c r="N140" s="145" t="s">
        <v>34</v>
      </c>
      <c r="O140" s="146">
        <v>0.34500000000000003</v>
      </c>
      <c r="P140" s="146">
        <f t="shared" si="2"/>
        <v>11.923200000000001</v>
      </c>
      <c r="Q140" s="146">
        <v>0</v>
      </c>
      <c r="R140" s="146">
        <f t="shared" si="3"/>
        <v>0</v>
      </c>
      <c r="S140" s="146">
        <v>0</v>
      </c>
      <c r="T140" s="147">
        <f t="shared" si="4"/>
        <v>0</v>
      </c>
      <c r="AR140" s="148" t="s">
        <v>137</v>
      </c>
      <c r="AT140" s="148" t="s">
        <v>104</v>
      </c>
      <c r="AU140" s="148" t="s">
        <v>76</v>
      </c>
      <c r="AY140" s="3" t="s">
        <v>158</v>
      </c>
      <c r="BE140" s="149">
        <f t="shared" si="5"/>
        <v>0</v>
      </c>
      <c r="BF140" s="149">
        <f t="shared" si="6"/>
        <v>0</v>
      </c>
      <c r="BG140" s="149">
        <f t="shared" si="7"/>
        <v>0</v>
      </c>
      <c r="BH140" s="149">
        <f t="shared" si="8"/>
        <v>0</v>
      </c>
      <c r="BI140" s="149">
        <f t="shared" si="9"/>
        <v>0</v>
      </c>
      <c r="BJ140" s="3" t="s">
        <v>74</v>
      </c>
      <c r="BK140" s="149">
        <f t="shared" si="10"/>
        <v>0</v>
      </c>
      <c r="BL140" s="3" t="s">
        <v>137</v>
      </c>
      <c r="BM140" s="148" t="s">
        <v>176</v>
      </c>
    </row>
    <row r="141" spans="2:65" s="14" customFormat="1" ht="24" customHeight="1">
      <c r="B141" s="143"/>
      <c r="C141" s="118" t="s">
        <v>177</v>
      </c>
      <c r="D141" s="118" t="s">
        <v>104</v>
      </c>
      <c r="E141" s="119" t="s">
        <v>178</v>
      </c>
      <c r="F141" s="120" t="s">
        <v>179</v>
      </c>
      <c r="G141" s="121" t="s">
        <v>154</v>
      </c>
      <c r="H141" s="122">
        <v>20</v>
      </c>
      <c r="I141" s="123">
        <v>0</v>
      </c>
      <c r="J141" s="123">
        <f t="shared" si="1"/>
        <v>0</v>
      </c>
      <c r="K141" s="120" t="s">
        <v>166</v>
      </c>
      <c r="L141" s="15"/>
      <c r="M141" s="144"/>
      <c r="N141" s="145" t="s">
        <v>34</v>
      </c>
      <c r="O141" s="146">
        <v>0.08700000000000001</v>
      </c>
      <c r="P141" s="146">
        <f t="shared" si="2"/>
        <v>1.12752</v>
      </c>
      <c r="Q141" s="146">
        <v>0</v>
      </c>
      <c r="R141" s="146">
        <f t="shared" si="3"/>
        <v>0</v>
      </c>
      <c r="S141" s="146">
        <v>0</v>
      </c>
      <c r="T141" s="147">
        <f t="shared" si="4"/>
        <v>0</v>
      </c>
      <c r="AR141" s="148" t="s">
        <v>137</v>
      </c>
      <c r="AT141" s="148" t="s">
        <v>104</v>
      </c>
      <c r="AU141" s="148" t="s">
        <v>76</v>
      </c>
      <c r="AY141" s="3" t="s">
        <v>158</v>
      </c>
      <c r="BE141" s="149">
        <f t="shared" si="5"/>
        <v>0</v>
      </c>
      <c r="BF141" s="149">
        <f t="shared" si="6"/>
        <v>0</v>
      </c>
      <c r="BG141" s="149">
        <f t="shared" si="7"/>
        <v>0</v>
      </c>
      <c r="BH141" s="149">
        <f t="shared" si="8"/>
        <v>0</v>
      </c>
      <c r="BI141" s="149">
        <f t="shared" si="9"/>
        <v>0</v>
      </c>
      <c r="BJ141" s="3" t="s">
        <v>74</v>
      </c>
      <c r="BK141" s="149">
        <f t="shared" si="10"/>
        <v>0</v>
      </c>
      <c r="BL141" s="3" t="s">
        <v>137</v>
      </c>
      <c r="BM141" s="148" t="s">
        <v>180</v>
      </c>
    </row>
    <row r="142" spans="2:65" s="14" customFormat="1" ht="24" customHeight="1">
      <c r="B142" s="143"/>
      <c r="C142" s="118" t="s">
        <v>181</v>
      </c>
      <c r="D142" s="118" t="s">
        <v>104</v>
      </c>
      <c r="E142" s="119" t="s">
        <v>182</v>
      </c>
      <c r="F142" s="120" t="s">
        <v>183</v>
      </c>
      <c r="G142" s="121" t="s">
        <v>162</v>
      </c>
      <c r="H142" s="122">
        <v>5</v>
      </c>
      <c r="I142" s="123">
        <v>0</v>
      </c>
      <c r="J142" s="123">
        <f t="shared" si="1"/>
        <v>0</v>
      </c>
      <c r="K142" s="120" t="s">
        <v>166</v>
      </c>
      <c r="L142" s="15"/>
      <c r="M142" s="144"/>
      <c r="N142" s="145" t="s">
        <v>34</v>
      </c>
      <c r="O142" s="146">
        <v>0.083</v>
      </c>
      <c r="P142" s="146">
        <f t="shared" si="2"/>
        <v>1.0756800000000002</v>
      </c>
      <c r="Q142" s="146">
        <v>0</v>
      </c>
      <c r="R142" s="146">
        <f t="shared" si="3"/>
        <v>0</v>
      </c>
      <c r="S142" s="146">
        <v>0</v>
      </c>
      <c r="T142" s="147">
        <f t="shared" si="4"/>
        <v>0</v>
      </c>
      <c r="AR142" s="148" t="s">
        <v>137</v>
      </c>
      <c r="AT142" s="148" t="s">
        <v>104</v>
      </c>
      <c r="AU142" s="148" t="s">
        <v>76</v>
      </c>
      <c r="AY142" s="3" t="s">
        <v>158</v>
      </c>
      <c r="BE142" s="149">
        <f t="shared" si="5"/>
        <v>0</v>
      </c>
      <c r="BF142" s="149">
        <f t="shared" si="6"/>
        <v>0</v>
      </c>
      <c r="BG142" s="149">
        <f t="shared" si="7"/>
        <v>0</v>
      </c>
      <c r="BH142" s="149">
        <f t="shared" si="8"/>
        <v>0</v>
      </c>
      <c r="BI142" s="149">
        <f t="shared" si="9"/>
        <v>0</v>
      </c>
      <c r="BJ142" s="3" t="s">
        <v>74</v>
      </c>
      <c r="BK142" s="149">
        <f t="shared" si="10"/>
        <v>0</v>
      </c>
      <c r="BL142" s="3" t="s">
        <v>137</v>
      </c>
      <c r="BM142" s="148" t="s">
        <v>184</v>
      </c>
    </row>
    <row r="143" spans="2:65" s="14" customFormat="1" ht="16.5" customHeight="1">
      <c r="B143" s="143"/>
      <c r="C143" s="118" t="s">
        <v>185</v>
      </c>
      <c r="D143" s="118" t="s">
        <v>104</v>
      </c>
      <c r="E143" s="119" t="s">
        <v>186</v>
      </c>
      <c r="F143" s="120" t="s">
        <v>187</v>
      </c>
      <c r="G143" s="121" t="s">
        <v>171</v>
      </c>
      <c r="H143" s="122">
        <v>1</v>
      </c>
      <c r="I143" s="123">
        <v>0</v>
      </c>
      <c r="J143" s="123">
        <f t="shared" si="1"/>
        <v>0</v>
      </c>
      <c r="K143" s="120" t="s">
        <v>166</v>
      </c>
      <c r="L143" s="15"/>
      <c r="M143" s="144"/>
      <c r="N143" s="145" t="s">
        <v>34</v>
      </c>
      <c r="O143" s="146">
        <v>0.009000000000000001</v>
      </c>
      <c r="P143" s="146">
        <f t="shared" si="2"/>
        <v>0.11664000000000002</v>
      </c>
      <c r="Q143" s="146">
        <v>0</v>
      </c>
      <c r="R143" s="146">
        <f t="shared" si="3"/>
        <v>0</v>
      </c>
      <c r="S143" s="146">
        <v>0</v>
      </c>
      <c r="T143" s="147">
        <f t="shared" si="4"/>
        <v>0</v>
      </c>
      <c r="AR143" s="148" t="s">
        <v>137</v>
      </c>
      <c r="AT143" s="148" t="s">
        <v>104</v>
      </c>
      <c r="AU143" s="148" t="s">
        <v>76</v>
      </c>
      <c r="AY143" s="3" t="s">
        <v>158</v>
      </c>
      <c r="BE143" s="149">
        <f t="shared" si="5"/>
        <v>0</v>
      </c>
      <c r="BF143" s="149">
        <f t="shared" si="6"/>
        <v>0</v>
      </c>
      <c r="BG143" s="149">
        <f t="shared" si="7"/>
        <v>0</v>
      </c>
      <c r="BH143" s="149">
        <f t="shared" si="8"/>
        <v>0</v>
      </c>
      <c r="BI143" s="149">
        <f t="shared" si="9"/>
        <v>0</v>
      </c>
      <c r="BJ143" s="3" t="s">
        <v>74</v>
      </c>
      <c r="BK143" s="149">
        <f t="shared" si="10"/>
        <v>0</v>
      </c>
      <c r="BL143" s="3" t="s">
        <v>137</v>
      </c>
      <c r="BM143" s="148" t="s">
        <v>188</v>
      </c>
    </row>
    <row r="144" spans="2:65" s="14" customFormat="1" ht="24" customHeight="1">
      <c r="B144" s="143"/>
      <c r="C144" s="118" t="s">
        <v>189</v>
      </c>
      <c r="D144" s="118" t="s">
        <v>104</v>
      </c>
      <c r="E144" s="119" t="s">
        <v>190</v>
      </c>
      <c r="F144" s="120" t="s">
        <v>191</v>
      </c>
      <c r="G144" s="121" t="s">
        <v>171</v>
      </c>
      <c r="H144" s="122">
        <v>1</v>
      </c>
      <c r="I144" s="123">
        <v>0</v>
      </c>
      <c r="J144" s="123">
        <f t="shared" si="1"/>
        <v>0</v>
      </c>
      <c r="K144" s="120" t="s">
        <v>166</v>
      </c>
      <c r="L144" s="15"/>
      <c r="M144" s="144"/>
      <c r="N144" s="145" t="s">
        <v>34</v>
      </c>
      <c r="O144" s="146">
        <v>0</v>
      </c>
      <c r="P144" s="146">
        <f t="shared" si="2"/>
        <v>0</v>
      </c>
      <c r="Q144" s="146">
        <v>0</v>
      </c>
      <c r="R144" s="146">
        <f t="shared" si="3"/>
        <v>0</v>
      </c>
      <c r="S144" s="146">
        <v>0</v>
      </c>
      <c r="T144" s="147">
        <f t="shared" si="4"/>
        <v>0</v>
      </c>
      <c r="AR144" s="148" t="s">
        <v>137</v>
      </c>
      <c r="AT144" s="148" t="s">
        <v>104</v>
      </c>
      <c r="AU144" s="148" t="s">
        <v>76</v>
      </c>
      <c r="AY144" s="3" t="s">
        <v>158</v>
      </c>
      <c r="BE144" s="149">
        <f t="shared" si="5"/>
        <v>0</v>
      </c>
      <c r="BF144" s="149">
        <f t="shared" si="6"/>
        <v>0</v>
      </c>
      <c r="BG144" s="149">
        <f t="shared" si="7"/>
        <v>0</v>
      </c>
      <c r="BH144" s="149">
        <f t="shared" si="8"/>
        <v>0</v>
      </c>
      <c r="BI144" s="149">
        <f t="shared" si="9"/>
        <v>0</v>
      </c>
      <c r="BJ144" s="3" t="s">
        <v>74</v>
      </c>
      <c r="BK144" s="149">
        <f t="shared" si="10"/>
        <v>0</v>
      </c>
      <c r="BL144" s="3" t="s">
        <v>137</v>
      </c>
      <c r="BM144" s="148" t="s">
        <v>192</v>
      </c>
    </row>
    <row r="145" spans="2:65" s="14" customFormat="1" ht="24" customHeight="1">
      <c r="B145" s="143"/>
      <c r="C145" s="118" t="s">
        <v>193</v>
      </c>
      <c r="D145" s="118" t="s">
        <v>104</v>
      </c>
      <c r="E145" s="119" t="s">
        <v>194</v>
      </c>
      <c r="F145" s="120" t="s">
        <v>195</v>
      </c>
      <c r="G145" s="121" t="s">
        <v>162</v>
      </c>
      <c r="H145" s="122">
        <v>1</v>
      </c>
      <c r="I145" s="123">
        <v>0</v>
      </c>
      <c r="J145" s="123">
        <f t="shared" si="1"/>
        <v>0</v>
      </c>
      <c r="K145" s="120" t="s">
        <v>166</v>
      </c>
      <c r="L145" s="15"/>
      <c r="M145" s="144"/>
      <c r="N145" s="145" t="s">
        <v>34</v>
      </c>
      <c r="O145" s="146">
        <v>0.299</v>
      </c>
      <c r="P145" s="146">
        <f t="shared" si="2"/>
        <v>6.4584</v>
      </c>
      <c r="Q145" s="146">
        <v>0</v>
      </c>
      <c r="R145" s="146">
        <f t="shared" si="3"/>
        <v>0</v>
      </c>
      <c r="S145" s="146">
        <v>0</v>
      </c>
      <c r="T145" s="147">
        <f t="shared" si="4"/>
        <v>0</v>
      </c>
      <c r="AR145" s="148" t="s">
        <v>137</v>
      </c>
      <c r="AT145" s="148" t="s">
        <v>104</v>
      </c>
      <c r="AU145" s="148" t="s">
        <v>76</v>
      </c>
      <c r="AY145" s="3" t="s">
        <v>158</v>
      </c>
      <c r="BE145" s="149">
        <f t="shared" si="5"/>
        <v>0</v>
      </c>
      <c r="BF145" s="149">
        <f t="shared" si="6"/>
        <v>0</v>
      </c>
      <c r="BG145" s="149">
        <f t="shared" si="7"/>
        <v>0</v>
      </c>
      <c r="BH145" s="149">
        <f t="shared" si="8"/>
        <v>0</v>
      </c>
      <c r="BI145" s="149">
        <f t="shared" si="9"/>
        <v>0</v>
      </c>
      <c r="BJ145" s="3" t="s">
        <v>74</v>
      </c>
      <c r="BK145" s="149">
        <f t="shared" si="10"/>
        <v>0</v>
      </c>
      <c r="BL145" s="3" t="s">
        <v>137</v>
      </c>
      <c r="BM145" s="148" t="s">
        <v>196</v>
      </c>
    </row>
    <row r="146" spans="2:65" s="14" customFormat="1" ht="24" customHeight="1">
      <c r="B146" s="143"/>
      <c r="C146" s="118" t="s">
        <v>197</v>
      </c>
      <c r="D146" s="118" t="s">
        <v>104</v>
      </c>
      <c r="E146" s="119" t="s">
        <v>198</v>
      </c>
      <c r="F146" s="120" t="s">
        <v>199</v>
      </c>
      <c r="G146" s="121" t="s">
        <v>154</v>
      </c>
      <c r="H146" s="122">
        <v>32</v>
      </c>
      <c r="I146" s="123">
        <v>0</v>
      </c>
      <c r="J146" s="123">
        <f t="shared" si="1"/>
        <v>0</v>
      </c>
      <c r="K146" s="120" t="s">
        <v>166</v>
      </c>
      <c r="L146" s="15"/>
      <c r="M146" s="144"/>
      <c r="N146" s="145" t="s">
        <v>34</v>
      </c>
      <c r="O146" s="146">
        <v>0.28600000000000003</v>
      </c>
      <c r="P146" s="146">
        <f t="shared" si="2"/>
        <v>2.4710400000000003</v>
      </c>
      <c r="Q146" s="146">
        <v>0</v>
      </c>
      <c r="R146" s="146">
        <f t="shared" si="3"/>
        <v>0</v>
      </c>
      <c r="S146" s="146">
        <v>0</v>
      </c>
      <c r="T146" s="147">
        <f t="shared" si="4"/>
        <v>0</v>
      </c>
      <c r="AR146" s="148" t="s">
        <v>137</v>
      </c>
      <c r="AT146" s="148" t="s">
        <v>104</v>
      </c>
      <c r="AU146" s="148" t="s">
        <v>76</v>
      </c>
      <c r="AY146" s="3" t="s">
        <v>158</v>
      </c>
      <c r="BE146" s="149">
        <f t="shared" si="5"/>
        <v>0</v>
      </c>
      <c r="BF146" s="149">
        <f t="shared" si="6"/>
        <v>0</v>
      </c>
      <c r="BG146" s="149">
        <f t="shared" si="7"/>
        <v>0</v>
      </c>
      <c r="BH146" s="149">
        <f t="shared" si="8"/>
        <v>0</v>
      </c>
      <c r="BI146" s="149">
        <f t="shared" si="9"/>
        <v>0</v>
      </c>
      <c r="BJ146" s="3" t="s">
        <v>74</v>
      </c>
      <c r="BK146" s="149">
        <f t="shared" si="10"/>
        <v>0</v>
      </c>
      <c r="BL146" s="3" t="s">
        <v>137</v>
      </c>
      <c r="BM146" s="148" t="s">
        <v>200</v>
      </c>
    </row>
    <row r="147" spans="2:65" s="14" customFormat="1" ht="16.5" customHeight="1">
      <c r="B147" s="143"/>
      <c r="C147" s="118" t="s">
        <v>201</v>
      </c>
      <c r="D147" s="118" t="s">
        <v>104</v>
      </c>
      <c r="E147" s="119" t="s">
        <v>202</v>
      </c>
      <c r="F147" s="120" t="s">
        <v>203</v>
      </c>
      <c r="G147" s="121" t="s">
        <v>154</v>
      </c>
      <c r="H147" s="122">
        <v>32</v>
      </c>
      <c r="I147" s="123">
        <v>0</v>
      </c>
      <c r="J147" s="123">
        <f t="shared" si="1"/>
        <v>0</v>
      </c>
      <c r="K147" s="126" t="s">
        <v>166</v>
      </c>
      <c r="L147" s="150"/>
      <c r="M147" s="151"/>
      <c r="N147" s="152" t="s">
        <v>34</v>
      </c>
      <c r="O147" s="146">
        <v>0</v>
      </c>
      <c r="P147" s="146">
        <f t="shared" si="2"/>
        <v>0</v>
      </c>
      <c r="Q147" s="146">
        <v>1</v>
      </c>
      <c r="R147" s="146">
        <f t="shared" si="3"/>
        <v>15.552</v>
      </c>
      <c r="S147" s="146">
        <v>0</v>
      </c>
      <c r="T147" s="147">
        <f t="shared" si="4"/>
        <v>0</v>
      </c>
      <c r="AR147" s="148" t="s">
        <v>142</v>
      </c>
      <c r="AT147" s="148" t="s">
        <v>134</v>
      </c>
      <c r="AU147" s="148" t="s">
        <v>76</v>
      </c>
      <c r="AY147" s="3" t="s">
        <v>158</v>
      </c>
      <c r="BE147" s="149">
        <f t="shared" si="5"/>
        <v>0</v>
      </c>
      <c r="BF147" s="149">
        <f t="shared" si="6"/>
        <v>0</v>
      </c>
      <c r="BG147" s="149">
        <f t="shared" si="7"/>
        <v>0</v>
      </c>
      <c r="BH147" s="149">
        <f t="shared" si="8"/>
        <v>0</v>
      </c>
      <c r="BI147" s="149">
        <f t="shared" si="9"/>
        <v>0</v>
      </c>
      <c r="BJ147" s="3" t="s">
        <v>74</v>
      </c>
      <c r="BK147" s="149">
        <f t="shared" si="10"/>
        <v>0</v>
      </c>
      <c r="BL147" s="3" t="s">
        <v>137</v>
      </c>
      <c r="BM147" s="148" t="s">
        <v>204</v>
      </c>
    </row>
    <row r="148" spans="2:63" s="113" customFormat="1" ht="22.5" customHeight="1">
      <c r="B148" s="136"/>
      <c r="C148" s="118" t="s">
        <v>205</v>
      </c>
      <c r="D148" s="118" t="s">
        <v>104</v>
      </c>
      <c r="E148" s="119" t="s">
        <v>206</v>
      </c>
      <c r="F148" s="120" t="s">
        <v>207</v>
      </c>
      <c r="G148" s="121" t="s">
        <v>154</v>
      </c>
      <c r="H148" s="122">
        <v>15</v>
      </c>
      <c r="I148" s="123">
        <v>0</v>
      </c>
      <c r="J148" s="123">
        <f>ROUND(I148*H148,2)</f>
        <v>0</v>
      </c>
      <c r="L148" s="136"/>
      <c r="M148" s="137"/>
      <c r="N148" s="138"/>
      <c r="O148" s="138"/>
      <c r="P148" s="139">
        <f>P149</f>
        <v>5.68944</v>
      </c>
      <c r="Q148" s="138"/>
      <c r="R148" s="139">
        <f>R149</f>
        <v>0</v>
      </c>
      <c r="S148" s="138"/>
      <c r="T148" s="140">
        <f>T149</f>
        <v>0</v>
      </c>
      <c r="AR148" s="114" t="s">
        <v>74</v>
      </c>
      <c r="AT148" s="141" t="s">
        <v>68</v>
      </c>
      <c r="AU148" s="141" t="s">
        <v>74</v>
      </c>
      <c r="AY148" s="114" t="s">
        <v>158</v>
      </c>
      <c r="BK148" s="142">
        <f>BK149</f>
        <v>0</v>
      </c>
    </row>
    <row r="149" spans="2:65" s="14" customFormat="1" ht="16.5" customHeight="1">
      <c r="B149" s="143"/>
      <c r="C149" s="118" t="s">
        <v>208</v>
      </c>
      <c r="D149" s="118" t="s">
        <v>104</v>
      </c>
      <c r="E149" s="119" t="s">
        <v>209</v>
      </c>
      <c r="F149" s="120" t="s">
        <v>210</v>
      </c>
      <c r="G149" s="121" t="s">
        <v>154</v>
      </c>
      <c r="H149" s="122">
        <v>15</v>
      </c>
      <c r="I149" s="123">
        <v>0</v>
      </c>
      <c r="J149" s="123">
        <f>ROUND(I149*H149,2)</f>
        <v>0</v>
      </c>
      <c r="K149" s="120" t="s">
        <v>166</v>
      </c>
      <c r="L149" s="15"/>
      <c r="M149" s="144"/>
      <c r="N149" s="145" t="s">
        <v>34</v>
      </c>
      <c r="O149" s="146">
        <v>1.317</v>
      </c>
      <c r="P149" s="146">
        <f>O149*H133</f>
        <v>5.68944</v>
      </c>
      <c r="Q149" s="146">
        <v>0</v>
      </c>
      <c r="R149" s="146">
        <f>Q149*H133</f>
        <v>0</v>
      </c>
      <c r="S149" s="146">
        <v>0</v>
      </c>
      <c r="T149" s="147">
        <f>S149*H133</f>
        <v>0</v>
      </c>
      <c r="AR149" s="148" t="s">
        <v>137</v>
      </c>
      <c r="AT149" s="148" t="s">
        <v>104</v>
      </c>
      <c r="AU149" s="148" t="s">
        <v>76</v>
      </c>
      <c r="AY149" s="3" t="s">
        <v>158</v>
      </c>
      <c r="BE149" s="149">
        <f>IF(N149="základní",J133,0)</f>
        <v>0</v>
      </c>
      <c r="BF149" s="149">
        <f>IF(N149="snížená",J133,0)</f>
        <v>0</v>
      </c>
      <c r="BG149" s="149">
        <f>IF(N149="zákl. přenesená",J133,0)</f>
        <v>0</v>
      </c>
      <c r="BH149" s="149">
        <f>IF(N149="sníž. přenesená",J133,0)</f>
        <v>0</v>
      </c>
      <c r="BI149" s="149">
        <f>IF(N149="nulová",J133,0)</f>
        <v>0</v>
      </c>
      <c r="BJ149" s="3" t="s">
        <v>74</v>
      </c>
      <c r="BK149" s="149">
        <f>ROUND(I133*H133,2)</f>
        <v>0</v>
      </c>
      <c r="BL149" s="3" t="s">
        <v>137</v>
      </c>
      <c r="BM149" s="148" t="s">
        <v>211</v>
      </c>
    </row>
    <row r="150" spans="2:63" s="113" customFormat="1" ht="22.5" customHeight="1">
      <c r="B150" s="136"/>
      <c r="C150" s="118" t="s">
        <v>212</v>
      </c>
      <c r="D150" s="118" t="s">
        <v>104</v>
      </c>
      <c r="E150" s="119" t="s">
        <v>213</v>
      </c>
      <c r="F150" s="120" t="s">
        <v>214</v>
      </c>
      <c r="G150" s="121" t="s">
        <v>154</v>
      </c>
      <c r="H150" s="122">
        <v>47</v>
      </c>
      <c r="I150" s="123">
        <v>0</v>
      </c>
      <c r="J150" s="123">
        <f t="shared" si="1"/>
        <v>0</v>
      </c>
      <c r="L150" s="136"/>
      <c r="M150" s="137"/>
      <c r="N150" s="138"/>
      <c r="O150" s="138"/>
      <c r="P150" s="139">
        <f>SUM(P151:P165)</f>
        <v>35.24300000000001</v>
      </c>
      <c r="Q150" s="138"/>
      <c r="R150" s="139">
        <f>SUM(R151:R165)</f>
        <v>0.14640999999999998</v>
      </c>
      <c r="S150" s="138"/>
      <c r="T150" s="140">
        <f>SUM(T151:T165)</f>
        <v>0</v>
      </c>
      <c r="AR150" s="114" t="s">
        <v>74</v>
      </c>
      <c r="AT150" s="141" t="s">
        <v>68</v>
      </c>
      <c r="AU150" s="141" t="s">
        <v>74</v>
      </c>
      <c r="AY150" s="114" t="s">
        <v>158</v>
      </c>
      <c r="BK150" s="142">
        <f>SUM(BK151:BK165)</f>
        <v>0</v>
      </c>
    </row>
    <row r="151" spans="2:65" s="14" customFormat="1" ht="24" customHeight="1">
      <c r="B151" s="143"/>
      <c r="C151" s="118" t="s">
        <v>215</v>
      </c>
      <c r="D151" s="118" t="s">
        <v>104</v>
      </c>
      <c r="E151" s="119" t="s">
        <v>216</v>
      </c>
      <c r="F151" s="120" t="s">
        <v>217</v>
      </c>
      <c r="G151" s="121" t="s">
        <v>154</v>
      </c>
      <c r="H151" s="122">
        <v>47</v>
      </c>
      <c r="I151" s="123">
        <v>0</v>
      </c>
      <c r="J151" s="123">
        <f t="shared" si="1"/>
        <v>0</v>
      </c>
      <c r="K151" s="120" t="s">
        <v>218</v>
      </c>
      <c r="L151" s="15"/>
      <c r="M151" s="144"/>
      <c r="N151" s="145" t="s">
        <v>34</v>
      </c>
      <c r="O151" s="146">
        <v>0.194</v>
      </c>
      <c r="P151" s="146">
        <f aca="true" t="shared" si="11" ref="P151:P163">O151*H135</f>
        <v>2.91</v>
      </c>
      <c r="Q151" s="146">
        <v>0</v>
      </c>
      <c r="R151" s="146">
        <f aca="true" t="shared" si="12" ref="R151:R163">Q151*H135</f>
        <v>0</v>
      </c>
      <c r="S151" s="146">
        <v>0</v>
      </c>
      <c r="T151" s="147">
        <f aca="true" t="shared" si="13" ref="T151:T163">S151*H135</f>
        <v>0</v>
      </c>
      <c r="AR151" s="148" t="s">
        <v>137</v>
      </c>
      <c r="AT151" s="148" t="s">
        <v>104</v>
      </c>
      <c r="AU151" s="148" t="s">
        <v>76</v>
      </c>
      <c r="AY151" s="3" t="s">
        <v>158</v>
      </c>
      <c r="BE151" s="149">
        <f aca="true" t="shared" si="14" ref="BE151:BE163">IF(N151="základní",J135,0)</f>
        <v>0</v>
      </c>
      <c r="BF151" s="149">
        <f aca="true" t="shared" si="15" ref="BF151:BF163">IF(N151="snížená",J135,0)</f>
        <v>0</v>
      </c>
      <c r="BG151" s="149">
        <f aca="true" t="shared" si="16" ref="BG151:BG163">IF(N151="zákl. přenesená",J135,0)</f>
        <v>0</v>
      </c>
      <c r="BH151" s="149">
        <f aca="true" t="shared" si="17" ref="BH151:BH163">IF(N151="sníž. přenesená",J135,0)</f>
        <v>0</v>
      </c>
      <c r="BI151" s="149">
        <f aca="true" t="shared" si="18" ref="BI151:BI163">IF(N151="nulová",J135,0)</f>
        <v>0</v>
      </c>
      <c r="BJ151" s="3" t="s">
        <v>74</v>
      </c>
      <c r="BK151" s="149">
        <f aca="true" t="shared" si="19" ref="BK151:BK163">ROUND(I135*H135,2)</f>
        <v>0</v>
      </c>
      <c r="BL151" s="3" t="s">
        <v>137</v>
      </c>
      <c r="BM151" s="148" t="s">
        <v>219</v>
      </c>
    </row>
    <row r="152" spans="2:65" s="14" customFormat="1" ht="24" customHeight="1">
      <c r="B152" s="143"/>
      <c r="C152" s="1"/>
      <c r="D152" s="1"/>
      <c r="E152" s="1"/>
      <c r="F152" s="1"/>
      <c r="G152" s="1"/>
      <c r="H152" s="1"/>
      <c r="I152" s="1"/>
      <c r="J152" s="1"/>
      <c r="K152" s="126" t="s">
        <v>218</v>
      </c>
      <c r="L152" s="150"/>
      <c r="M152" s="151"/>
      <c r="N152" s="152" t="s">
        <v>34</v>
      </c>
      <c r="O152" s="146">
        <v>0</v>
      </c>
      <c r="P152" s="146">
        <f t="shared" si="11"/>
        <v>0</v>
      </c>
      <c r="Q152" s="146">
        <v>0.00067</v>
      </c>
      <c r="R152" s="146">
        <f t="shared" si="12"/>
        <v>0.01005</v>
      </c>
      <c r="S152" s="146">
        <v>0</v>
      </c>
      <c r="T152" s="147">
        <f t="shared" si="13"/>
        <v>0</v>
      </c>
      <c r="AR152" s="148" t="s">
        <v>142</v>
      </c>
      <c r="AT152" s="148" t="s">
        <v>134</v>
      </c>
      <c r="AU152" s="148" t="s">
        <v>76</v>
      </c>
      <c r="AY152" s="3" t="s">
        <v>158</v>
      </c>
      <c r="BE152" s="149">
        <f t="shared" si="14"/>
        <v>0</v>
      </c>
      <c r="BF152" s="149">
        <f t="shared" si="15"/>
        <v>0</v>
      </c>
      <c r="BG152" s="149">
        <f t="shared" si="16"/>
        <v>0</v>
      </c>
      <c r="BH152" s="149">
        <f t="shared" si="17"/>
        <v>0</v>
      </c>
      <c r="BI152" s="149">
        <f t="shared" si="18"/>
        <v>0</v>
      </c>
      <c r="BJ152" s="3" t="s">
        <v>74</v>
      </c>
      <c r="BK152" s="149">
        <f t="shared" si="19"/>
        <v>0</v>
      </c>
      <c r="BL152" s="3" t="s">
        <v>137</v>
      </c>
      <c r="BM152" s="148" t="s">
        <v>220</v>
      </c>
    </row>
    <row r="153" spans="2:65" s="14" customFormat="1" ht="16.5" customHeight="1">
      <c r="B153" s="143"/>
      <c r="C153" s="1"/>
      <c r="D153" s="1"/>
      <c r="E153" s="1"/>
      <c r="F153" s="1"/>
      <c r="G153" s="1"/>
      <c r="H153" s="1"/>
      <c r="I153" s="1"/>
      <c r="J153" s="1"/>
      <c r="K153" s="120" t="s">
        <v>218</v>
      </c>
      <c r="L153" s="15"/>
      <c r="M153" s="144"/>
      <c r="N153" s="145" t="s">
        <v>34</v>
      </c>
      <c r="O153" s="146">
        <v>0.718</v>
      </c>
      <c r="P153" s="146">
        <f t="shared" si="11"/>
        <v>0.718</v>
      </c>
      <c r="Q153" s="146">
        <v>0.0015300000000000001</v>
      </c>
      <c r="R153" s="146">
        <f t="shared" si="12"/>
        <v>0.0015300000000000001</v>
      </c>
      <c r="S153" s="146">
        <v>0</v>
      </c>
      <c r="T153" s="147">
        <f t="shared" si="13"/>
        <v>0</v>
      </c>
      <c r="AR153" s="148" t="s">
        <v>137</v>
      </c>
      <c r="AT153" s="148" t="s">
        <v>104</v>
      </c>
      <c r="AU153" s="148" t="s">
        <v>76</v>
      </c>
      <c r="AY153" s="3" t="s">
        <v>158</v>
      </c>
      <c r="BE153" s="149">
        <f t="shared" si="14"/>
        <v>0</v>
      </c>
      <c r="BF153" s="149">
        <f t="shared" si="15"/>
        <v>0</v>
      </c>
      <c r="BG153" s="149">
        <f t="shared" si="16"/>
        <v>0</v>
      </c>
      <c r="BH153" s="149">
        <f t="shared" si="17"/>
        <v>0</v>
      </c>
      <c r="BI153" s="149">
        <f t="shared" si="18"/>
        <v>0</v>
      </c>
      <c r="BJ153" s="3" t="s">
        <v>74</v>
      </c>
      <c r="BK153" s="149">
        <f t="shared" si="19"/>
        <v>0</v>
      </c>
      <c r="BL153" s="3" t="s">
        <v>137</v>
      </c>
      <c r="BM153" s="148" t="s">
        <v>221</v>
      </c>
    </row>
    <row r="154" spans="2:65" s="14" customFormat="1" ht="24" customHeight="1">
      <c r="B154" s="143"/>
      <c r="C154" s="1"/>
      <c r="D154" s="1"/>
      <c r="E154" s="1"/>
      <c r="F154" s="1"/>
      <c r="G154" s="1"/>
      <c r="H154" s="1"/>
      <c r="I154" s="1"/>
      <c r="J154" s="1"/>
      <c r="K154" s="126" t="s">
        <v>218</v>
      </c>
      <c r="L154" s="150"/>
      <c r="M154" s="151"/>
      <c r="N154" s="152" t="s">
        <v>34</v>
      </c>
      <c r="O154" s="146">
        <v>0</v>
      </c>
      <c r="P154" s="146">
        <f t="shared" si="11"/>
        <v>0</v>
      </c>
      <c r="Q154" s="146">
        <v>0.0036000000000000003</v>
      </c>
      <c r="R154" s="146">
        <f t="shared" si="12"/>
        <v>0.0036000000000000003</v>
      </c>
      <c r="S154" s="146">
        <v>0</v>
      </c>
      <c r="T154" s="147">
        <f t="shared" si="13"/>
        <v>0</v>
      </c>
      <c r="AR154" s="148" t="s">
        <v>142</v>
      </c>
      <c r="AT154" s="148" t="s">
        <v>134</v>
      </c>
      <c r="AU154" s="148" t="s">
        <v>76</v>
      </c>
      <c r="AY154" s="3" t="s">
        <v>158</v>
      </c>
      <c r="BE154" s="149">
        <f t="shared" si="14"/>
        <v>0</v>
      </c>
      <c r="BF154" s="149">
        <f t="shared" si="15"/>
        <v>0</v>
      </c>
      <c r="BG154" s="149">
        <f t="shared" si="16"/>
        <v>0</v>
      </c>
      <c r="BH154" s="149">
        <f t="shared" si="17"/>
        <v>0</v>
      </c>
      <c r="BI154" s="149">
        <f t="shared" si="18"/>
        <v>0</v>
      </c>
      <c r="BJ154" s="3" t="s">
        <v>74</v>
      </c>
      <c r="BK154" s="149">
        <f t="shared" si="19"/>
        <v>0</v>
      </c>
      <c r="BL154" s="3" t="s">
        <v>137</v>
      </c>
      <c r="BM154" s="148" t="s">
        <v>222</v>
      </c>
    </row>
    <row r="155" spans="2:65" s="14" customFormat="1" ht="16.5" customHeight="1">
      <c r="B155" s="143"/>
      <c r="C155" s="1"/>
      <c r="D155" s="1"/>
      <c r="E155" s="1"/>
      <c r="F155" s="1"/>
      <c r="G155" s="1"/>
      <c r="H155" s="1"/>
      <c r="I155" s="1"/>
      <c r="J155" s="1"/>
      <c r="K155" s="120"/>
      <c r="L155" s="15"/>
      <c r="M155" s="144"/>
      <c r="N155" s="145" t="s">
        <v>34</v>
      </c>
      <c r="O155" s="146">
        <v>0</v>
      </c>
      <c r="P155" s="146">
        <f t="shared" si="11"/>
        <v>0</v>
      </c>
      <c r="Q155" s="146">
        <v>0</v>
      </c>
      <c r="R155" s="146">
        <f t="shared" si="12"/>
        <v>0</v>
      </c>
      <c r="S155" s="146">
        <v>0</v>
      </c>
      <c r="T155" s="147">
        <f t="shared" si="13"/>
        <v>0</v>
      </c>
      <c r="AR155" s="148" t="s">
        <v>137</v>
      </c>
      <c r="AT155" s="148" t="s">
        <v>104</v>
      </c>
      <c r="AU155" s="148" t="s">
        <v>76</v>
      </c>
      <c r="AY155" s="3" t="s">
        <v>158</v>
      </c>
      <c r="BE155" s="149">
        <f t="shared" si="14"/>
        <v>0</v>
      </c>
      <c r="BF155" s="149">
        <f t="shared" si="15"/>
        <v>0</v>
      </c>
      <c r="BG155" s="149">
        <f t="shared" si="16"/>
        <v>0</v>
      </c>
      <c r="BH155" s="149">
        <f t="shared" si="17"/>
        <v>0</v>
      </c>
      <c r="BI155" s="149">
        <f t="shared" si="18"/>
        <v>0</v>
      </c>
      <c r="BJ155" s="3" t="s">
        <v>74</v>
      </c>
      <c r="BK155" s="149">
        <f t="shared" si="19"/>
        <v>0</v>
      </c>
      <c r="BL155" s="3" t="s">
        <v>137</v>
      </c>
      <c r="BM155" s="148" t="s">
        <v>223</v>
      </c>
    </row>
    <row r="156" spans="2:65" s="14" customFormat="1" ht="16.5" customHeight="1">
      <c r="B156" s="143"/>
      <c r="C156" s="1"/>
      <c r="D156" s="1"/>
      <c r="E156" s="1"/>
      <c r="F156" s="1"/>
      <c r="G156" s="1"/>
      <c r="H156" s="1"/>
      <c r="I156" s="1"/>
      <c r="J156" s="1"/>
      <c r="K156" s="120" t="s">
        <v>218</v>
      </c>
      <c r="L156" s="15"/>
      <c r="M156" s="144"/>
      <c r="N156" s="145" t="s">
        <v>34</v>
      </c>
      <c r="O156" s="146">
        <v>0.404</v>
      </c>
      <c r="P156" s="146">
        <f t="shared" si="11"/>
        <v>4.848000000000001</v>
      </c>
      <c r="Q156" s="146">
        <v>0.0027700000000000003</v>
      </c>
      <c r="R156" s="146">
        <f t="shared" si="12"/>
        <v>0.033240000000000006</v>
      </c>
      <c r="S156" s="146">
        <v>0</v>
      </c>
      <c r="T156" s="147">
        <f t="shared" si="13"/>
        <v>0</v>
      </c>
      <c r="AR156" s="148" t="s">
        <v>137</v>
      </c>
      <c r="AT156" s="148" t="s">
        <v>104</v>
      </c>
      <c r="AU156" s="148" t="s">
        <v>76</v>
      </c>
      <c r="AY156" s="3" t="s">
        <v>158</v>
      </c>
      <c r="BE156" s="149">
        <f t="shared" si="14"/>
        <v>0</v>
      </c>
      <c r="BF156" s="149">
        <f t="shared" si="15"/>
        <v>0</v>
      </c>
      <c r="BG156" s="149">
        <f t="shared" si="16"/>
        <v>0</v>
      </c>
      <c r="BH156" s="149">
        <f t="shared" si="17"/>
        <v>0</v>
      </c>
      <c r="BI156" s="149">
        <f t="shared" si="18"/>
        <v>0</v>
      </c>
      <c r="BJ156" s="3" t="s">
        <v>74</v>
      </c>
      <c r="BK156" s="149">
        <f t="shared" si="19"/>
        <v>0</v>
      </c>
      <c r="BL156" s="3" t="s">
        <v>137</v>
      </c>
      <c r="BM156" s="148" t="s">
        <v>224</v>
      </c>
    </row>
    <row r="157" spans="2:65" s="14" customFormat="1" ht="16.5" customHeight="1">
      <c r="B157" s="143"/>
      <c r="C157" s="1"/>
      <c r="D157" s="1"/>
      <c r="E157" s="1"/>
      <c r="F157" s="1"/>
      <c r="G157" s="1"/>
      <c r="H157" s="1"/>
      <c r="I157" s="1"/>
      <c r="J157" s="1"/>
      <c r="K157" s="120" t="s">
        <v>218</v>
      </c>
      <c r="L157" s="15"/>
      <c r="M157" s="144"/>
      <c r="N157" s="145" t="s">
        <v>34</v>
      </c>
      <c r="O157" s="146">
        <v>0.885</v>
      </c>
      <c r="P157" s="146">
        <f t="shared" si="11"/>
        <v>17.7</v>
      </c>
      <c r="Q157" s="146">
        <v>0.00417</v>
      </c>
      <c r="R157" s="146">
        <f t="shared" si="12"/>
        <v>0.0834</v>
      </c>
      <c r="S157" s="146">
        <v>0</v>
      </c>
      <c r="T157" s="147">
        <f t="shared" si="13"/>
        <v>0</v>
      </c>
      <c r="AR157" s="148" t="s">
        <v>137</v>
      </c>
      <c r="AT157" s="148" t="s">
        <v>104</v>
      </c>
      <c r="AU157" s="148" t="s">
        <v>76</v>
      </c>
      <c r="AY157" s="3" t="s">
        <v>158</v>
      </c>
      <c r="BE157" s="149">
        <f t="shared" si="14"/>
        <v>0</v>
      </c>
      <c r="BF157" s="149">
        <f t="shared" si="15"/>
        <v>0</v>
      </c>
      <c r="BG157" s="149">
        <f t="shared" si="16"/>
        <v>0</v>
      </c>
      <c r="BH157" s="149">
        <f t="shared" si="17"/>
        <v>0</v>
      </c>
      <c r="BI157" s="149">
        <f t="shared" si="18"/>
        <v>0</v>
      </c>
      <c r="BJ157" s="3" t="s">
        <v>74</v>
      </c>
      <c r="BK157" s="149">
        <f t="shared" si="19"/>
        <v>0</v>
      </c>
      <c r="BL157" s="3" t="s">
        <v>137</v>
      </c>
      <c r="BM157" s="148" t="s">
        <v>225</v>
      </c>
    </row>
    <row r="158" spans="2:65" s="14" customFormat="1" ht="24" customHeight="1">
      <c r="B158" s="143"/>
      <c r="C158" s="1"/>
      <c r="D158" s="1"/>
      <c r="E158" s="1"/>
      <c r="F158" s="1"/>
      <c r="G158" s="1"/>
      <c r="H158" s="1"/>
      <c r="I158" s="1"/>
      <c r="J158" s="1"/>
      <c r="K158" s="120" t="s">
        <v>218</v>
      </c>
      <c r="L158" s="15"/>
      <c r="M158" s="144"/>
      <c r="N158" s="145" t="s">
        <v>34</v>
      </c>
      <c r="O158" s="146">
        <v>0.667</v>
      </c>
      <c r="P158" s="146">
        <f t="shared" si="11"/>
        <v>3.335</v>
      </c>
      <c r="Q158" s="146">
        <v>0.0015</v>
      </c>
      <c r="R158" s="146">
        <f t="shared" si="12"/>
        <v>0.0075</v>
      </c>
      <c r="S158" s="146">
        <v>0</v>
      </c>
      <c r="T158" s="147">
        <f t="shared" si="13"/>
        <v>0</v>
      </c>
      <c r="AR158" s="148" t="s">
        <v>137</v>
      </c>
      <c r="AT158" s="148" t="s">
        <v>104</v>
      </c>
      <c r="AU158" s="148" t="s">
        <v>76</v>
      </c>
      <c r="AY158" s="3" t="s">
        <v>158</v>
      </c>
      <c r="BE158" s="149">
        <f t="shared" si="14"/>
        <v>0</v>
      </c>
      <c r="BF158" s="149">
        <f t="shared" si="15"/>
        <v>0</v>
      </c>
      <c r="BG158" s="149">
        <f t="shared" si="16"/>
        <v>0</v>
      </c>
      <c r="BH158" s="149">
        <f t="shared" si="17"/>
        <v>0</v>
      </c>
      <c r="BI158" s="149">
        <f t="shared" si="18"/>
        <v>0</v>
      </c>
      <c r="BJ158" s="3" t="s">
        <v>74</v>
      </c>
      <c r="BK158" s="149">
        <f t="shared" si="19"/>
        <v>0</v>
      </c>
      <c r="BL158" s="3" t="s">
        <v>137</v>
      </c>
      <c r="BM158" s="148" t="s">
        <v>226</v>
      </c>
    </row>
    <row r="159" spans="2:65" s="14" customFormat="1" ht="16.5" customHeight="1">
      <c r="B159" s="143"/>
      <c r="C159" s="1"/>
      <c r="D159" s="1"/>
      <c r="E159" s="1"/>
      <c r="F159" s="1"/>
      <c r="G159" s="1"/>
      <c r="H159" s="1"/>
      <c r="I159" s="1"/>
      <c r="J159" s="1"/>
      <c r="K159" s="120"/>
      <c r="L159" s="15"/>
      <c r="M159" s="144"/>
      <c r="N159" s="145" t="s">
        <v>34</v>
      </c>
      <c r="O159" s="146">
        <v>0</v>
      </c>
      <c r="P159" s="146">
        <f t="shared" si="11"/>
        <v>0</v>
      </c>
      <c r="Q159" s="146">
        <v>0</v>
      </c>
      <c r="R159" s="146">
        <f t="shared" si="12"/>
        <v>0</v>
      </c>
      <c r="S159" s="146">
        <v>0</v>
      </c>
      <c r="T159" s="147">
        <f t="shared" si="13"/>
        <v>0</v>
      </c>
      <c r="AR159" s="148" t="s">
        <v>137</v>
      </c>
      <c r="AT159" s="148" t="s">
        <v>104</v>
      </c>
      <c r="AU159" s="148" t="s">
        <v>76</v>
      </c>
      <c r="AY159" s="3" t="s">
        <v>158</v>
      </c>
      <c r="BE159" s="149">
        <f t="shared" si="14"/>
        <v>0</v>
      </c>
      <c r="BF159" s="149">
        <f t="shared" si="15"/>
        <v>0</v>
      </c>
      <c r="BG159" s="149">
        <f t="shared" si="16"/>
        <v>0</v>
      </c>
      <c r="BH159" s="149">
        <f t="shared" si="17"/>
        <v>0</v>
      </c>
      <c r="BI159" s="149">
        <f t="shared" si="18"/>
        <v>0</v>
      </c>
      <c r="BJ159" s="3" t="s">
        <v>74</v>
      </c>
      <c r="BK159" s="149">
        <f t="shared" si="19"/>
        <v>0</v>
      </c>
      <c r="BL159" s="3" t="s">
        <v>137</v>
      </c>
      <c r="BM159" s="148" t="s">
        <v>227</v>
      </c>
    </row>
    <row r="160" spans="2:65" s="14" customFormat="1" ht="16.5" customHeight="1">
      <c r="B160" s="143"/>
      <c r="C160" s="1"/>
      <c r="D160" s="1"/>
      <c r="E160" s="1"/>
      <c r="F160" s="1"/>
      <c r="G160" s="1"/>
      <c r="H160" s="1"/>
      <c r="I160" s="1"/>
      <c r="J160" s="1"/>
      <c r="K160" s="120"/>
      <c r="L160" s="15"/>
      <c r="M160" s="144"/>
      <c r="N160" s="145" t="s">
        <v>34</v>
      </c>
      <c r="O160" s="146">
        <v>0</v>
      </c>
      <c r="P160" s="146">
        <f t="shared" si="11"/>
        <v>0</v>
      </c>
      <c r="Q160" s="146">
        <v>0</v>
      </c>
      <c r="R160" s="146">
        <f t="shared" si="12"/>
        <v>0</v>
      </c>
      <c r="S160" s="146">
        <v>0</v>
      </c>
      <c r="T160" s="147">
        <f t="shared" si="13"/>
        <v>0</v>
      </c>
      <c r="AR160" s="148" t="s">
        <v>137</v>
      </c>
      <c r="AT160" s="148" t="s">
        <v>104</v>
      </c>
      <c r="AU160" s="148" t="s">
        <v>76</v>
      </c>
      <c r="AY160" s="3" t="s">
        <v>158</v>
      </c>
      <c r="BE160" s="149">
        <f t="shared" si="14"/>
        <v>0</v>
      </c>
      <c r="BF160" s="149">
        <f t="shared" si="15"/>
        <v>0</v>
      </c>
      <c r="BG160" s="149">
        <f t="shared" si="16"/>
        <v>0</v>
      </c>
      <c r="BH160" s="149">
        <f t="shared" si="17"/>
        <v>0</v>
      </c>
      <c r="BI160" s="149">
        <f t="shared" si="18"/>
        <v>0</v>
      </c>
      <c r="BJ160" s="3" t="s">
        <v>74</v>
      </c>
      <c r="BK160" s="149">
        <f t="shared" si="19"/>
        <v>0</v>
      </c>
      <c r="BL160" s="3" t="s">
        <v>137</v>
      </c>
      <c r="BM160" s="148" t="s">
        <v>228</v>
      </c>
    </row>
    <row r="161" spans="2:65" s="14" customFormat="1" ht="24" customHeight="1">
      <c r="B161" s="143"/>
      <c r="C161" s="1"/>
      <c r="D161" s="1"/>
      <c r="E161" s="1"/>
      <c r="F161" s="1"/>
      <c r="G161" s="1"/>
      <c r="H161" s="1"/>
      <c r="I161" s="1"/>
      <c r="J161" s="1"/>
      <c r="K161" s="120" t="s">
        <v>218</v>
      </c>
      <c r="L161" s="15"/>
      <c r="M161" s="144"/>
      <c r="N161" s="145" t="s">
        <v>34</v>
      </c>
      <c r="O161" s="146">
        <v>0.23500000000000001</v>
      </c>
      <c r="P161" s="146">
        <f t="shared" si="11"/>
        <v>0.23500000000000001</v>
      </c>
      <c r="Q161" s="146">
        <v>0.0038</v>
      </c>
      <c r="R161" s="146">
        <f t="shared" si="12"/>
        <v>0.0038</v>
      </c>
      <c r="S161" s="146">
        <v>0</v>
      </c>
      <c r="T161" s="147">
        <f t="shared" si="13"/>
        <v>0</v>
      </c>
      <c r="AR161" s="148" t="s">
        <v>137</v>
      </c>
      <c r="AT161" s="148" t="s">
        <v>104</v>
      </c>
      <c r="AU161" s="148" t="s">
        <v>76</v>
      </c>
      <c r="AY161" s="3" t="s">
        <v>158</v>
      </c>
      <c r="BE161" s="149">
        <f t="shared" si="14"/>
        <v>0</v>
      </c>
      <c r="BF161" s="149">
        <f t="shared" si="15"/>
        <v>0</v>
      </c>
      <c r="BG161" s="149">
        <f t="shared" si="16"/>
        <v>0</v>
      </c>
      <c r="BH161" s="149">
        <f t="shared" si="17"/>
        <v>0</v>
      </c>
      <c r="BI161" s="149">
        <f t="shared" si="18"/>
        <v>0</v>
      </c>
      <c r="BJ161" s="3" t="s">
        <v>74</v>
      </c>
      <c r="BK161" s="149">
        <f t="shared" si="19"/>
        <v>0</v>
      </c>
      <c r="BL161" s="3" t="s">
        <v>137</v>
      </c>
      <c r="BM161" s="148" t="s">
        <v>229</v>
      </c>
    </row>
    <row r="162" spans="2:65" s="14" customFormat="1" ht="16.5" customHeight="1">
      <c r="B162" s="143"/>
      <c r="C162" s="1"/>
      <c r="D162" s="1"/>
      <c r="E162" s="1"/>
      <c r="F162" s="1"/>
      <c r="G162" s="1"/>
      <c r="H162" s="1"/>
      <c r="I162" s="1"/>
      <c r="J162" s="1"/>
      <c r="K162" s="120" t="s">
        <v>218</v>
      </c>
      <c r="L162" s="15"/>
      <c r="M162" s="144"/>
      <c r="N162" s="145" t="s">
        <v>34</v>
      </c>
      <c r="O162" s="146">
        <v>0.059000000000000004</v>
      </c>
      <c r="P162" s="146">
        <f t="shared" si="11"/>
        <v>1.8880000000000001</v>
      </c>
      <c r="Q162" s="146">
        <v>0</v>
      </c>
      <c r="R162" s="146">
        <f t="shared" si="12"/>
        <v>0</v>
      </c>
      <c r="S162" s="146">
        <v>0</v>
      </c>
      <c r="T162" s="147">
        <f t="shared" si="13"/>
        <v>0</v>
      </c>
      <c r="AR162" s="148" t="s">
        <v>137</v>
      </c>
      <c r="AT162" s="148" t="s">
        <v>104</v>
      </c>
      <c r="AU162" s="148" t="s">
        <v>76</v>
      </c>
      <c r="AY162" s="3" t="s">
        <v>158</v>
      </c>
      <c r="BE162" s="149">
        <f t="shared" si="14"/>
        <v>0</v>
      </c>
      <c r="BF162" s="149">
        <f t="shared" si="15"/>
        <v>0</v>
      </c>
      <c r="BG162" s="149">
        <f t="shared" si="16"/>
        <v>0</v>
      </c>
      <c r="BH162" s="149">
        <f t="shared" si="17"/>
        <v>0</v>
      </c>
      <c r="BI162" s="149">
        <f t="shared" si="18"/>
        <v>0</v>
      </c>
      <c r="BJ162" s="3" t="s">
        <v>74</v>
      </c>
      <c r="BK162" s="149">
        <f t="shared" si="19"/>
        <v>0</v>
      </c>
      <c r="BL162" s="3" t="s">
        <v>137</v>
      </c>
      <c r="BM162" s="148" t="s">
        <v>230</v>
      </c>
    </row>
    <row r="163" spans="2:65" s="14" customFormat="1" ht="16.5" customHeight="1">
      <c r="B163" s="143"/>
      <c r="C163" s="1"/>
      <c r="D163" s="1"/>
      <c r="E163" s="1"/>
      <c r="F163" s="1"/>
      <c r="G163" s="1"/>
      <c r="H163" s="1"/>
      <c r="I163" s="1"/>
      <c r="J163" s="1"/>
      <c r="K163" s="120" t="s">
        <v>218</v>
      </c>
      <c r="L163" s="15"/>
      <c r="M163" s="144"/>
      <c r="N163" s="145" t="s">
        <v>34</v>
      </c>
      <c r="O163" s="146">
        <v>0.079</v>
      </c>
      <c r="P163" s="146">
        <f t="shared" si="11"/>
        <v>2.528</v>
      </c>
      <c r="Q163" s="146">
        <v>0</v>
      </c>
      <c r="R163" s="146">
        <f t="shared" si="12"/>
        <v>0</v>
      </c>
      <c r="S163" s="146">
        <v>0</v>
      </c>
      <c r="T163" s="147">
        <f t="shared" si="13"/>
        <v>0</v>
      </c>
      <c r="AR163" s="148" t="s">
        <v>137</v>
      </c>
      <c r="AT163" s="148" t="s">
        <v>104</v>
      </c>
      <c r="AU163" s="148" t="s">
        <v>76</v>
      </c>
      <c r="AY163" s="3" t="s">
        <v>158</v>
      </c>
      <c r="BE163" s="149">
        <f t="shared" si="14"/>
        <v>0</v>
      </c>
      <c r="BF163" s="149">
        <f t="shared" si="15"/>
        <v>0</v>
      </c>
      <c r="BG163" s="149">
        <f t="shared" si="16"/>
        <v>0</v>
      </c>
      <c r="BH163" s="149">
        <f t="shared" si="17"/>
        <v>0</v>
      </c>
      <c r="BI163" s="149">
        <f t="shared" si="18"/>
        <v>0</v>
      </c>
      <c r="BJ163" s="3" t="s">
        <v>74</v>
      </c>
      <c r="BK163" s="149">
        <f t="shared" si="19"/>
        <v>0</v>
      </c>
      <c r="BL163" s="3" t="s">
        <v>137</v>
      </c>
      <c r="BM163" s="148" t="s">
        <v>231</v>
      </c>
    </row>
    <row r="164" spans="2:65" s="14" customFormat="1" ht="16.5" customHeight="1">
      <c r="B164" s="143"/>
      <c r="C164" s="1"/>
      <c r="D164" s="1"/>
      <c r="E164" s="1"/>
      <c r="F164" s="1"/>
      <c r="G164" s="1"/>
      <c r="H164" s="1"/>
      <c r="I164" s="1"/>
      <c r="J164" s="1"/>
      <c r="K164" s="120" t="s">
        <v>218</v>
      </c>
      <c r="L164" s="15"/>
      <c r="M164" s="144"/>
      <c r="N164" s="145" t="s">
        <v>34</v>
      </c>
      <c r="O164" s="146">
        <v>0.023</v>
      </c>
      <c r="P164" s="146">
        <f>O164*H150</f>
        <v>1.081</v>
      </c>
      <c r="Q164" s="146">
        <v>7.000000000000001E-05</v>
      </c>
      <c r="R164" s="146">
        <f>Q164*H150</f>
        <v>0.0032900000000000004</v>
      </c>
      <c r="S164" s="146">
        <v>0</v>
      </c>
      <c r="T164" s="147">
        <f>S164*H150</f>
        <v>0</v>
      </c>
      <c r="AR164" s="148" t="s">
        <v>137</v>
      </c>
      <c r="AT164" s="148" t="s">
        <v>104</v>
      </c>
      <c r="AU164" s="148" t="s">
        <v>76</v>
      </c>
      <c r="AY164" s="3" t="s">
        <v>158</v>
      </c>
      <c r="BE164" s="149">
        <f>IF(N164="základní",J150,0)</f>
        <v>0</v>
      </c>
      <c r="BF164" s="149">
        <f>IF(N164="snížená",J150,0)</f>
        <v>0</v>
      </c>
      <c r="BG164" s="149">
        <f>IF(N164="zákl. přenesená",J150,0)</f>
        <v>0</v>
      </c>
      <c r="BH164" s="149">
        <f>IF(N164="sníž. přenesená",J150,0)</f>
        <v>0</v>
      </c>
      <c r="BI164" s="149">
        <f>IF(N164="nulová",J150,0)</f>
        <v>0</v>
      </c>
      <c r="BJ164" s="3" t="s">
        <v>74</v>
      </c>
      <c r="BK164" s="149">
        <f>ROUND(I150*H150,2)</f>
        <v>0</v>
      </c>
      <c r="BL164" s="3" t="s">
        <v>137</v>
      </c>
      <c r="BM164" s="148" t="s">
        <v>232</v>
      </c>
    </row>
    <row r="165" spans="2:65" s="14" customFormat="1" ht="16.5" customHeight="1">
      <c r="B165" s="143"/>
      <c r="C165" s="1"/>
      <c r="D165" s="1"/>
      <c r="E165" s="1"/>
      <c r="F165" s="1"/>
      <c r="G165" s="1"/>
      <c r="H165" s="1"/>
      <c r="I165" s="1"/>
      <c r="J165" s="1"/>
      <c r="K165" s="120"/>
      <c r="L165" s="15"/>
      <c r="M165" s="144"/>
      <c r="N165" s="145" t="s">
        <v>34</v>
      </c>
      <c r="O165" s="146">
        <v>0</v>
      </c>
      <c r="P165" s="146">
        <f>O165*H151</f>
        <v>0</v>
      </c>
      <c r="Q165" s="146">
        <v>0</v>
      </c>
      <c r="R165" s="146">
        <f>Q165*H151</f>
        <v>0</v>
      </c>
      <c r="S165" s="146">
        <v>0</v>
      </c>
      <c r="T165" s="147">
        <f>S165*H151</f>
        <v>0</v>
      </c>
      <c r="AR165" s="148" t="s">
        <v>137</v>
      </c>
      <c r="AT165" s="148" t="s">
        <v>104</v>
      </c>
      <c r="AU165" s="148" t="s">
        <v>76</v>
      </c>
      <c r="AY165" s="3" t="s">
        <v>158</v>
      </c>
      <c r="BE165" s="149">
        <f>IF(N165="základní",J151,0)</f>
        <v>0</v>
      </c>
      <c r="BF165" s="149">
        <f>IF(N165="snížená",J151,0)</f>
        <v>0</v>
      </c>
      <c r="BG165" s="149">
        <f>IF(N165="zákl. přenesená",J151,0)</f>
        <v>0</v>
      </c>
      <c r="BH165" s="149">
        <f>IF(N165="sníž. přenesená",J151,0)</f>
        <v>0</v>
      </c>
      <c r="BI165" s="149">
        <f>IF(N165="nulová",J151,0)</f>
        <v>0</v>
      </c>
      <c r="BJ165" s="3" t="s">
        <v>74</v>
      </c>
      <c r="BK165" s="149">
        <f>ROUND(I151*H151,2)</f>
        <v>0</v>
      </c>
      <c r="BL165" s="3" t="s">
        <v>137</v>
      </c>
      <c r="BM165" s="148" t="s">
        <v>233</v>
      </c>
    </row>
    <row r="166" spans="2:63" s="113" customFormat="1" ht="25.5" customHeight="1">
      <c r="B166" s="136"/>
      <c r="C166" s="1"/>
      <c r="D166" s="1"/>
      <c r="E166" s="1"/>
      <c r="F166" s="1"/>
      <c r="G166" s="1"/>
      <c r="H166" s="1"/>
      <c r="I166" s="1"/>
      <c r="J166" s="1"/>
      <c r="L166" s="136"/>
      <c r="M166" s="137"/>
      <c r="N166" s="138"/>
      <c r="O166" s="138"/>
      <c r="P166" s="139" t="e">
        <f>P167+P178+P197+P227+P251+P255+P280+P283+P285+P294+P307+P322+P344+P364</f>
        <v>#VALUE!</v>
      </c>
      <c r="Q166" s="138"/>
      <c r="R166" s="139" t="e">
        <f>R167+R178+R197+R227+R251+R255+R280+R283+R285+R294+R307+R322+R344+R364</f>
        <v>#VALUE!</v>
      </c>
      <c r="S166" s="138"/>
      <c r="T166" s="140" t="e">
        <f>T167+T178+T197+T227+T251+T255+T280+T283+T285+T294+T307+T322+T344+T364</f>
        <v>#VALUE!</v>
      </c>
      <c r="AR166" s="114" t="s">
        <v>76</v>
      </c>
      <c r="AT166" s="141" t="s">
        <v>68</v>
      </c>
      <c r="AU166" s="141" t="s">
        <v>69</v>
      </c>
      <c r="AY166" s="114" t="s">
        <v>158</v>
      </c>
      <c r="BK166" s="142" t="e">
        <f>BK167+BK178+BK197+BK227+BK251+BK255+BK280+BK283+BK285+BK294+BK307+BK322+BK344+BK364</f>
        <v>#VALUE!</v>
      </c>
    </row>
    <row r="167" spans="2:63" s="113" customFormat="1" ht="22.5" customHeight="1">
      <c r="B167" s="138"/>
      <c r="C167" s="1"/>
      <c r="D167" s="1"/>
      <c r="E167" s="1"/>
      <c r="F167" s="1"/>
      <c r="G167" s="1"/>
      <c r="H167" s="1"/>
      <c r="I167" s="1"/>
      <c r="J167" s="1"/>
      <c r="L167" s="138"/>
      <c r="M167" s="137"/>
      <c r="N167" s="138"/>
      <c r="O167" s="138"/>
      <c r="P167" s="139" t="e">
        <f>SUM(P168:P177)</f>
        <v>#VALUE!</v>
      </c>
      <c r="Q167" s="138"/>
      <c r="R167" s="139" t="e">
        <f>SUM(R168:R177)</f>
        <v>#VALUE!</v>
      </c>
      <c r="S167" s="138"/>
      <c r="T167" s="140" t="e">
        <f>SUM(T168:T177)</f>
        <v>#VALUE!</v>
      </c>
      <c r="AR167" s="114" t="s">
        <v>76</v>
      </c>
      <c r="AT167" s="141" t="s">
        <v>68</v>
      </c>
      <c r="AU167" s="141" t="s">
        <v>74</v>
      </c>
      <c r="AY167" s="114" t="s">
        <v>158</v>
      </c>
      <c r="BK167" s="142" t="e">
        <f>SUM(BK168:BK177)</f>
        <v>#VALUE!</v>
      </c>
    </row>
    <row r="168" spans="2:65" s="14" customFormat="1" ht="24" customHeight="1">
      <c r="B168" s="153"/>
      <c r="C168" s="1"/>
      <c r="D168" s="1"/>
      <c r="E168" s="1"/>
      <c r="F168" s="1"/>
      <c r="G168" s="1"/>
      <c r="H168" s="1"/>
      <c r="I168" s="1"/>
      <c r="J168" s="1"/>
      <c r="K168" s="154" t="s">
        <v>166</v>
      </c>
      <c r="L168" s="39"/>
      <c r="M168" s="144"/>
      <c r="N168" s="145" t="s">
        <v>34</v>
      </c>
      <c r="O168" s="146">
        <v>0.089</v>
      </c>
      <c r="P168" s="146" t="e">
        <f aca="true" t="shared" si="20" ref="P168:P177">O168*"#REF!#REF!"</f>
        <v>#VALUE!</v>
      </c>
      <c r="Q168" s="146">
        <v>0</v>
      </c>
      <c r="R168" s="146" t="e">
        <f aca="true" t="shared" si="21" ref="R168:R177">Q168*"#REF!#REF!"</f>
        <v>#VALUE!</v>
      </c>
      <c r="S168" s="146">
        <v>0</v>
      </c>
      <c r="T168" s="147" t="e">
        <f aca="true" t="shared" si="22" ref="T168:T177">S168*"#REF!#REF!"</f>
        <v>#VALUE!</v>
      </c>
      <c r="AR168" s="148" t="s">
        <v>234</v>
      </c>
      <c r="AT168" s="148" t="s">
        <v>104</v>
      </c>
      <c r="AU168" s="148" t="s">
        <v>76</v>
      </c>
      <c r="AY168" s="3" t="s">
        <v>158</v>
      </c>
      <c r="BE168" s="149" t="str">
        <f aca="true" t="shared" si="23" ref="BE168:BE177">IF(N168="základní","#REF!#REF!",0)</f>
        <v>#REF!#REF!</v>
      </c>
      <c r="BF168" s="149">
        <f aca="true" t="shared" si="24" ref="BF168:BF177">IF(N168="snížená","#REF!#REF!",0)</f>
        <v>0</v>
      </c>
      <c r="BG168" s="149">
        <f aca="true" t="shared" si="25" ref="BG168:BG177">IF(N168="zákl. přenesená","#REF!#REF!",0)</f>
        <v>0</v>
      </c>
      <c r="BH168" s="149">
        <f aca="true" t="shared" si="26" ref="BH168:BH177">IF(N168="sníž. přenesená","#REF!#REF!",0)</f>
        <v>0</v>
      </c>
      <c r="BI168" s="149">
        <f aca="true" t="shared" si="27" ref="BI168:BI177">IF(N168="nulová","#REF!#REF!",0)</f>
        <v>0</v>
      </c>
      <c r="BJ168" s="3" t="s">
        <v>74</v>
      </c>
      <c r="BK168" s="149" t="e">
        <f aca="true" t="shared" si="28" ref="BK168:BK177">ROUND("#REF!#REF!"*"#REF!#REF!",2)</f>
        <v>#VALUE!</v>
      </c>
      <c r="BL168" s="3" t="s">
        <v>234</v>
      </c>
      <c r="BM168" s="148" t="s">
        <v>235</v>
      </c>
    </row>
    <row r="169" spans="2:65" s="14" customFormat="1" ht="16.5" customHeight="1">
      <c r="B169" s="153"/>
      <c r="C169" s="1"/>
      <c r="D169" s="1"/>
      <c r="E169" s="1"/>
      <c r="F169" s="1"/>
      <c r="G169" s="1"/>
      <c r="H169" s="1"/>
      <c r="I169" s="1"/>
      <c r="J169" s="1"/>
      <c r="K169" s="155" t="s">
        <v>166</v>
      </c>
      <c r="L169" s="156"/>
      <c r="M169" s="151"/>
      <c r="N169" s="152" t="s">
        <v>34</v>
      </c>
      <c r="O169" s="146">
        <v>0</v>
      </c>
      <c r="P169" s="146" t="e">
        <f t="shared" si="20"/>
        <v>#VALUE!</v>
      </c>
      <c r="Q169" s="146">
        <v>3.0000000000000004E-05</v>
      </c>
      <c r="R169" s="146" t="e">
        <f t="shared" si="21"/>
        <v>#VALUE!</v>
      </c>
      <c r="S169" s="146">
        <v>0</v>
      </c>
      <c r="T169" s="147" t="e">
        <f t="shared" si="22"/>
        <v>#VALUE!</v>
      </c>
      <c r="AR169" s="148" t="s">
        <v>236</v>
      </c>
      <c r="AT169" s="148" t="s">
        <v>134</v>
      </c>
      <c r="AU169" s="148" t="s">
        <v>76</v>
      </c>
      <c r="AY169" s="3" t="s">
        <v>158</v>
      </c>
      <c r="BE169" s="149" t="str">
        <f t="shared" si="23"/>
        <v>#REF!#REF!</v>
      </c>
      <c r="BF169" s="149">
        <f t="shared" si="24"/>
        <v>0</v>
      </c>
      <c r="BG169" s="149">
        <f t="shared" si="25"/>
        <v>0</v>
      </c>
      <c r="BH169" s="149">
        <f t="shared" si="26"/>
        <v>0</v>
      </c>
      <c r="BI169" s="149">
        <f t="shared" si="27"/>
        <v>0</v>
      </c>
      <c r="BJ169" s="3" t="s">
        <v>74</v>
      </c>
      <c r="BK169" s="149" t="e">
        <f t="shared" si="28"/>
        <v>#VALUE!</v>
      </c>
      <c r="BL169" s="3" t="s">
        <v>234</v>
      </c>
      <c r="BM169" s="148" t="s">
        <v>237</v>
      </c>
    </row>
    <row r="170" spans="2:65" s="14" customFormat="1" ht="16.5" customHeight="1">
      <c r="B170" s="153"/>
      <c r="C170" s="1"/>
      <c r="D170" s="1"/>
      <c r="E170" s="1"/>
      <c r="F170" s="1"/>
      <c r="G170" s="1"/>
      <c r="H170" s="1"/>
      <c r="I170" s="1"/>
      <c r="J170" s="1"/>
      <c r="K170" s="155" t="s">
        <v>166</v>
      </c>
      <c r="L170" s="156"/>
      <c r="M170" s="151"/>
      <c r="N170" s="152" t="s">
        <v>34</v>
      </c>
      <c r="O170" s="146">
        <v>0</v>
      </c>
      <c r="P170" s="146" t="e">
        <f t="shared" si="20"/>
        <v>#VALUE!</v>
      </c>
      <c r="Q170" s="146">
        <v>4E-05</v>
      </c>
      <c r="R170" s="146" t="e">
        <f t="shared" si="21"/>
        <v>#VALUE!</v>
      </c>
      <c r="S170" s="146">
        <v>0</v>
      </c>
      <c r="T170" s="147" t="e">
        <f t="shared" si="22"/>
        <v>#VALUE!</v>
      </c>
      <c r="AR170" s="148" t="s">
        <v>236</v>
      </c>
      <c r="AT170" s="148" t="s">
        <v>134</v>
      </c>
      <c r="AU170" s="148" t="s">
        <v>76</v>
      </c>
      <c r="AY170" s="3" t="s">
        <v>158</v>
      </c>
      <c r="BE170" s="149" t="str">
        <f t="shared" si="23"/>
        <v>#REF!#REF!</v>
      </c>
      <c r="BF170" s="149">
        <f t="shared" si="24"/>
        <v>0</v>
      </c>
      <c r="BG170" s="149">
        <f t="shared" si="25"/>
        <v>0</v>
      </c>
      <c r="BH170" s="149">
        <f t="shared" si="26"/>
        <v>0</v>
      </c>
      <c r="BI170" s="149">
        <f t="shared" si="27"/>
        <v>0</v>
      </c>
      <c r="BJ170" s="3" t="s">
        <v>74</v>
      </c>
      <c r="BK170" s="149" t="e">
        <f t="shared" si="28"/>
        <v>#VALUE!</v>
      </c>
      <c r="BL170" s="3" t="s">
        <v>234</v>
      </c>
      <c r="BM170" s="148" t="s">
        <v>238</v>
      </c>
    </row>
    <row r="171" spans="2:65" s="14" customFormat="1" ht="16.5" customHeight="1">
      <c r="B171" s="153"/>
      <c r="C171" s="1"/>
      <c r="D171" s="1"/>
      <c r="E171" s="1"/>
      <c r="F171" s="1"/>
      <c r="G171" s="1"/>
      <c r="H171" s="1"/>
      <c r="I171" s="1"/>
      <c r="J171" s="1"/>
      <c r="K171" s="155" t="s">
        <v>166</v>
      </c>
      <c r="L171" s="156"/>
      <c r="M171" s="151"/>
      <c r="N171" s="152" t="s">
        <v>34</v>
      </c>
      <c r="O171" s="146">
        <v>0</v>
      </c>
      <c r="P171" s="146" t="e">
        <f t="shared" si="20"/>
        <v>#VALUE!</v>
      </c>
      <c r="Q171" s="146">
        <v>4E-05</v>
      </c>
      <c r="R171" s="146" t="e">
        <f t="shared" si="21"/>
        <v>#VALUE!</v>
      </c>
      <c r="S171" s="146">
        <v>0</v>
      </c>
      <c r="T171" s="147" t="e">
        <f t="shared" si="22"/>
        <v>#VALUE!</v>
      </c>
      <c r="AR171" s="148" t="s">
        <v>236</v>
      </c>
      <c r="AT171" s="148" t="s">
        <v>134</v>
      </c>
      <c r="AU171" s="148" t="s">
        <v>76</v>
      </c>
      <c r="AY171" s="3" t="s">
        <v>158</v>
      </c>
      <c r="BE171" s="149" t="str">
        <f t="shared" si="23"/>
        <v>#REF!#REF!</v>
      </c>
      <c r="BF171" s="149">
        <f t="shared" si="24"/>
        <v>0</v>
      </c>
      <c r="BG171" s="149">
        <f t="shared" si="25"/>
        <v>0</v>
      </c>
      <c r="BH171" s="149">
        <f t="shared" si="26"/>
        <v>0</v>
      </c>
      <c r="BI171" s="149">
        <f t="shared" si="27"/>
        <v>0</v>
      </c>
      <c r="BJ171" s="3" t="s">
        <v>74</v>
      </c>
      <c r="BK171" s="149" t="e">
        <f t="shared" si="28"/>
        <v>#VALUE!</v>
      </c>
      <c r="BL171" s="3" t="s">
        <v>234</v>
      </c>
      <c r="BM171" s="148" t="s">
        <v>239</v>
      </c>
    </row>
    <row r="172" spans="2:65" s="14" customFormat="1" ht="16.5" customHeight="1">
      <c r="B172" s="153"/>
      <c r="C172" s="1"/>
      <c r="D172" s="1"/>
      <c r="E172" s="1"/>
      <c r="F172" s="1"/>
      <c r="G172" s="1"/>
      <c r="H172" s="1"/>
      <c r="I172" s="1"/>
      <c r="J172" s="1"/>
      <c r="K172" s="155" t="s">
        <v>166</v>
      </c>
      <c r="L172" s="156"/>
      <c r="M172" s="151"/>
      <c r="N172" s="152" t="s">
        <v>34</v>
      </c>
      <c r="O172" s="146">
        <v>0</v>
      </c>
      <c r="P172" s="146" t="e">
        <f t="shared" si="20"/>
        <v>#VALUE!</v>
      </c>
      <c r="Q172" s="146">
        <v>5E-05</v>
      </c>
      <c r="R172" s="146" t="e">
        <f t="shared" si="21"/>
        <v>#VALUE!</v>
      </c>
      <c r="S172" s="146">
        <v>0</v>
      </c>
      <c r="T172" s="147" t="e">
        <f t="shared" si="22"/>
        <v>#VALUE!</v>
      </c>
      <c r="AR172" s="148" t="s">
        <v>236</v>
      </c>
      <c r="AT172" s="148" t="s">
        <v>134</v>
      </c>
      <c r="AU172" s="148" t="s">
        <v>76</v>
      </c>
      <c r="AY172" s="3" t="s">
        <v>158</v>
      </c>
      <c r="BE172" s="149" t="str">
        <f t="shared" si="23"/>
        <v>#REF!#REF!</v>
      </c>
      <c r="BF172" s="149">
        <f t="shared" si="24"/>
        <v>0</v>
      </c>
      <c r="BG172" s="149">
        <f t="shared" si="25"/>
        <v>0</v>
      </c>
      <c r="BH172" s="149">
        <f t="shared" si="26"/>
        <v>0</v>
      </c>
      <c r="BI172" s="149">
        <f t="shared" si="27"/>
        <v>0</v>
      </c>
      <c r="BJ172" s="3" t="s">
        <v>74</v>
      </c>
      <c r="BK172" s="149" t="e">
        <f t="shared" si="28"/>
        <v>#VALUE!</v>
      </c>
      <c r="BL172" s="3" t="s">
        <v>234</v>
      </c>
      <c r="BM172" s="148" t="s">
        <v>240</v>
      </c>
    </row>
    <row r="173" spans="2:65" s="14" customFormat="1" ht="16.5" customHeight="1">
      <c r="B173" s="153"/>
      <c r="C173" s="1"/>
      <c r="D173" s="1"/>
      <c r="E173" s="1"/>
      <c r="F173" s="1"/>
      <c r="G173" s="1"/>
      <c r="H173" s="1"/>
      <c r="I173" s="1"/>
      <c r="J173" s="1"/>
      <c r="K173" s="155" t="s">
        <v>166</v>
      </c>
      <c r="L173" s="156"/>
      <c r="M173" s="151"/>
      <c r="N173" s="152" t="s">
        <v>34</v>
      </c>
      <c r="O173" s="146">
        <v>0</v>
      </c>
      <c r="P173" s="146" t="e">
        <f t="shared" si="20"/>
        <v>#VALUE!</v>
      </c>
      <c r="Q173" s="146">
        <v>6.000000000000001E-05</v>
      </c>
      <c r="R173" s="146" t="e">
        <f t="shared" si="21"/>
        <v>#VALUE!</v>
      </c>
      <c r="S173" s="146">
        <v>0</v>
      </c>
      <c r="T173" s="147" t="e">
        <f t="shared" si="22"/>
        <v>#VALUE!</v>
      </c>
      <c r="AR173" s="148" t="s">
        <v>236</v>
      </c>
      <c r="AT173" s="148" t="s">
        <v>134</v>
      </c>
      <c r="AU173" s="148" t="s">
        <v>76</v>
      </c>
      <c r="AY173" s="3" t="s">
        <v>158</v>
      </c>
      <c r="BE173" s="149" t="str">
        <f t="shared" si="23"/>
        <v>#REF!#REF!</v>
      </c>
      <c r="BF173" s="149">
        <f t="shared" si="24"/>
        <v>0</v>
      </c>
      <c r="BG173" s="149">
        <f t="shared" si="25"/>
        <v>0</v>
      </c>
      <c r="BH173" s="149">
        <f t="shared" si="26"/>
        <v>0</v>
      </c>
      <c r="BI173" s="149">
        <f t="shared" si="27"/>
        <v>0</v>
      </c>
      <c r="BJ173" s="3" t="s">
        <v>74</v>
      </c>
      <c r="BK173" s="149" t="e">
        <f t="shared" si="28"/>
        <v>#VALUE!</v>
      </c>
      <c r="BL173" s="3" t="s">
        <v>234</v>
      </c>
      <c r="BM173" s="148" t="s">
        <v>241</v>
      </c>
    </row>
    <row r="174" spans="2:65" s="14" customFormat="1" ht="16.5" customHeight="1">
      <c r="B174" s="153"/>
      <c r="C174" s="1"/>
      <c r="D174" s="1"/>
      <c r="E174" s="1"/>
      <c r="F174" s="1"/>
      <c r="G174" s="1"/>
      <c r="H174" s="1"/>
      <c r="I174" s="1"/>
      <c r="J174" s="1"/>
      <c r="K174" s="155" t="s">
        <v>166</v>
      </c>
      <c r="L174" s="156"/>
      <c r="M174" s="151"/>
      <c r="N174" s="152" t="s">
        <v>34</v>
      </c>
      <c r="O174" s="146">
        <v>0</v>
      </c>
      <c r="P174" s="146" t="e">
        <f t="shared" si="20"/>
        <v>#VALUE!</v>
      </c>
      <c r="Q174" s="146">
        <v>7.000000000000001E-05</v>
      </c>
      <c r="R174" s="146" t="e">
        <f t="shared" si="21"/>
        <v>#VALUE!</v>
      </c>
      <c r="S174" s="146">
        <v>0</v>
      </c>
      <c r="T174" s="147" t="e">
        <f t="shared" si="22"/>
        <v>#VALUE!</v>
      </c>
      <c r="AR174" s="148" t="s">
        <v>236</v>
      </c>
      <c r="AT174" s="148" t="s">
        <v>134</v>
      </c>
      <c r="AU174" s="148" t="s">
        <v>76</v>
      </c>
      <c r="AY174" s="3" t="s">
        <v>158</v>
      </c>
      <c r="BE174" s="149" t="str">
        <f t="shared" si="23"/>
        <v>#REF!#REF!</v>
      </c>
      <c r="BF174" s="149">
        <f t="shared" si="24"/>
        <v>0</v>
      </c>
      <c r="BG174" s="149">
        <f t="shared" si="25"/>
        <v>0</v>
      </c>
      <c r="BH174" s="149">
        <f t="shared" si="26"/>
        <v>0</v>
      </c>
      <c r="BI174" s="149">
        <f t="shared" si="27"/>
        <v>0</v>
      </c>
      <c r="BJ174" s="3" t="s">
        <v>74</v>
      </c>
      <c r="BK174" s="149" t="e">
        <f t="shared" si="28"/>
        <v>#VALUE!</v>
      </c>
      <c r="BL174" s="3" t="s">
        <v>234</v>
      </c>
      <c r="BM174" s="148" t="s">
        <v>242</v>
      </c>
    </row>
    <row r="175" spans="2:65" s="14" customFormat="1" ht="16.5" customHeight="1">
      <c r="B175" s="153"/>
      <c r="C175" s="1"/>
      <c r="D175" s="1"/>
      <c r="E175" s="1"/>
      <c r="F175" s="1"/>
      <c r="G175" s="1"/>
      <c r="H175" s="1"/>
      <c r="I175" s="1"/>
      <c r="J175" s="1"/>
      <c r="K175" s="155" t="s">
        <v>218</v>
      </c>
      <c r="L175" s="156"/>
      <c r="M175" s="151"/>
      <c r="N175" s="152" t="s">
        <v>34</v>
      </c>
      <c r="O175" s="146">
        <v>0</v>
      </c>
      <c r="P175" s="146" t="e">
        <f t="shared" si="20"/>
        <v>#VALUE!</v>
      </c>
      <c r="Q175" s="146">
        <v>8E-05</v>
      </c>
      <c r="R175" s="146" t="e">
        <f t="shared" si="21"/>
        <v>#VALUE!</v>
      </c>
      <c r="S175" s="146">
        <v>0</v>
      </c>
      <c r="T175" s="147" t="e">
        <f t="shared" si="22"/>
        <v>#VALUE!</v>
      </c>
      <c r="AR175" s="148" t="s">
        <v>236</v>
      </c>
      <c r="AT175" s="148" t="s">
        <v>134</v>
      </c>
      <c r="AU175" s="148" t="s">
        <v>76</v>
      </c>
      <c r="AY175" s="3" t="s">
        <v>158</v>
      </c>
      <c r="BE175" s="149" t="str">
        <f t="shared" si="23"/>
        <v>#REF!#REF!</v>
      </c>
      <c r="BF175" s="149">
        <f t="shared" si="24"/>
        <v>0</v>
      </c>
      <c r="BG175" s="149">
        <f t="shared" si="25"/>
        <v>0</v>
      </c>
      <c r="BH175" s="149">
        <f t="shared" si="26"/>
        <v>0</v>
      </c>
      <c r="BI175" s="149">
        <f t="shared" si="27"/>
        <v>0</v>
      </c>
      <c r="BJ175" s="3" t="s">
        <v>74</v>
      </c>
      <c r="BK175" s="149" t="e">
        <f t="shared" si="28"/>
        <v>#VALUE!</v>
      </c>
      <c r="BL175" s="3" t="s">
        <v>234</v>
      </c>
      <c r="BM175" s="148" t="s">
        <v>243</v>
      </c>
    </row>
    <row r="176" spans="2:65" s="14" customFormat="1" ht="16.5" customHeight="1">
      <c r="B176" s="153"/>
      <c r="C176" s="1"/>
      <c r="D176" s="1"/>
      <c r="E176" s="1"/>
      <c r="F176" s="1"/>
      <c r="G176" s="1"/>
      <c r="H176" s="1"/>
      <c r="I176" s="1"/>
      <c r="J176" s="1"/>
      <c r="K176" s="154"/>
      <c r="L176" s="39"/>
      <c r="M176" s="144"/>
      <c r="N176" s="145" t="s">
        <v>34</v>
      </c>
      <c r="O176" s="146">
        <v>0</v>
      </c>
      <c r="P176" s="146" t="e">
        <f t="shared" si="20"/>
        <v>#VALUE!</v>
      </c>
      <c r="Q176" s="146">
        <v>0</v>
      </c>
      <c r="R176" s="146" t="e">
        <f t="shared" si="21"/>
        <v>#VALUE!</v>
      </c>
      <c r="S176" s="146">
        <v>0</v>
      </c>
      <c r="T176" s="147" t="e">
        <f t="shared" si="22"/>
        <v>#VALUE!</v>
      </c>
      <c r="AR176" s="148" t="s">
        <v>234</v>
      </c>
      <c r="AT176" s="148" t="s">
        <v>104</v>
      </c>
      <c r="AU176" s="148" t="s">
        <v>76</v>
      </c>
      <c r="AY176" s="3" t="s">
        <v>158</v>
      </c>
      <c r="BE176" s="149" t="str">
        <f t="shared" si="23"/>
        <v>#REF!#REF!</v>
      </c>
      <c r="BF176" s="149">
        <f t="shared" si="24"/>
        <v>0</v>
      </c>
      <c r="BG176" s="149">
        <f t="shared" si="25"/>
        <v>0</v>
      </c>
      <c r="BH176" s="149">
        <f t="shared" si="26"/>
        <v>0</v>
      </c>
      <c r="BI176" s="149">
        <f t="shared" si="27"/>
        <v>0</v>
      </c>
      <c r="BJ176" s="3" t="s">
        <v>74</v>
      </c>
      <c r="BK176" s="149" t="e">
        <f t="shared" si="28"/>
        <v>#VALUE!</v>
      </c>
      <c r="BL176" s="3" t="s">
        <v>234</v>
      </c>
      <c r="BM176" s="148" t="s">
        <v>244</v>
      </c>
    </row>
    <row r="177" spans="2:65" s="14" customFormat="1" ht="24" customHeight="1">
      <c r="B177" s="153"/>
      <c r="C177" s="1"/>
      <c r="D177" s="1"/>
      <c r="E177" s="1"/>
      <c r="F177" s="1"/>
      <c r="G177" s="1"/>
      <c r="H177" s="1"/>
      <c r="I177" s="1"/>
      <c r="J177" s="1"/>
      <c r="K177" s="154" t="s">
        <v>218</v>
      </c>
      <c r="L177" s="39"/>
      <c r="M177" s="144"/>
      <c r="N177" s="145" t="s">
        <v>34</v>
      </c>
      <c r="O177" s="146">
        <v>0</v>
      </c>
      <c r="P177" s="146" t="e">
        <f t="shared" si="20"/>
        <v>#VALUE!</v>
      </c>
      <c r="Q177" s="146">
        <v>0</v>
      </c>
      <c r="R177" s="146" t="e">
        <f t="shared" si="21"/>
        <v>#VALUE!</v>
      </c>
      <c r="S177" s="146">
        <v>0</v>
      </c>
      <c r="T177" s="147" t="e">
        <f t="shared" si="22"/>
        <v>#VALUE!</v>
      </c>
      <c r="AR177" s="148" t="s">
        <v>234</v>
      </c>
      <c r="AT177" s="148" t="s">
        <v>104</v>
      </c>
      <c r="AU177" s="148" t="s">
        <v>76</v>
      </c>
      <c r="AY177" s="3" t="s">
        <v>158</v>
      </c>
      <c r="BE177" s="149" t="str">
        <f t="shared" si="23"/>
        <v>#REF!#REF!</v>
      </c>
      <c r="BF177" s="149">
        <f t="shared" si="24"/>
        <v>0</v>
      </c>
      <c r="BG177" s="149">
        <f t="shared" si="25"/>
        <v>0</v>
      </c>
      <c r="BH177" s="149">
        <f t="shared" si="26"/>
        <v>0</v>
      </c>
      <c r="BI177" s="149">
        <f t="shared" si="27"/>
        <v>0</v>
      </c>
      <c r="BJ177" s="3" t="s">
        <v>74</v>
      </c>
      <c r="BK177" s="149" t="e">
        <f t="shared" si="28"/>
        <v>#VALUE!</v>
      </c>
      <c r="BL177" s="3" t="s">
        <v>234</v>
      </c>
      <c r="BM177" s="148" t="s">
        <v>245</v>
      </c>
    </row>
    <row r="178" spans="2:63" s="113" customFormat="1" ht="22.5" customHeight="1">
      <c r="B178" s="138"/>
      <c r="C178" s="1"/>
      <c r="D178" s="1"/>
      <c r="E178" s="1"/>
      <c r="F178" s="1"/>
      <c r="G178" s="1"/>
      <c r="H178" s="1"/>
      <c r="I178" s="1"/>
      <c r="J178" s="1"/>
      <c r="L178" s="138"/>
      <c r="M178" s="137"/>
      <c r="N178" s="138"/>
      <c r="O178" s="138"/>
      <c r="P178" s="139" t="e">
        <f>SUM(P179:P196)</f>
        <v>#VALUE!</v>
      </c>
      <c r="Q178" s="138"/>
      <c r="R178" s="139" t="e">
        <f>SUM(R179:R196)</f>
        <v>#VALUE!</v>
      </c>
      <c r="S178" s="138"/>
      <c r="T178" s="140" t="e">
        <f>SUM(T179:T196)</f>
        <v>#VALUE!</v>
      </c>
      <c r="AR178" s="114" t="s">
        <v>76</v>
      </c>
      <c r="AT178" s="141" t="s">
        <v>68</v>
      </c>
      <c r="AU178" s="141" t="s">
        <v>74</v>
      </c>
      <c r="AY178" s="114" t="s">
        <v>158</v>
      </c>
      <c r="BK178" s="142" t="e">
        <f>SUM(BK179:BK196)</f>
        <v>#VALUE!</v>
      </c>
    </row>
    <row r="179" spans="2:65" s="14" customFormat="1" ht="16.5" customHeight="1">
      <c r="B179" s="153"/>
      <c r="C179" s="1"/>
      <c r="D179" s="1"/>
      <c r="E179" s="1"/>
      <c r="F179" s="1"/>
      <c r="G179" s="1"/>
      <c r="H179" s="1"/>
      <c r="I179" s="1"/>
      <c r="J179" s="1"/>
      <c r="K179" s="154" t="s">
        <v>218</v>
      </c>
      <c r="L179" s="39"/>
      <c r="M179" s="144"/>
      <c r="N179" s="145" t="s">
        <v>34</v>
      </c>
      <c r="O179" s="146">
        <v>0.392</v>
      </c>
      <c r="P179" s="146" t="e">
        <f aca="true" t="shared" si="29" ref="P179:P196">O179*"#REF!#REF!"</f>
        <v>#VALUE!</v>
      </c>
      <c r="Q179" s="146">
        <v>0.00046</v>
      </c>
      <c r="R179" s="146" t="e">
        <f aca="true" t="shared" si="30" ref="R179:R196">Q179*"#REF!#REF!"</f>
        <v>#VALUE!</v>
      </c>
      <c r="S179" s="146">
        <v>0</v>
      </c>
      <c r="T179" s="147" t="e">
        <f aca="true" t="shared" si="31" ref="T179:T196">S179*"#REF!#REF!"</f>
        <v>#VALUE!</v>
      </c>
      <c r="AR179" s="148" t="s">
        <v>234</v>
      </c>
      <c r="AT179" s="148" t="s">
        <v>104</v>
      </c>
      <c r="AU179" s="148" t="s">
        <v>76</v>
      </c>
      <c r="AY179" s="3" t="s">
        <v>158</v>
      </c>
      <c r="BE179" s="149" t="str">
        <f aca="true" t="shared" si="32" ref="BE179:BE196">IF(N179="základní","#REF!#REF!",0)</f>
        <v>#REF!#REF!</v>
      </c>
      <c r="BF179" s="149">
        <f aca="true" t="shared" si="33" ref="BF179:BF196">IF(N179="snížená","#REF!#REF!",0)</f>
        <v>0</v>
      </c>
      <c r="BG179" s="149">
        <f aca="true" t="shared" si="34" ref="BG179:BG196">IF(N179="zákl. přenesená","#REF!#REF!",0)</f>
        <v>0</v>
      </c>
      <c r="BH179" s="149">
        <f aca="true" t="shared" si="35" ref="BH179:BH196">IF(N179="sníž. přenesená","#REF!#REF!",0)</f>
        <v>0</v>
      </c>
      <c r="BI179" s="149">
        <f aca="true" t="shared" si="36" ref="BI179:BI196">IF(N179="nulová","#REF!#REF!",0)</f>
        <v>0</v>
      </c>
      <c r="BJ179" s="3" t="s">
        <v>74</v>
      </c>
      <c r="BK179" s="149" t="e">
        <f aca="true" t="shared" si="37" ref="BK179:BK196">ROUND("#REF!#REF!"*"#REF!#REF!",2)</f>
        <v>#VALUE!</v>
      </c>
      <c r="BL179" s="3" t="s">
        <v>234</v>
      </c>
      <c r="BM179" s="148" t="s">
        <v>246</v>
      </c>
    </row>
    <row r="180" spans="2:65" s="14" customFormat="1" ht="16.5" customHeight="1">
      <c r="B180" s="153"/>
      <c r="C180" s="1"/>
      <c r="D180" s="1"/>
      <c r="E180" s="1"/>
      <c r="F180" s="1"/>
      <c r="G180" s="1"/>
      <c r="H180" s="1"/>
      <c r="I180" s="1"/>
      <c r="J180" s="1"/>
      <c r="K180" s="154" t="s">
        <v>218</v>
      </c>
      <c r="L180" s="39"/>
      <c r="M180" s="144"/>
      <c r="N180" s="145" t="s">
        <v>34</v>
      </c>
      <c r="O180" s="146">
        <v>0.769</v>
      </c>
      <c r="P180" s="146" t="e">
        <f t="shared" si="29"/>
        <v>#VALUE!</v>
      </c>
      <c r="Q180" s="146">
        <v>0.0011</v>
      </c>
      <c r="R180" s="146" t="e">
        <f t="shared" si="30"/>
        <v>#VALUE!</v>
      </c>
      <c r="S180" s="146">
        <v>0</v>
      </c>
      <c r="T180" s="147" t="e">
        <f t="shared" si="31"/>
        <v>#VALUE!</v>
      </c>
      <c r="AR180" s="148" t="s">
        <v>234</v>
      </c>
      <c r="AT180" s="148" t="s">
        <v>104</v>
      </c>
      <c r="AU180" s="148" t="s">
        <v>76</v>
      </c>
      <c r="AY180" s="3" t="s">
        <v>158</v>
      </c>
      <c r="BE180" s="149" t="str">
        <f t="shared" si="32"/>
        <v>#REF!#REF!</v>
      </c>
      <c r="BF180" s="149">
        <f t="shared" si="33"/>
        <v>0</v>
      </c>
      <c r="BG180" s="149">
        <f t="shared" si="34"/>
        <v>0</v>
      </c>
      <c r="BH180" s="149">
        <f t="shared" si="35"/>
        <v>0</v>
      </c>
      <c r="BI180" s="149">
        <f t="shared" si="36"/>
        <v>0</v>
      </c>
      <c r="BJ180" s="3" t="s">
        <v>74</v>
      </c>
      <c r="BK180" s="149" t="e">
        <f t="shared" si="37"/>
        <v>#VALUE!</v>
      </c>
      <c r="BL180" s="3" t="s">
        <v>234</v>
      </c>
      <c r="BM180" s="148" t="s">
        <v>247</v>
      </c>
    </row>
    <row r="181" spans="2:65" s="14" customFormat="1" ht="16.5" customHeight="1">
      <c r="B181" s="153"/>
      <c r="C181" s="1"/>
      <c r="D181" s="1"/>
      <c r="E181" s="1"/>
      <c r="F181" s="1"/>
      <c r="G181" s="1"/>
      <c r="H181" s="1"/>
      <c r="I181" s="1"/>
      <c r="J181" s="1"/>
      <c r="K181" s="154" t="s">
        <v>218</v>
      </c>
      <c r="L181" s="39"/>
      <c r="M181" s="144"/>
      <c r="N181" s="145" t="s">
        <v>34</v>
      </c>
      <c r="O181" s="146">
        <v>0.8210000000000001</v>
      </c>
      <c r="P181" s="146" t="e">
        <f t="shared" si="29"/>
        <v>#VALUE!</v>
      </c>
      <c r="Q181" s="146">
        <v>0.0008200000000000001</v>
      </c>
      <c r="R181" s="146" t="e">
        <f t="shared" si="30"/>
        <v>#VALUE!</v>
      </c>
      <c r="S181" s="146">
        <v>0</v>
      </c>
      <c r="T181" s="147" t="e">
        <f t="shared" si="31"/>
        <v>#VALUE!</v>
      </c>
      <c r="AR181" s="148" t="s">
        <v>234</v>
      </c>
      <c r="AT181" s="148" t="s">
        <v>104</v>
      </c>
      <c r="AU181" s="148" t="s">
        <v>76</v>
      </c>
      <c r="AY181" s="3" t="s">
        <v>158</v>
      </c>
      <c r="BE181" s="149" t="str">
        <f t="shared" si="32"/>
        <v>#REF!#REF!</v>
      </c>
      <c r="BF181" s="149">
        <f t="shared" si="33"/>
        <v>0</v>
      </c>
      <c r="BG181" s="149">
        <f t="shared" si="34"/>
        <v>0</v>
      </c>
      <c r="BH181" s="149">
        <f t="shared" si="35"/>
        <v>0</v>
      </c>
      <c r="BI181" s="149">
        <f t="shared" si="36"/>
        <v>0</v>
      </c>
      <c r="BJ181" s="3" t="s">
        <v>74</v>
      </c>
      <c r="BK181" s="149" t="e">
        <f t="shared" si="37"/>
        <v>#VALUE!</v>
      </c>
      <c r="BL181" s="3" t="s">
        <v>234</v>
      </c>
      <c r="BM181" s="148" t="s">
        <v>248</v>
      </c>
    </row>
    <row r="182" spans="2:65" s="14" customFormat="1" ht="16.5" customHeight="1">
      <c r="B182" s="153"/>
      <c r="C182" s="1"/>
      <c r="D182" s="1"/>
      <c r="E182" s="1"/>
      <c r="F182" s="1"/>
      <c r="G182" s="1"/>
      <c r="H182" s="1"/>
      <c r="I182" s="1"/>
      <c r="J182" s="1"/>
      <c r="K182" s="154" t="s">
        <v>218</v>
      </c>
      <c r="L182" s="39"/>
      <c r="M182" s="144"/>
      <c r="N182" s="145" t="s">
        <v>34</v>
      </c>
      <c r="O182" s="146">
        <v>0.995</v>
      </c>
      <c r="P182" s="146" t="e">
        <f t="shared" si="29"/>
        <v>#VALUE!</v>
      </c>
      <c r="Q182" s="146">
        <v>0.00222</v>
      </c>
      <c r="R182" s="146" t="e">
        <f t="shared" si="30"/>
        <v>#VALUE!</v>
      </c>
      <c r="S182" s="146">
        <v>0</v>
      </c>
      <c r="T182" s="147" t="e">
        <f t="shared" si="31"/>
        <v>#VALUE!</v>
      </c>
      <c r="AR182" s="148" t="s">
        <v>234</v>
      </c>
      <c r="AT182" s="148" t="s">
        <v>104</v>
      </c>
      <c r="AU182" s="148" t="s">
        <v>76</v>
      </c>
      <c r="AY182" s="3" t="s">
        <v>158</v>
      </c>
      <c r="BE182" s="149" t="str">
        <f t="shared" si="32"/>
        <v>#REF!#REF!</v>
      </c>
      <c r="BF182" s="149">
        <f t="shared" si="33"/>
        <v>0</v>
      </c>
      <c r="BG182" s="149">
        <f t="shared" si="34"/>
        <v>0</v>
      </c>
      <c r="BH182" s="149">
        <f t="shared" si="35"/>
        <v>0</v>
      </c>
      <c r="BI182" s="149">
        <f t="shared" si="36"/>
        <v>0</v>
      </c>
      <c r="BJ182" s="3" t="s">
        <v>74</v>
      </c>
      <c r="BK182" s="149" t="e">
        <f t="shared" si="37"/>
        <v>#VALUE!</v>
      </c>
      <c r="BL182" s="3" t="s">
        <v>234</v>
      </c>
      <c r="BM182" s="148" t="s">
        <v>249</v>
      </c>
    </row>
    <row r="183" spans="2:65" s="14" customFormat="1" ht="16.5" customHeight="1">
      <c r="B183" s="153"/>
      <c r="C183" s="1"/>
      <c r="D183" s="1"/>
      <c r="E183" s="1"/>
      <c r="F183" s="1"/>
      <c r="G183" s="1"/>
      <c r="H183" s="1"/>
      <c r="I183" s="1"/>
      <c r="J183" s="1"/>
      <c r="K183" s="154" t="s">
        <v>218</v>
      </c>
      <c r="L183" s="39"/>
      <c r="M183" s="144"/>
      <c r="N183" s="145" t="s">
        <v>34</v>
      </c>
      <c r="O183" s="146">
        <v>0.78</v>
      </c>
      <c r="P183" s="146" t="e">
        <f t="shared" si="29"/>
        <v>#VALUE!</v>
      </c>
      <c r="Q183" s="146">
        <v>0.00059</v>
      </c>
      <c r="R183" s="146" t="e">
        <f t="shared" si="30"/>
        <v>#VALUE!</v>
      </c>
      <c r="S183" s="146">
        <v>0</v>
      </c>
      <c r="T183" s="147" t="e">
        <f t="shared" si="31"/>
        <v>#VALUE!</v>
      </c>
      <c r="AR183" s="148" t="s">
        <v>234</v>
      </c>
      <c r="AT183" s="148" t="s">
        <v>104</v>
      </c>
      <c r="AU183" s="148" t="s">
        <v>76</v>
      </c>
      <c r="AY183" s="3" t="s">
        <v>158</v>
      </c>
      <c r="BE183" s="149" t="str">
        <f t="shared" si="32"/>
        <v>#REF!#REF!</v>
      </c>
      <c r="BF183" s="149">
        <f t="shared" si="33"/>
        <v>0</v>
      </c>
      <c r="BG183" s="149">
        <f t="shared" si="34"/>
        <v>0</v>
      </c>
      <c r="BH183" s="149">
        <f t="shared" si="35"/>
        <v>0</v>
      </c>
      <c r="BI183" s="149">
        <f t="shared" si="36"/>
        <v>0</v>
      </c>
      <c r="BJ183" s="3" t="s">
        <v>74</v>
      </c>
      <c r="BK183" s="149" t="e">
        <f t="shared" si="37"/>
        <v>#VALUE!</v>
      </c>
      <c r="BL183" s="3" t="s">
        <v>234</v>
      </c>
      <c r="BM183" s="148" t="s">
        <v>250</v>
      </c>
    </row>
    <row r="184" spans="2:65" s="14" customFormat="1" ht="16.5" customHeight="1">
      <c r="B184" s="153"/>
      <c r="C184" s="1"/>
      <c r="D184" s="1"/>
      <c r="E184" s="1"/>
      <c r="F184" s="1"/>
      <c r="G184" s="1"/>
      <c r="H184" s="1"/>
      <c r="I184" s="1"/>
      <c r="J184" s="1"/>
      <c r="K184" s="154" t="s">
        <v>218</v>
      </c>
      <c r="L184" s="39"/>
      <c r="M184" s="144"/>
      <c r="N184" s="145" t="s">
        <v>34</v>
      </c>
      <c r="O184" s="146">
        <v>0.8270000000000001</v>
      </c>
      <c r="P184" s="146" t="e">
        <f t="shared" si="29"/>
        <v>#VALUE!</v>
      </c>
      <c r="Q184" s="146">
        <v>0.0012100000000000001</v>
      </c>
      <c r="R184" s="146" t="e">
        <f t="shared" si="30"/>
        <v>#VALUE!</v>
      </c>
      <c r="S184" s="146">
        <v>0</v>
      </c>
      <c r="T184" s="147" t="e">
        <f t="shared" si="31"/>
        <v>#VALUE!</v>
      </c>
      <c r="AR184" s="148" t="s">
        <v>234</v>
      </c>
      <c r="AT184" s="148" t="s">
        <v>104</v>
      </c>
      <c r="AU184" s="148" t="s">
        <v>76</v>
      </c>
      <c r="AY184" s="3" t="s">
        <v>158</v>
      </c>
      <c r="BE184" s="149" t="str">
        <f t="shared" si="32"/>
        <v>#REF!#REF!</v>
      </c>
      <c r="BF184" s="149">
        <f t="shared" si="33"/>
        <v>0</v>
      </c>
      <c r="BG184" s="149">
        <f t="shared" si="34"/>
        <v>0</v>
      </c>
      <c r="BH184" s="149">
        <f t="shared" si="35"/>
        <v>0</v>
      </c>
      <c r="BI184" s="149">
        <f t="shared" si="36"/>
        <v>0</v>
      </c>
      <c r="BJ184" s="3" t="s">
        <v>74</v>
      </c>
      <c r="BK184" s="149" t="e">
        <f t="shared" si="37"/>
        <v>#VALUE!</v>
      </c>
      <c r="BL184" s="3" t="s">
        <v>234</v>
      </c>
      <c r="BM184" s="148" t="s">
        <v>251</v>
      </c>
    </row>
    <row r="185" spans="2:65" s="14" customFormat="1" ht="16.5" customHeight="1">
      <c r="B185" s="153"/>
      <c r="C185" s="1"/>
      <c r="D185" s="1"/>
      <c r="E185" s="1"/>
      <c r="F185" s="1"/>
      <c r="G185" s="1"/>
      <c r="H185" s="1"/>
      <c r="I185" s="1"/>
      <c r="J185" s="1"/>
      <c r="K185" s="154" t="s">
        <v>218</v>
      </c>
      <c r="L185" s="39"/>
      <c r="M185" s="144"/>
      <c r="N185" s="145" t="s">
        <v>34</v>
      </c>
      <c r="O185" s="146">
        <v>0.659</v>
      </c>
      <c r="P185" s="146" t="e">
        <f t="shared" si="29"/>
        <v>#VALUE!</v>
      </c>
      <c r="Q185" s="146">
        <v>0.00029</v>
      </c>
      <c r="R185" s="146" t="e">
        <f t="shared" si="30"/>
        <v>#VALUE!</v>
      </c>
      <c r="S185" s="146">
        <v>0</v>
      </c>
      <c r="T185" s="147" t="e">
        <f t="shared" si="31"/>
        <v>#VALUE!</v>
      </c>
      <c r="AR185" s="148" t="s">
        <v>234</v>
      </c>
      <c r="AT185" s="148" t="s">
        <v>104</v>
      </c>
      <c r="AU185" s="148" t="s">
        <v>76</v>
      </c>
      <c r="AY185" s="3" t="s">
        <v>158</v>
      </c>
      <c r="BE185" s="149" t="str">
        <f t="shared" si="32"/>
        <v>#REF!#REF!</v>
      </c>
      <c r="BF185" s="149">
        <f t="shared" si="33"/>
        <v>0</v>
      </c>
      <c r="BG185" s="149">
        <f t="shared" si="34"/>
        <v>0</v>
      </c>
      <c r="BH185" s="149">
        <f t="shared" si="35"/>
        <v>0</v>
      </c>
      <c r="BI185" s="149">
        <f t="shared" si="36"/>
        <v>0</v>
      </c>
      <c r="BJ185" s="3" t="s">
        <v>74</v>
      </c>
      <c r="BK185" s="149" t="e">
        <f t="shared" si="37"/>
        <v>#VALUE!</v>
      </c>
      <c r="BL185" s="3" t="s">
        <v>234</v>
      </c>
      <c r="BM185" s="148" t="s">
        <v>252</v>
      </c>
    </row>
    <row r="186" spans="2:65" s="14" customFormat="1" ht="16.5" customHeight="1">
      <c r="B186" s="153"/>
      <c r="C186" s="1"/>
      <c r="D186" s="1"/>
      <c r="E186" s="1"/>
      <c r="F186" s="1"/>
      <c r="G186" s="1"/>
      <c r="H186" s="1"/>
      <c r="I186" s="1"/>
      <c r="J186" s="1"/>
      <c r="K186" s="154" t="s">
        <v>218</v>
      </c>
      <c r="L186" s="39"/>
      <c r="M186" s="144"/>
      <c r="N186" s="145" t="s">
        <v>34</v>
      </c>
      <c r="O186" s="146">
        <v>0.728</v>
      </c>
      <c r="P186" s="146" t="e">
        <f t="shared" si="29"/>
        <v>#VALUE!</v>
      </c>
      <c r="Q186" s="146">
        <v>0.00035000000000000005</v>
      </c>
      <c r="R186" s="146" t="e">
        <f t="shared" si="30"/>
        <v>#VALUE!</v>
      </c>
      <c r="S186" s="146">
        <v>0</v>
      </c>
      <c r="T186" s="147" t="e">
        <f t="shared" si="31"/>
        <v>#VALUE!</v>
      </c>
      <c r="AR186" s="148" t="s">
        <v>234</v>
      </c>
      <c r="AT186" s="148" t="s">
        <v>104</v>
      </c>
      <c r="AU186" s="148" t="s">
        <v>76</v>
      </c>
      <c r="AY186" s="3" t="s">
        <v>158</v>
      </c>
      <c r="BE186" s="149" t="str">
        <f t="shared" si="32"/>
        <v>#REF!#REF!</v>
      </c>
      <c r="BF186" s="149">
        <f t="shared" si="33"/>
        <v>0</v>
      </c>
      <c r="BG186" s="149">
        <f t="shared" si="34"/>
        <v>0</v>
      </c>
      <c r="BH186" s="149">
        <f t="shared" si="35"/>
        <v>0</v>
      </c>
      <c r="BI186" s="149">
        <f t="shared" si="36"/>
        <v>0</v>
      </c>
      <c r="BJ186" s="3" t="s">
        <v>74</v>
      </c>
      <c r="BK186" s="149" t="e">
        <f t="shared" si="37"/>
        <v>#VALUE!</v>
      </c>
      <c r="BL186" s="3" t="s">
        <v>234</v>
      </c>
      <c r="BM186" s="148" t="s">
        <v>253</v>
      </c>
    </row>
    <row r="187" spans="2:65" s="14" customFormat="1" ht="16.5" customHeight="1">
      <c r="B187" s="153"/>
      <c r="C187" s="1"/>
      <c r="D187" s="1"/>
      <c r="E187" s="1"/>
      <c r="F187" s="1"/>
      <c r="G187" s="1"/>
      <c r="H187" s="1"/>
      <c r="I187" s="1"/>
      <c r="J187" s="1"/>
      <c r="K187" s="154" t="s">
        <v>218</v>
      </c>
      <c r="L187" s="39"/>
      <c r="M187" s="144"/>
      <c r="N187" s="145" t="s">
        <v>34</v>
      </c>
      <c r="O187" s="146">
        <v>0.797</v>
      </c>
      <c r="P187" s="146" t="e">
        <f t="shared" si="29"/>
        <v>#VALUE!</v>
      </c>
      <c r="Q187" s="146">
        <v>0.0005700000000000001</v>
      </c>
      <c r="R187" s="146" t="e">
        <f t="shared" si="30"/>
        <v>#VALUE!</v>
      </c>
      <c r="S187" s="146">
        <v>0</v>
      </c>
      <c r="T187" s="147" t="e">
        <f t="shared" si="31"/>
        <v>#VALUE!</v>
      </c>
      <c r="AR187" s="148" t="s">
        <v>234</v>
      </c>
      <c r="AT187" s="148" t="s">
        <v>104</v>
      </c>
      <c r="AU187" s="148" t="s">
        <v>76</v>
      </c>
      <c r="AY187" s="3" t="s">
        <v>158</v>
      </c>
      <c r="BE187" s="149" t="str">
        <f t="shared" si="32"/>
        <v>#REF!#REF!</v>
      </c>
      <c r="BF187" s="149">
        <f t="shared" si="33"/>
        <v>0</v>
      </c>
      <c r="BG187" s="149">
        <f t="shared" si="34"/>
        <v>0</v>
      </c>
      <c r="BH187" s="149">
        <f t="shared" si="35"/>
        <v>0</v>
      </c>
      <c r="BI187" s="149">
        <f t="shared" si="36"/>
        <v>0</v>
      </c>
      <c r="BJ187" s="3" t="s">
        <v>74</v>
      </c>
      <c r="BK187" s="149" t="e">
        <f t="shared" si="37"/>
        <v>#VALUE!</v>
      </c>
      <c r="BL187" s="3" t="s">
        <v>234</v>
      </c>
      <c r="BM187" s="148" t="s">
        <v>254</v>
      </c>
    </row>
    <row r="188" spans="2:65" s="14" customFormat="1" ht="16.5" customHeight="1">
      <c r="B188" s="153"/>
      <c r="C188" s="1"/>
      <c r="D188" s="1"/>
      <c r="E188" s="1"/>
      <c r="F188" s="1"/>
      <c r="G188" s="1"/>
      <c r="H188" s="1"/>
      <c r="I188" s="1"/>
      <c r="J188" s="1"/>
      <c r="K188" s="154" t="s">
        <v>218</v>
      </c>
      <c r="L188" s="39"/>
      <c r="M188" s="144"/>
      <c r="N188" s="145" t="s">
        <v>34</v>
      </c>
      <c r="O188" s="146">
        <v>0.8320000000000001</v>
      </c>
      <c r="P188" s="146" t="e">
        <f t="shared" si="29"/>
        <v>#VALUE!</v>
      </c>
      <c r="Q188" s="146">
        <v>0.0011400000000000002</v>
      </c>
      <c r="R188" s="146" t="e">
        <f t="shared" si="30"/>
        <v>#VALUE!</v>
      </c>
      <c r="S188" s="146">
        <v>0</v>
      </c>
      <c r="T188" s="147" t="e">
        <f t="shared" si="31"/>
        <v>#VALUE!</v>
      </c>
      <c r="AR188" s="148" t="s">
        <v>234</v>
      </c>
      <c r="AT188" s="148" t="s">
        <v>104</v>
      </c>
      <c r="AU188" s="148" t="s">
        <v>76</v>
      </c>
      <c r="AY188" s="3" t="s">
        <v>158</v>
      </c>
      <c r="BE188" s="149" t="str">
        <f t="shared" si="32"/>
        <v>#REF!#REF!</v>
      </c>
      <c r="BF188" s="149">
        <f t="shared" si="33"/>
        <v>0</v>
      </c>
      <c r="BG188" s="149">
        <f t="shared" si="34"/>
        <v>0</v>
      </c>
      <c r="BH188" s="149">
        <f t="shared" si="35"/>
        <v>0</v>
      </c>
      <c r="BI188" s="149">
        <f t="shared" si="36"/>
        <v>0</v>
      </c>
      <c r="BJ188" s="3" t="s">
        <v>74</v>
      </c>
      <c r="BK188" s="149" t="e">
        <f t="shared" si="37"/>
        <v>#VALUE!</v>
      </c>
      <c r="BL188" s="3" t="s">
        <v>234</v>
      </c>
      <c r="BM188" s="148" t="s">
        <v>255</v>
      </c>
    </row>
    <row r="189" spans="2:65" s="14" customFormat="1" ht="16.5" customHeight="1">
      <c r="B189" s="153"/>
      <c r="C189" s="1"/>
      <c r="D189" s="1"/>
      <c r="E189" s="1"/>
      <c r="F189" s="1"/>
      <c r="G189" s="1"/>
      <c r="H189" s="1"/>
      <c r="I189" s="1"/>
      <c r="J189" s="1"/>
      <c r="K189" s="154" t="s">
        <v>218</v>
      </c>
      <c r="L189" s="39"/>
      <c r="M189" s="144"/>
      <c r="N189" s="145" t="s">
        <v>34</v>
      </c>
      <c r="O189" s="146">
        <v>0.211</v>
      </c>
      <c r="P189" s="146" t="e">
        <f t="shared" si="29"/>
        <v>#VALUE!</v>
      </c>
      <c r="Q189" s="146">
        <v>0</v>
      </c>
      <c r="R189" s="146" t="e">
        <f t="shared" si="30"/>
        <v>#VALUE!</v>
      </c>
      <c r="S189" s="146">
        <v>0</v>
      </c>
      <c r="T189" s="147" t="e">
        <f t="shared" si="31"/>
        <v>#VALUE!</v>
      </c>
      <c r="AR189" s="148" t="s">
        <v>234</v>
      </c>
      <c r="AT189" s="148" t="s">
        <v>104</v>
      </c>
      <c r="AU189" s="148" t="s">
        <v>76</v>
      </c>
      <c r="AY189" s="3" t="s">
        <v>158</v>
      </c>
      <c r="BE189" s="149" t="str">
        <f t="shared" si="32"/>
        <v>#REF!#REF!</v>
      </c>
      <c r="BF189" s="149">
        <f t="shared" si="33"/>
        <v>0</v>
      </c>
      <c r="BG189" s="149">
        <f t="shared" si="34"/>
        <v>0</v>
      </c>
      <c r="BH189" s="149">
        <f t="shared" si="35"/>
        <v>0</v>
      </c>
      <c r="BI189" s="149">
        <f t="shared" si="36"/>
        <v>0</v>
      </c>
      <c r="BJ189" s="3" t="s">
        <v>74</v>
      </c>
      <c r="BK189" s="149" t="e">
        <f t="shared" si="37"/>
        <v>#VALUE!</v>
      </c>
      <c r="BL189" s="3" t="s">
        <v>234</v>
      </c>
      <c r="BM189" s="148" t="s">
        <v>256</v>
      </c>
    </row>
    <row r="190" spans="2:65" s="14" customFormat="1" ht="16.5" customHeight="1">
      <c r="B190" s="153"/>
      <c r="C190" s="1"/>
      <c r="D190" s="1"/>
      <c r="E190" s="1"/>
      <c r="F190" s="1"/>
      <c r="G190" s="1"/>
      <c r="H190" s="1"/>
      <c r="I190" s="1"/>
      <c r="J190" s="1"/>
      <c r="K190" s="154" t="s">
        <v>218</v>
      </c>
      <c r="L190" s="39"/>
      <c r="M190" s="144"/>
      <c r="N190" s="145" t="s">
        <v>34</v>
      </c>
      <c r="O190" s="146">
        <v>0.176</v>
      </c>
      <c r="P190" s="146" t="e">
        <f t="shared" si="29"/>
        <v>#VALUE!</v>
      </c>
      <c r="Q190" s="146">
        <v>0.00016</v>
      </c>
      <c r="R190" s="146" t="e">
        <f t="shared" si="30"/>
        <v>#VALUE!</v>
      </c>
      <c r="S190" s="146">
        <v>0</v>
      </c>
      <c r="T190" s="147" t="e">
        <f t="shared" si="31"/>
        <v>#VALUE!</v>
      </c>
      <c r="AR190" s="148" t="s">
        <v>234</v>
      </c>
      <c r="AT190" s="148" t="s">
        <v>104</v>
      </c>
      <c r="AU190" s="148" t="s">
        <v>76</v>
      </c>
      <c r="AY190" s="3" t="s">
        <v>158</v>
      </c>
      <c r="BE190" s="149" t="str">
        <f t="shared" si="32"/>
        <v>#REF!#REF!</v>
      </c>
      <c r="BF190" s="149">
        <f t="shared" si="33"/>
        <v>0</v>
      </c>
      <c r="BG190" s="149">
        <f t="shared" si="34"/>
        <v>0</v>
      </c>
      <c r="BH190" s="149">
        <f t="shared" si="35"/>
        <v>0</v>
      </c>
      <c r="BI190" s="149">
        <f t="shared" si="36"/>
        <v>0</v>
      </c>
      <c r="BJ190" s="3" t="s">
        <v>74</v>
      </c>
      <c r="BK190" s="149" t="e">
        <f t="shared" si="37"/>
        <v>#VALUE!</v>
      </c>
      <c r="BL190" s="3" t="s">
        <v>234</v>
      </c>
      <c r="BM190" s="148" t="s">
        <v>257</v>
      </c>
    </row>
    <row r="191" spans="2:65" s="14" customFormat="1" ht="16.5" customHeight="1">
      <c r="B191" s="153"/>
      <c r="C191" s="1"/>
      <c r="D191" s="1"/>
      <c r="E191" s="1"/>
      <c r="F191" s="1"/>
      <c r="G191" s="1"/>
      <c r="H191" s="1"/>
      <c r="I191" s="1"/>
      <c r="J191" s="1"/>
      <c r="K191" s="154" t="s">
        <v>218</v>
      </c>
      <c r="L191" s="39"/>
      <c r="M191" s="144"/>
      <c r="N191" s="145" t="s">
        <v>34</v>
      </c>
      <c r="O191" s="146">
        <v>0.177</v>
      </c>
      <c r="P191" s="146" t="e">
        <f t="shared" si="29"/>
        <v>#VALUE!</v>
      </c>
      <c r="Q191" s="146">
        <v>0.00029</v>
      </c>
      <c r="R191" s="146" t="e">
        <f t="shared" si="30"/>
        <v>#VALUE!</v>
      </c>
      <c r="S191" s="146">
        <v>0</v>
      </c>
      <c r="T191" s="147" t="e">
        <f t="shared" si="31"/>
        <v>#VALUE!</v>
      </c>
      <c r="AR191" s="148" t="s">
        <v>234</v>
      </c>
      <c r="AT191" s="148" t="s">
        <v>104</v>
      </c>
      <c r="AU191" s="148" t="s">
        <v>76</v>
      </c>
      <c r="AY191" s="3" t="s">
        <v>158</v>
      </c>
      <c r="BE191" s="149" t="str">
        <f t="shared" si="32"/>
        <v>#REF!#REF!</v>
      </c>
      <c r="BF191" s="149">
        <f t="shared" si="33"/>
        <v>0</v>
      </c>
      <c r="BG191" s="149">
        <f t="shared" si="34"/>
        <v>0</v>
      </c>
      <c r="BH191" s="149">
        <f t="shared" si="35"/>
        <v>0</v>
      </c>
      <c r="BI191" s="149">
        <f t="shared" si="36"/>
        <v>0</v>
      </c>
      <c r="BJ191" s="3" t="s">
        <v>74</v>
      </c>
      <c r="BK191" s="149" t="e">
        <f t="shared" si="37"/>
        <v>#VALUE!</v>
      </c>
      <c r="BL191" s="3" t="s">
        <v>234</v>
      </c>
      <c r="BM191" s="148" t="s">
        <v>258</v>
      </c>
    </row>
    <row r="192" spans="2:65" s="14" customFormat="1" ht="16.5" customHeight="1">
      <c r="B192" s="153"/>
      <c r="C192" s="1"/>
      <c r="D192" s="1"/>
      <c r="E192" s="1"/>
      <c r="F192" s="1"/>
      <c r="G192" s="1"/>
      <c r="H192" s="1"/>
      <c r="I192" s="1"/>
      <c r="J192" s="1"/>
      <c r="K192" s="154" t="s">
        <v>218</v>
      </c>
      <c r="L192" s="39"/>
      <c r="M192" s="144"/>
      <c r="N192" s="145" t="s">
        <v>34</v>
      </c>
      <c r="O192" s="146">
        <v>0.059000000000000004</v>
      </c>
      <c r="P192" s="146" t="e">
        <f t="shared" si="29"/>
        <v>#VALUE!</v>
      </c>
      <c r="Q192" s="146">
        <v>0</v>
      </c>
      <c r="R192" s="146" t="e">
        <f t="shared" si="30"/>
        <v>#VALUE!</v>
      </c>
      <c r="S192" s="146">
        <v>0</v>
      </c>
      <c r="T192" s="147" t="e">
        <f t="shared" si="31"/>
        <v>#VALUE!</v>
      </c>
      <c r="AR192" s="148" t="s">
        <v>234</v>
      </c>
      <c r="AT192" s="148" t="s">
        <v>104</v>
      </c>
      <c r="AU192" s="148" t="s">
        <v>76</v>
      </c>
      <c r="AY192" s="3" t="s">
        <v>158</v>
      </c>
      <c r="BE192" s="149" t="str">
        <f t="shared" si="32"/>
        <v>#REF!#REF!</v>
      </c>
      <c r="BF192" s="149">
        <f t="shared" si="33"/>
        <v>0</v>
      </c>
      <c r="BG192" s="149">
        <f t="shared" si="34"/>
        <v>0</v>
      </c>
      <c r="BH192" s="149">
        <f t="shared" si="35"/>
        <v>0</v>
      </c>
      <c r="BI192" s="149">
        <f t="shared" si="36"/>
        <v>0</v>
      </c>
      <c r="BJ192" s="3" t="s">
        <v>74</v>
      </c>
      <c r="BK192" s="149" t="e">
        <f t="shared" si="37"/>
        <v>#VALUE!</v>
      </c>
      <c r="BL192" s="3" t="s">
        <v>234</v>
      </c>
      <c r="BM192" s="148" t="s">
        <v>259</v>
      </c>
    </row>
    <row r="193" spans="2:65" s="14" customFormat="1" ht="24" customHeight="1">
      <c r="B193" s="153"/>
      <c r="C193" s="1"/>
      <c r="D193" s="1"/>
      <c r="E193" s="1"/>
      <c r="F193" s="1"/>
      <c r="G193" s="1"/>
      <c r="H193" s="1"/>
      <c r="I193" s="1"/>
      <c r="J193" s="1"/>
      <c r="K193" s="154" t="s">
        <v>218</v>
      </c>
      <c r="L193" s="39"/>
      <c r="M193" s="144"/>
      <c r="N193" s="145" t="s">
        <v>34</v>
      </c>
      <c r="O193" s="146">
        <v>0.059000000000000004</v>
      </c>
      <c r="P193" s="146" t="e">
        <f t="shared" si="29"/>
        <v>#VALUE!</v>
      </c>
      <c r="Q193" s="146">
        <v>0</v>
      </c>
      <c r="R193" s="146" t="e">
        <f t="shared" si="30"/>
        <v>#VALUE!</v>
      </c>
      <c r="S193" s="146">
        <v>0</v>
      </c>
      <c r="T193" s="147" t="e">
        <f t="shared" si="31"/>
        <v>#VALUE!</v>
      </c>
      <c r="AR193" s="148" t="s">
        <v>234</v>
      </c>
      <c r="AT193" s="148" t="s">
        <v>104</v>
      </c>
      <c r="AU193" s="148" t="s">
        <v>76</v>
      </c>
      <c r="AY193" s="3" t="s">
        <v>158</v>
      </c>
      <c r="BE193" s="149" t="str">
        <f t="shared" si="32"/>
        <v>#REF!#REF!</v>
      </c>
      <c r="BF193" s="149">
        <f t="shared" si="33"/>
        <v>0</v>
      </c>
      <c r="BG193" s="149">
        <f t="shared" si="34"/>
        <v>0</v>
      </c>
      <c r="BH193" s="149">
        <f t="shared" si="35"/>
        <v>0</v>
      </c>
      <c r="BI193" s="149">
        <f t="shared" si="36"/>
        <v>0</v>
      </c>
      <c r="BJ193" s="3" t="s">
        <v>74</v>
      </c>
      <c r="BK193" s="149" t="e">
        <f t="shared" si="37"/>
        <v>#VALUE!</v>
      </c>
      <c r="BL193" s="3" t="s">
        <v>234</v>
      </c>
      <c r="BM193" s="148" t="s">
        <v>260</v>
      </c>
    </row>
    <row r="194" spans="2:65" s="14" customFormat="1" ht="16.5" customHeight="1">
      <c r="B194" s="153"/>
      <c r="C194" s="1"/>
      <c r="D194" s="1"/>
      <c r="E194" s="1"/>
      <c r="F194" s="1"/>
      <c r="G194" s="1"/>
      <c r="H194" s="1"/>
      <c r="I194" s="1"/>
      <c r="J194" s="1"/>
      <c r="K194" s="154"/>
      <c r="L194" s="39"/>
      <c r="M194" s="144"/>
      <c r="N194" s="145" t="s">
        <v>34</v>
      </c>
      <c r="O194" s="146">
        <v>0</v>
      </c>
      <c r="P194" s="146" t="e">
        <f t="shared" si="29"/>
        <v>#VALUE!</v>
      </c>
      <c r="Q194" s="146">
        <v>0</v>
      </c>
      <c r="R194" s="146" t="e">
        <f t="shared" si="30"/>
        <v>#VALUE!</v>
      </c>
      <c r="S194" s="146">
        <v>0</v>
      </c>
      <c r="T194" s="147" t="e">
        <f t="shared" si="31"/>
        <v>#VALUE!</v>
      </c>
      <c r="AR194" s="148" t="s">
        <v>234</v>
      </c>
      <c r="AT194" s="148" t="s">
        <v>104</v>
      </c>
      <c r="AU194" s="148" t="s">
        <v>76</v>
      </c>
      <c r="AY194" s="3" t="s">
        <v>158</v>
      </c>
      <c r="BE194" s="149" t="str">
        <f t="shared" si="32"/>
        <v>#REF!#REF!</v>
      </c>
      <c r="BF194" s="149">
        <f t="shared" si="33"/>
        <v>0</v>
      </c>
      <c r="BG194" s="149">
        <f t="shared" si="34"/>
        <v>0</v>
      </c>
      <c r="BH194" s="149">
        <f t="shared" si="35"/>
        <v>0</v>
      </c>
      <c r="BI194" s="149">
        <f t="shared" si="36"/>
        <v>0</v>
      </c>
      <c r="BJ194" s="3" t="s">
        <v>74</v>
      </c>
      <c r="BK194" s="149" t="e">
        <f t="shared" si="37"/>
        <v>#VALUE!</v>
      </c>
      <c r="BL194" s="3" t="s">
        <v>234</v>
      </c>
      <c r="BM194" s="148" t="s">
        <v>261</v>
      </c>
    </row>
    <row r="195" spans="2:65" s="14" customFormat="1" ht="16.5" customHeight="1">
      <c r="B195" s="153"/>
      <c r="C195" s="1"/>
      <c r="D195" s="1"/>
      <c r="E195" s="1"/>
      <c r="F195" s="1"/>
      <c r="G195" s="1"/>
      <c r="H195" s="1"/>
      <c r="I195" s="1"/>
      <c r="J195" s="1"/>
      <c r="K195" s="154"/>
      <c r="L195" s="39"/>
      <c r="M195" s="144"/>
      <c r="N195" s="145" t="s">
        <v>34</v>
      </c>
      <c r="O195" s="146">
        <v>0</v>
      </c>
      <c r="P195" s="146" t="e">
        <f t="shared" si="29"/>
        <v>#VALUE!</v>
      </c>
      <c r="Q195" s="146">
        <v>0</v>
      </c>
      <c r="R195" s="146" t="e">
        <f t="shared" si="30"/>
        <v>#VALUE!</v>
      </c>
      <c r="S195" s="146">
        <v>0</v>
      </c>
      <c r="T195" s="147" t="e">
        <f t="shared" si="31"/>
        <v>#VALUE!</v>
      </c>
      <c r="AR195" s="148" t="s">
        <v>234</v>
      </c>
      <c r="AT195" s="148" t="s">
        <v>104</v>
      </c>
      <c r="AU195" s="148" t="s">
        <v>76</v>
      </c>
      <c r="AY195" s="3" t="s">
        <v>158</v>
      </c>
      <c r="BE195" s="149" t="str">
        <f t="shared" si="32"/>
        <v>#REF!#REF!</v>
      </c>
      <c r="BF195" s="149">
        <f t="shared" si="33"/>
        <v>0</v>
      </c>
      <c r="BG195" s="149">
        <f t="shared" si="34"/>
        <v>0</v>
      </c>
      <c r="BH195" s="149">
        <f t="shared" si="35"/>
        <v>0</v>
      </c>
      <c r="BI195" s="149">
        <f t="shared" si="36"/>
        <v>0</v>
      </c>
      <c r="BJ195" s="3" t="s">
        <v>74</v>
      </c>
      <c r="BK195" s="149" t="e">
        <f t="shared" si="37"/>
        <v>#VALUE!</v>
      </c>
      <c r="BL195" s="3" t="s">
        <v>234</v>
      </c>
      <c r="BM195" s="148" t="s">
        <v>262</v>
      </c>
    </row>
    <row r="196" spans="2:65" s="14" customFormat="1" ht="24" customHeight="1">
      <c r="B196" s="153"/>
      <c r="C196" s="1"/>
      <c r="D196" s="1"/>
      <c r="E196" s="1"/>
      <c r="F196" s="1"/>
      <c r="G196" s="1"/>
      <c r="H196" s="1"/>
      <c r="I196" s="1"/>
      <c r="J196" s="1"/>
      <c r="K196" s="154" t="s">
        <v>218</v>
      </c>
      <c r="L196" s="39"/>
      <c r="M196" s="144"/>
      <c r="N196" s="145" t="s">
        <v>34</v>
      </c>
      <c r="O196" s="146">
        <v>0</v>
      </c>
      <c r="P196" s="146" t="e">
        <f t="shared" si="29"/>
        <v>#VALUE!</v>
      </c>
      <c r="Q196" s="146">
        <v>0</v>
      </c>
      <c r="R196" s="146" t="e">
        <f t="shared" si="30"/>
        <v>#VALUE!</v>
      </c>
      <c r="S196" s="146">
        <v>0</v>
      </c>
      <c r="T196" s="147" t="e">
        <f t="shared" si="31"/>
        <v>#VALUE!</v>
      </c>
      <c r="AR196" s="148" t="s">
        <v>234</v>
      </c>
      <c r="AT196" s="148" t="s">
        <v>104</v>
      </c>
      <c r="AU196" s="148" t="s">
        <v>76</v>
      </c>
      <c r="AY196" s="3" t="s">
        <v>158</v>
      </c>
      <c r="BE196" s="149" t="str">
        <f t="shared" si="32"/>
        <v>#REF!#REF!</v>
      </c>
      <c r="BF196" s="149">
        <f t="shared" si="33"/>
        <v>0</v>
      </c>
      <c r="BG196" s="149">
        <f t="shared" si="34"/>
        <v>0</v>
      </c>
      <c r="BH196" s="149">
        <f t="shared" si="35"/>
        <v>0</v>
      </c>
      <c r="BI196" s="149">
        <f t="shared" si="36"/>
        <v>0</v>
      </c>
      <c r="BJ196" s="3" t="s">
        <v>74</v>
      </c>
      <c r="BK196" s="149" t="e">
        <f t="shared" si="37"/>
        <v>#VALUE!</v>
      </c>
      <c r="BL196" s="3" t="s">
        <v>234</v>
      </c>
      <c r="BM196" s="148" t="s">
        <v>263</v>
      </c>
    </row>
    <row r="197" spans="2:63" s="113" customFormat="1" ht="22.5" customHeight="1">
      <c r="B197" s="138"/>
      <c r="C197" s="1"/>
      <c r="D197" s="1"/>
      <c r="E197" s="1"/>
      <c r="F197" s="1"/>
      <c r="G197" s="1"/>
      <c r="H197" s="1"/>
      <c r="I197" s="1"/>
      <c r="J197" s="1"/>
      <c r="L197" s="138"/>
      <c r="M197" s="137"/>
      <c r="N197" s="138"/>
      <c r="O197" s="138"/>
      <c r="P197" s="139" t="e">
        <f>SUM(P198:P226)</f>
        <v>#VALUE!</v>
      </c>
      <c r="Q197" s="138"/>
      <c r="R197" s="139" t="e">
        <f>SUM(R198:R226)</f>
        <v>#VALUE!</v>
      </c>
      <c r="S197" s="138"/>
      <c r="T197" s="140" t="e">
        <f>SUM(T198:T226)</f>
        <v>#VALUE!</v>
      </c>
      <c r="AR197" s="114" t="s">
        <v>76</v>
      </c>
      <c r="AT197" s="141" t="s">
        <v>68</v>
      </c>
      <c r="AU197" s="141" t="s">
        <v>74</v>
      </c>
      <c r="AY197" s="114" t="s">
        <v>158</v>
      </c>
      <c r="BK197" s="142" t="e">
        <f>SUM(BK198:BK226)</f>
        <v>#VALUE!</v>
      </c>
    </row>
    <row r="198" spans="2:65" s="14" customFormat="1" ht="24" customHeight="1">
      <c r="B198" s="153"/>
      <c r="C198" s="1"/>
      <c r="D198" s="1"/>
      <c r="E198" s="1"/>
      <c r="F198" s="1"/>
      <c r="G198" s="1"/>
      <c r="H198" s="1"/>
      <c r="I198" s="1"/>
      <c r="J198" s="1"/>
      <c r="K198" s="154" t="s">
        <v>218</v>
      </c>
      <c r="L198" s="39"/>
      <c r="M198" s="144"/>
      <c r="N198" s="145" t="s">
        <v>34</v>
      </c>
      <c r="O198" s="146">
        <v>0.668</v>
      </c>
      <c r="P198" s="146" t="e">
        <f aca="true" t="shared" si="38" ref="P198:P218">O198*"#REF!#REF!"</f>
        <v>#VALUE!</v>
      </c>
      <c r="Q198" s="146">
        <v>0.0030900000000000003</v>
      </c>
      <c r="R198" s="146" t="e">
        <f aca="true" t="shared" si="39" ref="R198:R218">Q198*"#REF!#REF!"</f>
        <v>#VALUE!</v>
      </c>
      <c r="S198" s="146">
        <v>0</v>
      </c>
      <c r="T198" s="147" t="e">
        <f aca="true" t="shared" si="40" ref="T198:T218">S198*"#REF!#REF!"</f>
        <v>#VALUE!</v>
      </c>
      <c r="AR198" s="148" t="s">
        <v>234</v>
      </c>
      <c r="AT198" s="148" t="s">
        <v>104</v>
      </c>
      <c r="AU198" s="148" t="s">
        <v>76</v>
      </c>
      <c r="AY198" s="3" t="s">
        <v>158</v>
      </c>
      <c r="BE198" s="149" t="str">
        <f aca="true" t="shared" si="41" ref="BE198:BE218">IF(N198="základní","#REF!#REF!",0)</f>
        <v>#REF!#REF!</v>
      </c>
      <c r="BF198" s="149">
        <f aca="true" t="shared" si="42" ref="BF198:BF218">IF(N198="snížená","#REF!#REF!",0)</f>
        <v>0</v>
      </c>
      <c r="BG198" s="149">
        <f aca="true" t="shared" si="43" ref="BG198:BG218">IF(N198="zákl. přenesená","#REF!#REF!",0)</f>
        <v>0</v>
      </c>
      <c r="BH198" s="149">
        <f aca="true" t="shared" si="44" ref="BH198:BH218">IF(N198="sníž. přenesená","#REF!#REF!",0)</f>
        <v>0</v>
      </c>
      <c r="BI198" s="149">
        <f aca="true" t="shared" si="45" ref="BI198:BI218">IF(N198="nulová","#REF!#REF!",0)</f>
        <v>0</v>
      </c>
      <c r="BJ198" s="3" t="s">
        <v>74</v>
      </c>
      <c r="BK198" s="149" t="e">
        <f aca="true" t="shared" si="46" ref="BK198:BK218">ROUND("#REF!#REF!"*"#REF!#REF!",2)</f>
        <v>#VALUE!</v>
      </c>
      <c r="BL198" s="3" t="s">
        <v>234</v>
      </c>
      <c r="BM198" s="148" t="s">
        <v>264</v>
      </c>
    </row>
    <row r="199" spans="2:65" s="14" customFormat="1" ht="24" customHeight="1">
      <c r="B199" s="153"/>
      <c r="C199" s="1"/>
      <c r="D199" s="1"/>
      <c r="E199" s="1"/>
      <c r="F199" s="1"/>
      <c r="G199" s="1"/>
      <c r="H199" s="1"/>
      <c r="I199" s="1"/>
      <c r="J199" s="1"/>
      <c r="K199" s="154" t="s">
        <v>218</v>
      </c>
      <c r="L199" s="39"/>
      <c r="M199" s="144"/>
      <c r="N199" s="145" t="s">
        <v>34</v>
      </c>
      <c r="O199" s="146">
        <v>0.556</v>
      </c>
      <c r="P199" s="146" t="e">
        <f t="shared" si="38"/>
        <v>#VALUE!</v>
      </c>
      <c r="Q199" s="146">
        <v>0.0007</v>
      </c>
      <c r="R199" s="146" t="e">
        <f t="shared" si="39"/>
        <v>#VALUE!</v>
      </c>
      <c r="S199" s="146">
        <v>0</v>
      </c>
      <c r="T199" s="147" t="e">
        <f t="shared" si="40"/>
        <v>#VALUE!</v>
      </c>
      <c r="AR199" s="148" t="s">
        <v>234</v>
      </c>
      <c r="AT199" s="148" t="s">
        <v>104</v>
      </c>
      <c r="AU199" s="148" t="s">
        <v>76</v>
      </c>
      <c r="AY199" s="3" t="s">
        <v>158</v>
      </c>
      <c r="BE199" s="149" t="str">
        <f t="shared" si="41"/>
        <v>#REF!#REF!</v>
      </c>
      <c r="BF199" s="149">
        <f t="shared" si="42"/>
        <v>0</v>
      </c>
      <c r="BG199" s="149">
        <f t="shared" si="43"/>
        <v>0</v>
      </c>
      <c r="BH199" s="149">
        <f t="shared" si="44"/>
        <v>0</v>
      </c>
      <c r="BI199" s="149">
        <f t="shared" si="45"/>
        <v>0</v>
      </c>
      <c r="BJ199" s="3" t="s">
        <v>74</v>
      </c>
      <c r="BK199" s="149" t="e">
        <f t="shared" si="46"/>
        <v>#VALUE!</v>
      </c>
      <c r="BL199" s="3" t="s">
        <v>234</v>
      </c>
      <c r="BM199" s="148" t="s">
        <v>265</v>
      </c>
    </row>
    <row r="200" spans="2:65" s="14" customFormat="1" ht="24" customHeight="1">
      <c r="B200" s="153"/>
      <c r="C200" s="1"/>
      <c r="D200" s="1"/>
      <c r="E200" s="1"/>
      <c r="F200" s="1"/>
      <c r="G200" s="1"/>
      <c r="H200" s="1"/>
      <c r="I200" s="1"/>
      <c r="J200" s="1"/>
      <c r="K200" s="154" t="s">
        <v>218</v>
      </c>
      <c r="L200" s="39"/>
      <c r="M200" s="144"/>
      <c r="N200" s="145" t="s">
        <v>34</v>
      </c>
      <c r="O200" s="146">
        <v>0.529</v>
      </c>
      <c r="P200" s="146" t="e">
        <f t="shared" si="38"/>
        <v>#VALUE!</v>
      </c>
      <c r="Q200" s="146">
        <v>0.0007800000000000001</v>
      </c>
      <c r="R200" s="146" t="e">
        <f t="shared" si="39"/>
        <v>#VALUE!</v>
      </c>
      <c r="S200" s="146">
        <v>0</v>
      </c>
      <c r="T200" s="147" t="e">
        <f t="shared" si="40"/>
        <v>#VALUE!</v>
      </c>
      <c r="AR200" s="148" t="s">
        <v>234</v>
      </c>
      <c r="AT200" s="148" t="s">
        <v>104</v>
      </c>
      <c r="AU200" s="148" t="s">
        <v>76</v>
      </c>
      <c r="AY200" s="3" t="s">
        <v>158</v>
      </c>
      <c r="BE200" s="149" t="str">
        <f t="shared" si="41"/>
        <v>#REF!#REF!</v>
      </c>
      <c r="BF200" s="149">
        <f t="shared" si="42"/>
        <v>0</v>
      </c>
      <c r="BG200" s="149">
        <f t="shared" si="43"/>
        <v>0</v>
      </c>
      <c r="BH200" s="149">
        <f t="shared" si="44"/>
        <v>0</v>
      </c>
      <c r="BI200" s="149">
        <f t="shared" si="45"/>
        <v>0</v>
      </c>
      <c r="BJ200" s="3" t="s">
        <v>74</v>
      </c>
      <c r="BK200" s="149" t="e">
        <f t="shared" si="46"/>
        <v>#VALUE!</v>
      </c>
      <c r="BL200" s="3" t="s">
        <v>234</v>
      </c>
      <c r="BM200" s="148" t="s">
        <v>266</v>
      </c>
    </row>
    <row r="201" spans="2:65" s="14" customFormat="1" ht="24" customHeight="1">
      <c r="B201" s="153"/>
      <c r="C201" s="1"/>
      <c r="D201" s="1"/>
      <c r="E201" s="1"/>
      <c r="F201" s="1"/>
      <c r="G201" s="1"/>
      <c r="H201" s="1"/>
      <c r="I201" s="1"/>
      <c r="J201" s="1"/>
      <c r="K201" s="154" t="s">
        <v>218</v>
      </c>
      <c r="L201" s="39"/>
      <c r="M201" s="144"/>
      <c r="N201" s="145" t="s">
        <v>34</v>
      </c>
      <c r="O201" s="146">
        <v>0.616</v>
      </c>
      <c r="P201" s="146" t="e">
        <f t="shared" si="38"/>
        <v>#VALUE!</v>
      </c>
      <c r="Q201" s="146">
        <v>0.0009600000000000001</v>
      </c>
      <c r="R201" s="146" t="e">
        <f t="shared" si="39"/>
        <v>#VALUE!</v>
      </c>
      <c r="S201" s="146">
        <v>0</v>
      </c>
      <c r="T201" s="147" t="e">
        <f t="shared" si="40"/>
        <v>#VALUE!</v>
      </c>
      <c r="AR201" s="148" t="s">
        <v>234</v>
      </c>
      <c r="AT201" s="148" t="s">
        <v>104</v>
      </c>
      <c r="AU201" s="148" t="s">
        <v>76</v>
      </c>
      <c r="AY201" s="3" t="s">
        <v>158</v>
      </c>
      <c r="BE201" s="149" t="str">
        <f t="shared" si="41"/>
        <v>#REF!#REF!</v>
      </c>
      <c r="BF201" s="149">
        <f t="shared" si="42"/>
        <v>0</v>
      </c>
      <c r="BG201" s="149">
        <f t="shared" si="43"/>
        <v>0</v>
      </c>
      <c r="BH201" s="149">
        <f t="shared" si="44"/>
        <v>0</v>
      </c>
      <c r="BI201" s="149">
        <f t="shared" si="45"/>
        <v>0</v>
      </c>
      <c r="BJ201" s="3" t="s">
        <v>74</v>
      </c>
      <c r="BK201" s="149" t="e">
        <f t="shared" si="46"/>
        <v>#VALUE!</v>
      </c>
      <c r="BL201" s="3" t="s">
        <v>234</v>
      </c>
      <c r="BM201" s="148" t="s">
        <v>267</v>
      </c>
    </row>
    <row r="202" spans="2:65" s="14" customFormat="1" ht="24" customHeight="1">
      <c r="B202" s="153"/>
      <c r="C202" s="1"/>
      <c r="D202" s="1"/>
      <c r="E202" s="1"/>
      <c r="F202" s="1"/>
      <c r="G202" s="1"/>
      <c r="H202" s="1"/>
      <c r="I202" s="1"/>
      <c r="J202" s="1"/>
      <c r="K202" s="154" t="s">
        <v>218</v>
      </c>
      <c r="L202" s="39"/>
      <c r="M202" s="144"/>
      <c r="N202" s="145" t="s">
        <v>34</v>
      </c>
      <c r="O202" s="146">
        <v>0.6960000000000001</v>
      </c>
      <c r="P202" s="146" t="e">
        <f t="shared" si="38"/>
        <v>#VALUE!</v>
      </c>
      <c r="Q202" s="146">
        <v>0.00125</v>
      </c>
      <c r="R202" s="146" t="e">
        <f t="shared" si="39"/>
        <v>#VALUE!</v>
      </c>
      <c r="S202" s="146">
        <v>0</v>
      </c>
      <c r="T202" s="147" t="e">
        <f t="shared" si="40"/>
        <v>#VALUE!</v>
      </c>
      <c r="AR202" s="148" t="s">
        <v>234</v>
      </c>
      <c r="AT202" s="148" t="s">
        <v>104</v>
      </c>
      <c r="AU202" s="148" t="s">
        <v>76</v>
      </c>
      <c r="AY202" s="3" t="s">
        <v>158</v>
      </c>
      <c r="BE202" s="149" t="str">
        <f t="shared" si="41"/>
        <v>#REF!#REF!</v>
      </c>
      <c r="BF202" s="149">
        <f t="shared" si="42"/>
        <v>0</v>
      </c>
      <c r="BG202" s="149">
        <f t="shared" si="43"/>
        <v>0</v>
      </c>
      <c r="BH202" s="149">
        <f t="shared" si="44"/>
        <v>0</v>
      </c>
      <c r="BI202" s="149">
        <f t="shared" si="45"/>
        <v>0</v>
      </c>
      <c r="BJ202" s="3" t="s">
        <v>74</v>
      </c>
      <c r="BK202" s="149" t="e">
        <f t="shared" si="46"/>
        <v>#VALUE!</v>
      </c>
      <c r="BL202" s="3" t="s">
        <v>234</v>
      </c>
      <c r="BM202" s="148" t="s">
        <v>268</v>
      </c>
    </row>
    <row r="203" spans="2:65" s="14" customFormat="1" ht="24" customHeight="1">
      <c r="B203" s="153"/>
      <c r="C203" s="1"/>
      <c r="D203" s="1"/>
      <c r="E203" s="1"/>
      <c r="F203" s="1"/>
      <c r="G203" s="1"/>
      <c r="H203" s="1"/>
      <c r="I203" s="1"/>
      <c r="J203" s="1"/>
      <c r="K203" s="154" t="s">
        <v>218</v>
      </c>
      <c r="L203" s="39"/>
      <c r="M203" s="144"/>
      <c r="N203" s="145" t="s">
        <v>34</v>
      </c>
      <c r="O203" s="146">
        <v>0.743</v>
      </c>
      <c r="P203" s="146" t="e">
        <f t="shared" si="38"/>
        <v>#VALUE!</v>
      </c>
      <c r="Q203" s="146">
        <v>0.00256</v>
      </c>
      <c r="R203" s="146" t="e">
        <f t="shared" si="39"/>
        <v>#VALUE!</v>
      </c>
      <c r="S203" s="146">
        <v>0</v>
      </c>
      <c r="T203" s="147" t="e">
        <f t="shared" si="40"/>
        <v>#VALUE!</v>
      </c>
      <c r="AR203" s="148" t="s">
        <v>234</v>
      </c>
      <c r="AT203" s="148" t="s">
        <v>104</v>
      </c>
      <c r="AU203" s="148" t="s">
        <v>76</v>
      </c>
      <c r="AY203" s="3" t="s">
        <v>158</v>
      </c>
      <c r="BE203" s="149" t="str">
        <f t="shared" si="41"/>
        <v>#REF!#REF!</v>
      </c>
      <c r="BF203" s="149">
        <f t="shared" si="42"/>
        <v>0</v>
      </c>
      <c r="BG203" s="149">
        <f t="shared" si="43"/>
        <v>0</v>
      </c>
      <c r="BH203" s="149">
        <f t="shared" si="44"/>
        <v>0</v>
      </c>
      <c r="BI203" s="149">
        <f t="shared" si="45"/>
        <v>0</v>
      </c>
      <c r="BJ203" s="3" t="s">
        <v>74</v>
      </c>
      <c r="BK203" s="149" t="e">
        <f t="shared" si="46"/>
        <v>#VALUE!</v>
      </c>
      <c r="BL203" s="3" t="s">
        <v>234</v>
      </c>
      <c r="BM203" s="148" t="s">
        <v>269</v>
      </c>
    </row>
    <row r="204" spans="2:65" s="14" customFormat="1" ht="24" customHeight="1">
      <c r="B204" s="153"/>
      <c r="C204" s="1"/>
      <c r="D204" s="1"/>
      <c r="E204" s="1"/>
      <c r="F204" s="1"/>
      <c r="G204" s="1"/>
      <c r="H204" s="1"/>
      <c r="I204" s="1"/>
      <c r="J204" s="1"/>
      <c r="K204" s="154" t="s">
        <v>218</v>
      </c>
      <c r="L204" s="39"/>
      <c r="M204" s="144"/>
      <c r="N204" s="145" t="s">
        <v>34</v>
      </c>
      <c r="O204" s="146">
        <v>0.789</v>
      </c>
      <c r="P204" s="146" t="e">
        <f t="shared" si="38"/>
        <v>#VALUE!</v>
      </c>
      <c r="Q204" s="146">
        <v>0.0036400000000000004</v>
      </c>
      <c r="R204" s="146" t="e">
        <f t="shared" si="39"/>
        <v>#VALUE!</v>
      </c>
      <c r="S204" s="146">
        <v>0</v>
      </c>
      <c r="T204" s="147" t="e">
        <f t="shared" si="40"/>
        <v>#VALUE!</v>
      </c>
      <c r="AR204" s="148" t="s">
        <v>234</v>
      </c>
      <c r="AT204" s="148" t="s">
        <v>104</v>
      </c>
      <c r="AU204" s="148" t="s">
        <v>76</v>
      </c>
      <c r="AY204" s="3" t="s">
        <v>158</v>
      </c>
      <c r="BE204" s="149" t="str">
        <f t="shared" si="41"/>
        <v>#REF!#REF!</v>
      </c>
      <c r="BF204" s="149">
        <f t="shared" si="42"/>
        <v>0</v>
      </c>
      <c r="BG204" s="149">
        <f t="shared" si="43"/>
        <v>0</v>
      </c>
      <c r="BH204" s="149">
        <f t="shared" si="44"/>
        <v>0</v>
      </c>
      <c r="BI204" s="149">
        <f t="shared" si="45"/>
        <v>0</v>
      </c>
      <c r="BJ204" s="3" t="s">
        <v>74</v>
      </c>
      <c r="BK204" s="149" t="e">
        <f t="shared" si="46"/>
        <v>#VALUE!</v>
      </c>
      <c r="BL204" s="3" t="s">
        <v>234</v>
      </c>
      <c r="BM204" s="148" t="s">
        <v>270</v>
      </c>
    </row>
    <row r="205" spans="2:65" s="14" customFormat="1" ht="36" customHeight="1">
      <c r="B205" s="153"/>
      <c r="C205" s="1"/>
      <c r="D205" s="1"/>
      <c r="E205" s="1"/>
      <c r="F205" s="1"/>
      <c r="G205" s="1"/>
      <c r="H205" s="1"/>
      <c r="I205" s="1"/>
      <c r="J205" s="1"/>
      <c r="K205" s="154" t="s">
        <v>218</v>
      </c>
      <c r="L205" s="39"/>
      <c r="M205" s="144"/>
      <c r="N205" s="145" t="s">
        <v>34</v>
      </c>
      <c r="O205" s="146">
        <v>0.113</v>
      </c>
      <c r="P205" s="146" t="e">
        <f t="shared" si="38"/>
        <v>#VALUE!</v>
      </c>
      <c r="Q205" s="146">
        <v>0.00012000000000000002</v>
      </c>
      <c r="R205" s="146" t="e">
        <f t="shared" si="39"/>
        <v>#VALUE!</v>
      </c>
      <c r="S205" s="146">
        <v>0</v>
      </c>
      <c r="T205" s="147" t="e">
        <f t="shared" si="40"/>
        <v>#VALUE!</v>
      </c>
      <c r="AR205" s="148" t="s">
        <v>234</v>
      </c>
      <c r="AT205" s="148" t="s">
        <v>104</v>
      </c>
      <c r="AU205" s="148" t="s">
        <v>76</v>
      </c>
      <c r="AY205" s="3" t="s">
        <v>158</v>
      </c>
      <c r="BE205" s="149" t="str">
        <f t="shared" si="41"/>
        <v>#REF!#REF!</v>
      </c>
      <c r="BF205" s="149">
        <f t="shared" si="42"/>
        <v>0</v>
      </c>
      <c r="BG205" s="149">
        <f t="shared" si="43"/>
        <v>0</v>
      </c>
      <c r="BH205" s="149">
        <f t="shared" si="44"/>
        <v>0</v>
      </c>
      <c r="BI205" s="149">
        <f t="shared" si="45"/>
        <v>0</v>
      </c>
      <c r="BJ205" s="3" t="s">
        <v>74</v>
      </c>
      <c r="BK205" s="149" t="e">
        <f t="shared" si="46"/>
        <v>#VALUE!</v>
      </c>
      <c r="BL205" s="3" t="s">
        <v>234</v>
      </c>
      <c r="BM205" s="148" t="s">
        <v>271</v>
      </c>
    </row>
    <row r="206" spans="2:65" s="14" customFormat="1" ht="36" customHeight="1">
      <c r="B206" s="153"/>
      <c r="C206" s="1"/>
      <c r="D206" s="1"/>
      <c r="E206" s="1"/>
      <c r="F206" s="1"/>
      <c r="G206" s="1"/>
      <c r="H206" s="1"/>
      <c r="I206" s="1"/>
      <c r="J206" s="1"/>
      <c r="K206" s="154" t="s">
        <v>218</v>
      </c>
      <c r="L206" s="39"/>
      <c r="M206" s="144"/>
      <c r="N206" s="145" t="s">
        <v>34</v>
      </c>
      <c r="O206" s="146">
        <v>0.113</v>
      </c>
      <c r="P206" s="146" t="e">
        <f t="shared" si="38"/>
        <v>#VALUE!</v>
      </c>
      <c r="Q206" s="146">
        <v>0.00016</v>
      </c>
      <c r="R206" s="146" t="e">
        <f t="shared" si="39"/>
        <v>#VALUE!</v>
      </c>
      <c r="S206" s="146">
        <v>0</v>
      </c>
      <c r="T206" s="147" t="e">
        <f t="shared" si="40"/>
        <v>#VALUE!</v>
      </c>
      <c r="AR206" s="148" t="s">
        <v>234</v>
      </c>
      <c r="AT206" s="148" t="s">
        <v>104</v>
      </c>
      <c r="AU206" s="148" t="s">
        <v>76</v>
      </c>
      <c r="AY206" s="3" t="s">
        <v>158</v>
      </c>
      <c r="BE206" s="149" t="str">
        <f t="shared" si="41"/>
        <v>#REF!#REF!</v>
      </c>
      <c r="BF206" s="149">
        <f t="shared" si="42"/>
        <v>0</v>
      </c>
      <c r="BG206" s="149">
        <f t="shared" si="43"/>
        <v>0</v>
      </c>
      <c r="BH206" s="149">
        <f t="shared" si="44"/>
        <v>0</v>
      </c>
      <c r="BI206" s="149">
        <f t="shared" si="45"/>
        <v>0</v>
      </c>
      <c r="BJ206" s="3" t="s">
        <v>74</v>
      </c>
      <c r="BK206" s="149" t="e">
        <f t="shared" si="46"/>
        <v>#VALUE!</v>
      </c>
      <c r="BL206" s="3" t="s">
        <v>234</v>
      </c>
      <c r="BM206" s="148" t="s">
        <v>272</v>
      </c>
    </row>
    <row r="207" spans="2:65" s="14" customFormat="1" ht="36" customHeight="1">
      <c r="B207" s="153"/>
      <c r="C207" s="1"/>
      <c r="D207" s="1"/>
      <c r="E207" s="1"/>
      <c r="F207" s="1"/>
      <c r="G207" s="1"/>
      <c r="H207" s="1"/>
      <c r="I207" s="1"/>
      <c r="J207" s="1"/>
      <c r="K207" s="154" t="s">
        <v>218</v>
      </c>
      <c r="L207" s="39"/>
      <c r="M207" s="144"/>
      <c r="N207" s="145" t="s">
        <v>34</v>
      </c>
      <c r="O207" s="146">
        <v>0.113</v>
      </c>
      <c r="P207" s="146" t="e">
        <f t="shared" si="38"/>
        <v>#VALUE!</v>
      </c>
      <c r="Q207" s="146">
        <v>0.00019</v>
      </c>
      <c r="R207" s="146" t="e">
        <f t="shared" si="39"/>
        <v>#VALUE!</v>
      </c>
      <c r="S207" s="146">
        <v>0</v>
      </c>
      <c r="T207" s="147" t="e">
        <f t="shared" si="40"/>
        <v>#VALUE!</v>
      </c>
      <c r="AR207" s="148" t="s">
        <v>234</v>
      </c>
      <c r="AT207" s="148" t="s">
        <v>104</v>
      </c>
      <c r="AU207" s="148" t="s">
        <v>76</v>
      </c>
      <c r="AY207" s="3" t="s">
        <v>158</v>
      </c>
      <c r="BE207" s="149" t="str">
        <f t="shared" si="41"/>
        <v>#REF!#REF!</v>
      </c>
      <c r="BF207" s="149">
        <f t="shared" si="42"/>
        <v>0</v>
      </c>
      <c r="BG207" s="149">
        <f t="shared" si="43"/>
        <v>0</v>
      </c>
      <c r="BH207" s="149">
        <f t="shared" si="44"/>
        <v>0</v>
      </c>
      <c r="BI207" s="149">
        <f t="shared" si="45"/>
        <v>0</v>
      </c>
      <c r="BJ207" s="3" t="s">
        <v>74</v>
      </c>
      <c r="BK207" s="149" t="e">
        <f t="shared" si="46"/>
        <v>#VALUE!</v>
      </c>
      <c r="BL207" s="3" t="s">
        <v>234</v>
      </c>
      <c r="BM207" s="148" t="s">
        <v>273</v>
      </c>
    </row>
    <row r="208" spans="2:65" s="14" customFormat="1" ht="16.5" customHeight="1">
      <c r="B208" s="153"/>
      <c r="C208" s="1"/>
      <c r="D208" s="1"/>
      <c r="E208" s="1"/>
      <c r="F208" s="1"/>
      <c r="G208" s="1"/>
      <c r="H208" s="1"/>
      <c r="I208" s="1"/>
      <c r="J208" s="1"/>
      <c r="K208" s="154" t="s">
        <v>218</v>
      </c>
      <c r="L208" s="39"/>
      <c r="M208" s="144"/>
      <c r="N208" s="145" t="s">
        <v>34</v>
      </c>
      <c r="O208" s="146">
        <v>0.425</v>
      </c>
      <c r="P208" s="146" t="e">
        <f t="shared" si="38"/>
        <v>#VALUE!</v>
      </c>
      <c r="Q208" s="146">
        <v>0</v>
      </c>
      <c r="R208" s="146" t="e">
        <f t="shared" si="39"/>
        <v>#VALUE!</v>
      </c>
      <c r="S208" s="146">
        <v>0</v>
      </c>
      <c r="T208" s="147" t="e">
        <f t="shared" si="40"/>
        <v>#VALUE!</v>
      </c>
      <c r="AR208" s="148" t="s">
        <v>234</v>
      </c>
      <c r="AT208" s="148" t="s">
        <v>104</v>
      </c>
      <c r="AU208" s="148" t="s">
        <v>76</v>
      </c>
      <c r="AY208" s="3" t="s">
        <v>158</v>
      </c>
      <c r="BE208" s="149" t="str">
        <f t="shared" si="41"/>
        <v>#REF!#REF!</v>
      </c>
      <c r="BF208" s="149">
        <f t="shared" si="42"/>
        <v>0</v>
      </c>
      <c r="BG208" s="149">
        <f t="shared" si="43"/>
        <v>0</v>
      </c>
      <c r="BH208" s="149">
        <f t="shared" si="44"/>
        <v>0</v>
      </c>
      <c r="BI208" s="149">
        <f t="shared" si="45"/>
        <v>0</v>
      </c>
      <c r="BJ208" s="3" t="s">
        <v>74</v>
      </c>
      <c r="BK208" s="149" t="e">
        <f t="shared" si="46"/>
        <v>#VALUE!</v>
      </c>
      <c r="BL208" s="3" t="s">
        <v>234</v>
      </c>
      <c r="BM208" s="148" t="s">
        <v>274</v>
      </c>
    </row>
    <row r="209" spans="2:65" s="14" customFormat="1" ht="16.5" customHeight="1">
      <c r="B209" s="153"/>
      <c r="C209" s="1"/>
      <c r="D209" s="1"/>
      <c r="E209" s="1"/>
      <c r="F209" s="1"/>
      <c r="G209" s="1"/>
      <c r="H209" s="1"/>
      <c r="I209" s="1"/>
      <c r="J209" s="1"/>
      <c r="K209" s="154" t="s">
        <v>218</v>
      </c>
      <c r="L209" s="39"/>
      <c r="M209" s="144"/>
      <c r="N209" s="145" t="s">
        <v>34</v>
      </c>
      <c r="O209" s="146">
        <v>0.20700000000000002</v>
      </c>
      <c r="P209" s="146" t="e">
        <f t="shared" si="38"/>
        <v>#VALUE!</v>
      </c>
      <c r="Q209" s="146">
        <v>0.0005700000000000001</v>
      </c>
      <c r="R209" s="146" t="e">
        <f t="shared" si="39"/>
        <v>#VALUE!</v>
      </c>
      <c r="S209" s="146">
        <v>0</v>
      </c>
      <c r="T209" s="147" t="e">
        <f t="shared" si="40"/>
        <v>#VALUE!</v>
      </c>
      <c r="AR209" s="148" t="s">
        <v>234</v>
      </c>
      <c r="AT209" s="148" t="s">
        <v>104</v>
      </c>
      <c r="AU209" s="148" t="s">
        <v>76</v>
      </c>
      <c r="AY209" s="3" t="s">
        <v>158</v>
      </c>
      <c r="BE209" s="149" t="str">
        <f t="shared" si="41"/>
        <v>#REF!#REF!</v>
      </c>
      <c r="BF209" s="149">
        <f t="shared" si="42"/>
        <v>0</v>
      </c>
      <c r="BG209" s="149">
        <f t="shared" si="43"/>
        <v>0</v>
      </c>
      <c r="BH209" s="149">
        <f t="shared" si="44"/>
        <v>0</v>
      </c>
      <c r="BI209" s="149">
        <f t="shared" si="45"/>
        <v>0</v>
      </c>
      <c r="BJ209" s="3" t="s">
        <v>74</v>
      </c>
      <c r="BK209" s="149" t="e">
        <f t="shared" si="46"/>
        <v>#VALUE!</v>
      </c>
      <c r="BL209" s="3" t="s">
        <v>234</v>
      </c>
      <c r="BM209" s="148" t="s">
        <v>275</v>
      </c>
    </row>
    <row r="210" spans="2:65" s="14" customFormat="1" ht="16.5" customHeight="1">
      <c r="B210" s="153"/>
      <c r="C210" s="1"/>
      <c r="D210" s="1"/>
      <c r="E210" s="1"/>
      <c r="F210" s="1"/>
      <c r="G210" s="1"/>
      <c r="H210" s="1"/>
      <c r="I210" s="1"/>
      <c r="J210" s="1"/>
      <c r="K210" s="154" t="s">
        <v>218</v>
      </c>
      <c r="L210" s="39"/>
      <c r="M210" s="144"/>
      <c r="N210" s="145" t="s">
        <v>34</v>
      </c>
      <c r="O210" s="146">
        <v>0.227</v>
      </c>
      <c r="P210" s="146" t="e">
        <f t="shared" si="38"/>
        <v>#VALUE!</v>
      </c>
      <c r="Q210" s="146">
        <v>0.00072</v>
      </c>
      <c r="R210" s="146" t="e">
        <f t="shared" si="39"/>
        <v>#VALUE!</v>
      </c>
      <c r="S210" s="146">
        <v>0</v>
      </c>
      <c r="T210" s="147" t="e">
        <f t="shared" si="40"/>
        <v>#VALUE!</v>
      </c>
      <c r="AR210" s="148" t="s">
        <v>234</v>
      </c>
      <c r="AT210" s="148" t="s">
        <v>104</v>
      </c>
      <c r="AU210" s="148" t="s">
        <v>76</v>
      </c>
      <c r="AY210" s="3" t="s">
        <v>158</v>
      </c>
      <c r="BE210" s="149" t="str">
        <f t="shared" si="41"/>
        <v>#REF!#REF!</v>
      </c>
      <c r="BF210" s="149">
        <f t="shared" si="42"/>
        <v>0</v>
      </c>
      <c r="BG210" s="149">
        <f t="shared" si="43"/>
        <v>0</v>
      </c>
      <c r="BH210" s="149">
        <f t="shared" si="44"/>
        <v>0</v>
      </c>
      <c r="BI210" s="149">
        <f t="shared" si="45"/>
        <v>0</v>
      </c>
      <c r="BJ210" s="3" t="s">
        <v>74</v>
      </c>
      <c r="BK210" s="149" t="e">
        <f t="shared" si="46"/>
        <v>#VALUE!</v>
      </c>
      <c r="BL210" s="3" t="s">
        <v>234</v>
      </c>
      <c r="BM210" s="148" t="s">
        <v>276</v>
      </c>
    </row>
    <row r="211" spans="2:65" s="14" customFormat="1" ht="16.5" customHeight="1">
      <c r="B211" s="153"/>
      <c r="C211" s="1"/>
      <c r="D211" s="1"/>
      <c r="E211" s="1"/>
      <c r="F211" s="1"/>
      <c r="G211" s="1"/>
      <c r="H211" s="1"/>
      <c r="I211" s="1"/>
      <c r="J211" s="1"/>
      <c r="K211" s="154" t="s">
        <v>218</v>
      </c>
      <c r="L211" s="39"/>
      <c r="M211" s="144"/>
      <c r="N211" s="145" t="s">
        <v>34</v>
      </c>
      <c r="O211" s="146">
        <v>0.269</v>
      </c>
      <c r="P211" s="146" t="e">
        <f t="shared" si="38"/>
        <v>#VALUE!</v>
      </c>
      <c r="Q211" s="146">
        <v>0.0013200000000000002</v>
      </c>
      <c r="R211" s="146" t="e">
        <f t="shared" si="39"/>
        <v>#VALUE!</v>
      </c>
      <c r="S211" s="146">
        <v>0</v>
      </c>
      <c r="T211" s="147" t="e">
        <f t="shared" si="40"/>
        <v>#VALUE!</v>
      </c>
      <c r="AR211" s="148" t="s">
        <v>234</v>
      </c>
      <c r="AT211" s="148" t="s">
        <v>104</v>
      </c>
      <c r="AU211" s="148" t="s">
        <v>76</v>
      </c>
      <c r="AY211" s="3" t="s">
        <v>158</v>
      </c>
      <c r="BE211" s="149" t="str">
        <f t="shared" si="41"/>
        <v>#REF!#REF!</v>
      </c>
      <c r="BF211" s="149">
        <f t="shared" si="42"/>
        <v>0</v>
      </c>
      <c r="BG211" s="149">
        <f t="shared" si="43"/>
        <v>0</v>
      </c>
      <c r="BH211" s="149">
        <f t="shared" si="44"/>
        <v>0</v>
      </c>
      <c r="BI211" s="149">
        <f t="shared" si="45"/>
        <v>0</v>
      </c>
      <c r="BJ211" s="3" t="s">
        <v>74</v>
      </c>
      <c r="BK211" s="149" t="e">
        <f t="shared" si="46"/>
        <v>#VALUE!</v>
      </c>
      <c r="BL211" s="3" t="s">
        <v>234</v>
      </c>
      <c r="BM211" s="148" t="s">
        <v>277</v>
      </c>
    </row>
    <row r="212" spans="2:65" s="14" customFormat="1" ht="24" customHeight="1">
      <c r="B212" s="153"/>
      <c r="C212" s="1"/>
      <c r="D212" s="1"/>
      <c r="E212" s="1"/>
      <c r="F212" s="1"/>
      <c r="G212" s="1"/>
      <c r="H212" s="1"/>
      <c r="I212" s="1"/>
      <c r="J212" s="1"/>
      <c r="K212" s="154" t="s">
        <v>218</v>
      </c>
      <c r="L212" s="39"/>
      <c r="M212" s="144"/>
      <c r="N212" s="145" t="s">
        <v>34</v>
      </c>
      <c r="O212" s="146">
        <v>0.352</v>
      </c>
      <c r="P212" s="146" t="e">
        <f t="shared" si="38"/>
        <v>#VALUE!</v>
      </c>
      <c r="Q212" s="146">
        <v>0.0005</v>
      </c>
      <c r="R212" s="146" t="e">
        <f t="shared" si="39"/>
        <v>#VALUE!</v>
      </c>
      <c r="S212" s="146">
        <v>0</v>
      </c>
      <c r="T212" s="147" t="e">
        <f t="shared" si="40"/>
        <v>#VALUE!</v>
      </c>
      <c r="AR212" s="148" t="s">
        <v>234</v>
      </c>
      <c r="AT212" s="148" t="s">
        <v>104</v>
      </c>
      <c r="AU212" s="148" t="s">
        <v>76</v>
      </c>
      <c r="AY212" s="3" t="s">
        <v>158</v>
      </c>
      <c r="BE212" s="149" t="str">
        <f t="shared" si="41"/>
        <v>#REF!#REF!</v>
      </c>
      <c r="BF212" s="149">
        <f t="shared" si="42"/>
        <v>0</v>
      </c>
      <c r="BG212" s="149">
        <f t="shared" si="43"/>
        <v>0</v>
      </c>
      <c r="BH212" s="149">
        <f t="shared" si="44"/>
        <v>0</v>
      </c>
      <c r="BI212" s="149">
        <f t="shared" si="45"/>
        <v>0</v>
      </c>
      <c r="BJ212" s="3" t="s">
        <v>74</v>
      </c>
      <c r="BK212" s="149" t="e">
        <f t="shared" si="46"/>
        <v>#VALUE!</v>
      </c>
      <c r="BL212" s="3" t="s">
        <v>234</v>
      </c>
      <c r="BM212" s="148" t="s">
        <v>278</v>
      </c>
    </row>
    <row r="213" spans="2:65" s="14" customFormat="1" ht="24" customHeight="1">
      <c r="B213" s="153"/>
      <c r="C213" s="1"/>
      <c r="D213" s="1"/>
      <c r="E213" s="1"/>
      <c r="F213" s="1"/>
      <c r="G213" s="1"/>
      <c r="H213" s="1"/>
      <c r="I213" s="1"/>
      <c r="J213" s="1"/>
      <c r="K213" s="154" t="s">
        <v>218</v>
      </c>
      <c r="L213" s="39"/>
      <c r="M213" s="144"/>
      <c r="N213" s="145" t="s">
        <v>34</v>
      </c>
      <c r="O213" s="146">
        <v>0.424</v>
      </c>
      <c r="P213" s="146" t="e">
        <f t="shared" si="38"/>
        <v>#VALUE!</v>
      </c>
      <c r="Q213" s="146">
        <v>0.00076</v>
      </c>
      <c r="R213" s="146" t="e">
        <f t="shared" si="39"/>
        <v>#VALUE!</v>
      </c>
      <c r="S213" s="146">
        <v>0</v>
      </c>
      <c r="T213" s="147" t="e">
        <f t="shared" si="40"/>
        <v>#VALUE!</v>
      </c>
      <c r="AR213" s="148" t="s">
        <v>234</v>
      </c>
      <c r="AT213" s="148" t="s">
        <v>104</v>
      </c>
      <c r="AU213" s="148" t="s">
        <v>76</v>
      </c>
      <c r="AY213" s="3" t="s">
        <v>158</v>
      </c>
      <c r="BE213" s="149" t="str">
        <f t="shared" si="41"/>
        <v>#REF!#REF!</v>
      </c>
      <c r="BF213" s="149">
        <f t="shared" si="42"/>
        <v>0</v>
      </c>
      <c r="BG213" s="149">
        <f t="shared" si="43"/>
        <v>0</v>
      </c>
      <c r="BH213" s="149">
        <f t="shared" si="44"/>
        <v>0</v>
      </c>
      <c r="BI213" s="149">
        <f t="shared" si="45"/>
        <v>0</v>
      </c>
      <c r="BJ213" s="3" t="s">
        <v>74</v>
      </c>
      <c r="BK213" s="149" t="e">
        <f t="shared" si="46"/>
        <v>#VALUE!</v>
      </c>
      <c r="BL213" s="3" t="s">
        <v>234</v>
      </c>
      <c r="BM213" s="148" t="s">
        <v>279</v>
      </c>
    </row>
    <row r="214" spans="2:65" s="14" customFormat="1" ht="16.5" customHeight="1">
      <c r="B214" s="153"/>
      <c r="C214" s="1"/>
      <c r="D214" s="1"/>
      <c r="E214" s="1"/>
      <c r="F214" s="1"/>
      <c r="G214" s="1"/>
      <c r="H214" s="1"/>
      <c r="I214" s="1"/>
      <c r="J214" s="1"/>
      <c r="K214" s="154" t="s">
        <v>218</v>
      </c>
      <c r="L214" s="39"/>
      <c r="M214" s="144"/>
      <c r="N214" s="145" t="s">
        <v>34</v>
      </c>
      <c r="O214" s="146">
        <v>0.269</v>
      </c>
      <c r="P214" s="146" t="e">
        <f t="shared" si="38"/>
        <v>#VALUE!</v>
      </c>
      <c r="Q214" s="146">
        <v>0.0010400000000000001</v>
      </c>
      <c r="R214" s="146" t="e">
        <f t="shared" si="39"/>
        <v>#VALUE!</v>
      </c>
      <c r="S214" s="146">
        <v>0</v>
      </c>
      <c r="T214" s="147" t="e">
        <f t="shared" si="40"/>
        <v>#VALUE!</v>
      </c>
      <c r="AR214" s="148" t="s">
        <v>234</v>
      </c>
      <c r="AT214" s="148" t="s">
        <v>104</v>
      </c>
      <c r="AU214" s="148" t="s">
        <v>76</v>
      </c>
      <c r="AY214" s="3" t="s">
        <v>158</v>
      </c>
      <c r="BE214" s="149" t="str">
        <f t="shared" si="41"/>
        <v>#REF!#REF!</v>
      </c>
      <c r="BF214" s="149">
        <f t="shared" si="42"/>
        <v>0</v>
      </c>
      <c r="BG214" s="149">
        <f t="shared" si="43"/>
        <v>0</v>
      </c>
      <c r="BH214" s="149">
        <f t="shared" si="44"/>
        <v>0</v>
      </c>
      <c r="BI214" s="149">
        <f t="shared" si="45"/>
        <v>0</v>
      </c>
      <c r="BJ214" s="3" t="s">
        <v>74</v>
      </c>
      <c r="BK214" s="149" t="e">
        <f t="shared" si="46"/>
        <v>#VALUE!</v>
      </c>
      <c r="BL214" s="3" t="s">
        <v>234</v>
      </c>
      <c r="BM214" s="148" t="s">
        <v>280</v>
      </c>
    </row>
    <row r="215" spans="2:65" s="14" customFormat="1" ht="16.5" customHeight="1">
      <c r="B215" s="153"/>
      <c r="C215" s="1"/>
      <c r="D215" s="1"/>
      <c r="E215" s="1"/>
      <c r="F215" s="1"/>
      <c r="G215" s="1"/>
      <c r="H215" s="1"/>
      <c r="I215" s="1"/>
      <c r="J215" s="1"/>
      <c r="K215" s="154" t="s">
        <v>218</v>
      </c>
      <c r="L215" s="39"/>
      <c r="M215" s="144"/>
      <c r="N215" s="145" t="s">
        <v>34</v>
      </c>
      <c r="O215" s="146">
        <v>0.35100000000000003</v>
      </c>
      <c r="P215" s="146" t="e">
        <f t="shared" si="38"/>
        <v>#VALUE!</v>
      </c>
      <c r="Q215" s="146">
        <v>0.0025700000000000002</v>
      </c>
      <c r="R215" s="146" t="e">
        <f t="shared" si="39"/>
        <v>#VALUE!</v>
      </c>
      <c r="S215" s="146">
        <v>0</v>
      </c>
      <c r="T215" s="147" t="e">
        <f t="shared" si="40"/>
        <v>#VALUE!</v>
      </c>
      <c r="AR215" s="148" t="s">
        <v>234</v>
      </c>
      <c r="AT215" s="148" t="s">
        <v>104</v>
      </c>
      <c r="AU215" s="148" t="s">
        <v>76</v>
      </c>
      <c r="AY215" s="3" t="s">
        <v>158</v>
      </c>
      <c r="BE215" s="149" t="str">
        <f t="shared" si="41"/>
        <v>#REF!#REF!</v>
      </c>
      <c r="BF215" s="149">
        <f t="shared" si="42"/>
        <v>0</v>
      </c>
      <c r="BG215" s="149">
        <f t="shared" si="43"/>
        <v>0</v>
      </c>
      <c r="BH215" s="149">
        <f t="shared" si="44"/>
        <v>0</v>
      </c>
      <c r="BI215" s="149">
        <f t="shared" si="45"/>
        <v>0</v>
      </c>
      <c r="BJ215" s="3" t="s">
        <v>74</v>
      </c>
      <c r="BK215" s="149" t="e">
        <f t="shared" si="46"/>
        <v>#VALUE!</v>
      </c>
      <c r="BL215" s="3" t="s">
        <v>234</v>
      </c>
      <c r="BM215" s="148" t="s">
        <v>281</v>
      </c>
    </row>
    <row r="216" spans="2:65" s="14" customFormat="1" ht="16.5" customHeight="1">
      <c r="B216" s="153"/>
      <c r="C216" s="1"/>
      <c r="D216" s="1"/>
      <c r="E216" s="1"/>
      <c r="F216" s="1"/>
      <c r="G216" s="1"/>
      <c r="H216" s="1"/>
      <c r="I216" s="1"/>
      <c r="J216" s="1"/>
      <c r="K216" s="154" t="s">
        <v>218</v>
      </c>
      <c r="L216" s="39"/>
      <c r="M216" s="144"/>
      <c r="N216" s="145" t="s">
        <v>34</v>
      </c>
      <c r="O216" s="146">
        <v>0.34</v>
      </c>
      <c r="P216" s="146" t="e">
        <f t="shared" si="38"/>
        <v>#VALUE!</v>
      </c>
      <c r="Q216" s="146">
        <v>0.00107</v>
      </c>
      <c r="R216" s="146" t="e">
        <f t="shared" si="39"/>
        <v>#VALUE!</v>
      </c>
      <c r="S216" s="146">
        <v>0</v>
      </c>
      <c r="T216" s="147" t="e">
        <f t="shared" si="40"/>
        <v>#VALUE!</v>
      </c>
      <c r="AR216" s="148" t="s">
        <v>234</v>
      </c>
      <c r="AT216" s="148" t="s">
        <v>104</v>
      </c>
      <c r="AU216" s="148" t="s">
        <v>76</v>
      </c>
      <c r="AY216" s="3" t="s">
        <v>158</v>
      </c>
      <c r="BE216" s="149" t="str">
        <f t="shared" si="41"/>
        <v>#REF!#REF!</v>
      </c>
      <c r="BF216" s="149">
        <f t="shared" si="42"/>
        <v>0</v>
      </c>
      <c r="BG216" s="149">
        <f t="shared" si="43"/>
        <v>0</v>
      </c>
      <c r="BH216" s="149">
        <f t="shared" si="44"/>
        <v>0</v>
      </c>
      <c r="BI216" s="149">
        <f t="shared" si="45"/>
        <v>0</v>
      </c>
      <c r="BJ216" s="3" t="s">
        <v>74</v>
      </c>
      <c r="BK216" s="149" t="e">
        <f t="shared" si="46"/>
        <v>#VALUE!</v>
      </c>
      <c r="BL216" s="3" t="s">
        <v>234</v>
      </c>
      <c r="BM216" s="148" t="s">
        <v>282</v>
      </c>
    </row>
    <row r="217" spans="2:65" s="14" customFormat="1" ht="24" customHeight="1">
      <c r="B217" s="153"/>
      <c r="C217" s="1"/>
      <c r="D217" s="1"/>
      <c r="E217" s="1"/>
      <c r="F217" s="1"/>
      <c r="G217" s="1"/>
      <c r="H217" s="1"/>
      <c r="I217" s="1"/>
      <c r="J217" s="1"/>
      <c r="K217" s="154" t="s">
        <v>218</v>
      </c>
      <c r="L217" s="39"/>
      <c r="M217" s="144"/>
      <c r="N217" s="145" t="s">
        <v>34</v>
      </c>
      <c r="O217" s="146">
        <v>0.26</v>
      </c>
      <c r="P217" s="146" t="e">
        <f t="shared" si="38"/>
        <v>#VALUE!</v>
      </c>
      <c r="Q217" s="146">
        <v>0.0008</v>
      </c>
      <c r="R217" s="146" t="e">
        <f t="shared" si="39"/>
        <v>#VALUE!</v>
      </c>
      <c r="S217" s="146">
        <v>0</v>
      </c>
      <c r="T217" s="147" t="e">
        <f t="shared" si="40"/>
        <v>#VALUE!</v>
      </c>
      <c r="AR217" s="148" t="s">
        <v>234</v>
      </c>
      <c r="AT217" s="148" t="s">
        <v>104</v>
      </c>
      <c r="AU217" s="148" t="s">
        <v>76</v>
      </c>
      <c r="AY217" s="3" t="s">
        <v>158</v>
      </c>
      <c r="BE217" s="149" t="str">
        <f t="shared" si="41"/>
        <v>#REF!#REF!</v>
      </c>
      <c r="BF217" s="149">
        <f t="shared" si="42"/>
        <v>0</v>
      </c>
      <c r="BG217" s="149">
        <f t="shared" si="43"/>
        <v>0</v>
      </c>
      <c r="BH217" s="149">
        <f t="shared" si="44"/>
        <v>0</v>
      </c>
      <c r="BI217" s="149">
        <f t="shared" si="45"/>
        <v>0</v>
      </c>
      <c r="BJ217" s="3" t="s">
        <v>74</v>
      </c>
      <c r="BK217" s="149" t="e">
        <f t="shared" si="46"/>
        <v>#VALUE!</v>
      </c>
      <c r="BL217" s="3" t="s">
        <v>234</v>
      </c>
      <c r="BM217" s="148" t="s">
        <v>283</v>
      </c>
    </row>
    <row r="218" spans="2:65" s="14" customFormat="1" ht="24" customHeight="1">
      <c r="B218" s="153"/>
      <c r="C218" s="1"/>
      <c r="D218" s="1"/>
      <c r="E218" s="1"/>
      <c r="F218" s="1"/>
      <c r="G218" s="1"/>
      <c r="H218" s="1"/>
      <c r="I218" s="1"/>
      <c r="J218" s="1"/>
      <c r="K218" s="154" t="s">
        <v>218</v>
      </c>
      <c r="L218" s="39"/>
      <c r="M218" s="144"/>
      <c r="N218" s="145" t="s">
        <v>34</v>
      </c>
      <c r="O218" s="146">
        <v>0.41</v>
      </c>
      <c r="P218" s="146" t="e">
        <f t="shared" si="38"/>
        <v>#VALUE!</v>
      </c>
      <c r="Q218" s="146">
        <v>0.0018200000000000002</v>
      </c>
      <c r="R218" s="146" t="e">
        <f t="shared" si="39"/>
        <v>#VALUE!</v>
      </c>
      <c r="S218" s="146">
        <v>0</v>
      </c>
      <c r="T218" s="147" t="e">
        <f t="shared" si="40"/>
        <v>#VALUE!</v>
      </c>
      <c r="AR218" s="148" t="s">
        <v>234</v>
      </c>
      <c r="AT218" s="148" t="s">
        <v>104</v>
      </c>
      <c r="AU218" s="148" t="s">
        <v>76</v>
      </c>
      <c r="AY218" s="3" t="s">
        <v>158</v>
      </c>
      <c r="BE218" s="149" t="str">
        <f t="shared" si="41"/>
        <v>#REF!#REF!</v>
      </c>
      <c r="BF218" s="149">
        <f t="shared" si="42"/>
        <v>0</v>
      </c>
      <c r="BG218" s="149">
        <f t="shared" si="43"/>
        <v>0</v>
      </c>
      <c r="BH218" s="149">
        <f t="shared" si="44"/>
        <v>0</v>
      </c>
      <c r="BI218" s="149">
        <f t="shared" si="45"/>
        <v>0</v>
      </c>
      <c r="BJ218" s="3" t="s">
        <v>74</v>
      </c>
      <c r="BK218" s="149" t="e">
        <f t="shared" si="46"/>
        <v>#VALUE!</v>
      </c>
      <c r="BL218" s="3" t="s">
        <v>234</v>
      </c>
      <c r="BM218" s="148" t="s">
        <v>284</v>
      </c>
    </row>
    <row r="219" spans="2:65" s="14" customFormat="1" ht="24" customHeight="1">
      <c r="B219" s="153"/>
      <c r="C219" s="1"/>
      <c r="D219" s="1"/>
      <c r="E219" s="1"/>
      <c r="F219" s="1"/>
      <c r="G219" s="1"/>
      <c r="H219" s="1"/>
      <c r="I219" s="1"/>
      <c r="J219" s="1"/>
      <c r="K219" s="154" t="s">
        <v>218</v>
      </c>
      <c r="L219" s="39"/>
      <c r="M219" s="144"/>
      <c r="N219" s="145" t="s">
        <v>34</v>
      </c>
      <c r="O219" s="146">
        <v>1.03</v>
      </c>
      <c r="P219" s="146" t="e">
        <f aca="true" t="shared" si="47" ref="P219:P226">O219*"$#REF!$#REF!"</f>
        <v>#VALUE!</v>
      </c>
      <c r="Q219" s="146">
        <v>0.029140000000000003</v>
      </c>
      <c r="R219" s="146" t="e">
        <f aca="true" t="shared" si="48" ref="R219:R226">Q219*"$#REF!$#REF!"</f>
        <v>#VALUE!</v>
      </c>
      <c r="S219" s="146">
        <v>0</v>
      </c>
      <c r="T219" s="147" t="e">
        <f aca="true" t="shared" si="49" ref="T219:T226">S219*"$#REF!$#REF!"</f>
        <v>#VALUE!</v>
      </c>
      <c r="AR219" s="148" t="s">
        <v>234</v>
      </c>
      <c r="AT219" s="148" t="s">
        <v>104</v>
      </c>
      <c r="AU219" s="148" t="s">
        <v>76</v>
      </c>
      <c r="AY219" s="3" t="s">
        <v>158</v>
      </c>
      <c r="BE219" s="149" t="str">
        <f aca="true" t="shared" si="50" ref="BE219:BE226">IF(N219="základní","$#REF!$#REF!",0)</f>
        <v>$#REF!$#REF!</v>
      </c>
      <c r="BF219" s="149">
        <f aca="true" t="shared" si="51" ref="BF219:BF226">IF(N219="snížená","$#REF!$#REF!",0)</f>
        <v>0</v>
      </c>
      <c r="BG219" s="149">
        <f aca="true" t="shared" si="52" ref="BG219:BG226">IF(N219="zákl. přenesená","$#REF!$#REF!",0)</f>
        <v>0</v>
      </c>
      <c r="BH219" s="149">
        <f aca="true" t="shared" si="53" ref="BH219:BH226">IF(N219="sníž. přenesená","$#REF!$#REF!",0)</f>
        <v>0</v>
      </c>
      <c r="BI219" s="149">
        <f aca="true" t="shared" si="54" ref="BI219:BI226">IF(N219="nulová","$#REF!$#REF!",0)</f>
        <v>0</v>
      </c>
      <c r="BJ219" s="3" t="s">
        <v>74</v>
      </c>
      <c r="BK219" s="149" t="e">
        <f aca="true" t="shared" si="55" ref="BK219:BK226">ROUND("$#REF!$#REF!"*"$#REF!$#REF!",2)</f>
        <v>#VALUE!</v>
      </c>
      <c r="BL219" s="3" t="s">
        <v>234</v>
      </c>
      <c r="BM219" s="148" t="s">
        <v>285</v>
      </c>
    </row>
    <row r="220" spans="2:65" s="14" customFormat="1" ht="22.5" customHeight="1">
      <c r="B220" s="153"/>
      <c r="C220" s="1"/>
      <c r="D220" s="1"/>
      <c r="E220" s="1"/>
      <c r="F220" s="1"/>
      <c r="G220" s="1"/>
      <c r="H220" s="1"/>
      <c r="I220" s="1"/>
      <c r="J220" s="1"/>
      <c r="K220" s="154" t="s">
        <v>218</v>
      </c>
      <c r="L220" s="39"/>
      <c r="M220" s="144"/>
      <c r="N220" s="145" t="s">
        <v>34</v>
      </c>
      <c r="O220" s="146">
        <v>1.5</v>
      </c>
      <c r="P220" s="146" t="e">
        <f t="shared" si="47"/>
        <v>#VALUE!</v>
      </c>
      <c r="Q220" s="146">
        <v>0.00617</v>
      </c>
      <c r="R220" s="146" t="e">
        <f t="shared" si="48"/>
        <v>#VALUE!</v>
      </c>
      <c r="S220" s="146">
        <v>0</v>
      </c>
      <c r="T220" s="147" t="e">
        <f t="shared" si="49"/>
        <v>#VALUE!</v>
      </c>
      <c r="AR220" s="148" t="s">
        <v>234</v>
      </c>
      <c r="AT220" s="148" t="s">
        <v>104</v>
      </c>
      <c r="AU220" s="148" t="s">
        <v>76</v>
      </c>
      <c r="AY220" s="3" t="s">
        <v>158</v>
      </c>
      <c r="BE220" s="149" t="str">
        <f t="shared" si="50"/>
        <v>$#REF!$#REF!</v>
      </c>
      <c r="BF220" s="149">
        <f t="shared" si="51"/>
        <v>0</v>
      </c>
      <c r="BG220" s="149">
        <f t="shared" si="52"/>
        <v>0</v>
      </c>
      <c r="BH220" s="149">
        <f t="shared" si="53"/>
        <v>0</v>
      </c>
      <c r="BI220" s="149">
        <f t="shared" si="54"/>
        <v>0</v>
      </c>
      <c r="BJ220" s="3" t="s">
        <v>74</v>
      </c>
      <c r="BK220" s="149" t="e">
        <f t="shared" si="55"/>
        <v>#VALUE!</v>
      </c>
      <c r="BL220" s="3" t="s">
        <v>234</v>
      </c>
      <c r="BM220" s="148" t="s">
        <v>286</v>
      </c>
    </row>
    <row r="221" spans="2:65" s="14" customFormat="1" ht="16.5" customHeight="1">
      <c r="B221" s="153"/>
      <c r="C221" s="1"/>
      <c r="D221" s="1"/>
      <c r="E221" s="1"/>
      <c r="F221" s="1"/>
      <c r="G221" s="1"/>
      <c r="H221" s="1"/>
      <c r="I221" s="1"/>
      <c r="J221" s="1"/>
      <c r="K221" s="154"/>
      <c r="L221" s="39"/>
      <c r="M221" s="144"/>
      <c r="N221" s="145" t="s">
        <v>34</v>
      </c>
      <c r="O221" s="146">
        <v>0</v>
      </c>
      <c r="P221" s="146" t="e">
        <f t="shared" si="47"/>
        <v>#VALUE!</v>
      </c>
      <c r="Q221" s="146">
        <v>0</v>
      </c>
      <c r="R221" s="146" t="e">
        <f t="shared" si="48"/>
        <v>#VALUE!</v>
      </c>
      <c r="S221" s="146">
        <v>0</v>
      </c>
      <c r="T221" s="147" t="e">
        <f t="shared" si="49"/>
        <v>#VALUE!</v>
      </c>
      <c r="AR221" s="148" t="s">
        <v>234</v>
      </c>
      <c r="AT221" s="148" t="s">
        <v>104</v>
      </c>
      <c r="AU221" s="148" t="s">
        <v>76</v>
      </c>
      <c r="AY221" s="3" t="s">
        <v>158</v>
      </c>
      <c r="BE221" s="149" t="str">
        <f t="shared" si="50"/>
        <v>$#REF!$#REF!</v>
      </c>
      <c r="BF221" s="149">
        <f t="shared" si="51"/>
        <v>0</v>
      </c>
      <c r="BG221" s="149">
        <f t="shared" si="52"/>
        <v>0</v>
      </c>
      <c r="BH221" s="149">
        <f t="shared" si="53"/>
        <v>0</v>
      </c>
      <c r="BI221" s="149">
        <f t="shared" si="54"/>
        <v>0</v>
      </c>
      <c r="BJ221" s="3" t="s">
        <v>74</v>
      </c>
      <c r="BK221" s="149" t="e">
        <f t="shared" si="55"/>
        <v>#VALUE!</v>
      </c>
      <c r="BL221" s="3" t="s">
        <v>234</v>
      </c>
      <c r="BM221" s="148" t="s">
        <v>287</v>
      </c>
    </row>
    <row r="222" spans="2:65" s="14" customFormat="1" ht="16.5" customHeight="1">
      <c r="B222" s="153"/>
      <c r="C222" s="1"/>
      <c r="D222" s="1"/>
      <c r="E222" s="1"/>
      <c r="F222" s="1"/>
      <c r="G222" s="1"/>
      <c r="H222" s="1"/>
      <c r="I222" s="1"/>
      <c r="J222" s="1"/>
      <c r="K222" s="154"/>
      <c r="L222" s="39"/>
      <c r="M222" s="144"/>
      <c r="N222" s="145" t="s">
        <v>34</v>
      </c>
      <c r="O222" s="146">
        <v>0</v>
      </c>
      <c r="P222" s="146" t="e">
        <f t="shared" si="47"/>
        <v>#VALUE!</v>
      </c>
      <c r="Q222" s="146">
        <v>0</v>
      </c>
      <c r="R222" s="146" t="e">
        <f t="shared" si="48"/>
        <v>#VALUE!</v>
      </c>
      <c r="S222" s="146">
        <v>0</v>
      </c>
      <c r="T222" s="147" t="e">
        <f t="shared" si="49"/>
        <v>#VALUE!</v>
      </c>
      <c r="AR222" s="148" t="s">
        <v>234</v>
      </c>
      <c r="AT222" s="148" t="s">
        <v>104</v>
      </c>
      <c r="AU222" s="148" t="s">
        <v>76</v>
      </c>
      <c r="AY222" s="3" t="s">
        <v>158</v>
      </c>
      <c r="BE222" s="149" t="str">
        <f t="shared" si="50"/>
        <v>$#REF!$#REF!</v>
      </c>
      <c r="BF222" s="149">
        <f t="shared" si="51"/>
        <v>0</v>
      </c>
      <c r="BG222" s="149">
        <f t="shared" si="52"/>
        <v>0</v>
      </c>
      <c r="BH222" s="149">
        <f t="shared" si="53"/>
        <v>0</v>
      </c>
      <c r="BI222" s="149">
        <f t="shared" si="54"/>
        <v>0</v>
      </c>
      <c r="BJ222" s="3" t="s">
        <v>74</v>
      </c>
      <c r="BK222" s="149" t="e">
        <f t="shared" si="55"/>
        <v>#VALUE!</v>
      </c>
      <c r="BL222" s="3" t="s">
        <v>234</v>
      </c>
      <c r="BM222" s="148" t="s">
        <v>288</v>
      </c>
    </row>
    <row r="223" spans="2:65" s="14" customFormat="1" ht="24" customHeight="1">
      <c r="B223" s="153"/>
      <c r="C223" s="1"/>
      <c r="D223" s="1"/>
      <c r="E223" s="1"/>
      <c r="F223" s="1"/>
      <c r="G223" s="1"/>
      <c r="H223" s="1"/>
      <c r="I223" s="1"/>
      <c r="J223" s="1"/>
      <c r="K223" s="154" t="s">
        <v>218</v>
      </c>
      <c r="L223" s="39"/>
      <c r="M223" s="144"/>
      <c r="N223" s="145" t="s">
        <v>34</v>
      </c>
      <c r="O223" s="146">
        <v>0.381</v>
      </c>
      <c r="P223" s="146" t="e">
        <f t="shared" si="47"/>
        <v>#VALUE!</v>
      </c>
      <c r="Q223" s="146">
        <v>0.0005300000000000001</v>
      </c>
      <c r="R223" s="146" t="e">
        <f t="shared" si="48"/>
        <v>#VALUE!</v>
      </c>
      <c r="S223" s="146">
        <v>0</v>
      </c>
      <c r="T223" s="147" t="e">
        <f t="shared" si="49"/>
        <v>#VALUE!</v>
      </c>
      <c r="AR223" s="148" t="s">
        <v>234</v>
      </c>
      <c r="AT223" s="148" t="s">
        <v>104</v>
      </c>
      <c r="AU223" s="148" t="s">
        <v>76</v>
      </c>
      <c r="AY223" s="3" t="s">
        <v>158</v>
      </c>
      <c r="BE223" s="149" t="str">
        <f t="shared" si="50"/>
        <v>$#REF!$#REF!</v>
      </c>
      <c r="BF223" s="149">
        <f t="shared" si="51"/>
        <v>0</v>
      </c>
      <c r="BG223" s="149">
        <f t="shared" si="52"/>
        <v>0</v>
      </c>
      <c r="BH223" s="149">
        <f t="shared" si="53"/>
        <v>0</v>
      </c>
      <c r="BI223" s="149">
        <f t="shared" si="54"/>
        <v>0</v>
      </c>
      <c r="BJ223" s="3" t="s">
        <v>74</v>
      </c>
      <c r="BK223" s="149" t="e">
        <f t="shared" si="55"/>
        <v>#VALUE!</v>
      </c>
      <c r="BL223" s="3" t="s">
        <v>234</v>
      </c>
      <c r="BM223" s="148" t="s">
        <v>289</v>
      </c>
    </row>
    <row r="224" spans="2:65" s="14" customFormat="1" ht="24" customHeight="1">
      <c r="B224" s="153"/>
      <c r="C224" s="1"/>
      <c r="D224" s="1"/>
      <c r="E224" s="1"/>
      <c r="F224" s="1"/>
      <c r="G224" s="1"/>
      <c r="H224" s="1"/>
      <c r="I224" s="1"/>
      <c r="J224" s="1"/>
      <c r="K224" s="154" t="s">
        <v>218</v>
      </c>
      <c r="L224" s="39"/>
      <c r="M224" s="144"/>
      <c r="N224" s="145" t="s">
        <v>34</v>
      </c>
      <c r="O224" s="146">
        <v>0.067</v>
      </c>
      <c r="P224" s="146" t="e">
        <f t="shared" si="47"/>
        <v>#VALUE!</v>
      </c>
      <c r="Q224" s="146">
        <v>0.00019</v>
      </c>
      <c r="R224" s="146" t="e">
        <f t="shared" si="48"/>
        <v>#VALUE!</v>
      </c>
      <c r="S224" s="146">
        <v>0</v>
      </c>
      <c r="T224" s="147" t="e">
        <f t="shared" si="49"/>
        <v>#VALUE!</v>
      </c>
      <c r="AR224" s="148" t="s">
        <v>234</v>
      </c>
      <c r="AT224" s="148" t="s">
        <v>104</v>
      </c>
      <c r="AU224" s="148" t="s">
        <v>76</v>
      </c>
      <c r="AY224" s="3" t="s">
        <v>158</v>
      </c>
      <c r="BE224" s="149" t="str">
        <f t="shared" si="50"/>
        <v>$#REF!$#REF!</v>
      </c>
      <c r="BF224" s="149">
        <f t="shared" si="51"/>
        <v>0</v>
      </c>
      <c r="BG224" s="149">
        <f t="shared" si="52"/>
        <v>0</v>
      </c>
      <c r="BH224" s="149">
        <f t="shared" si="53"/>
        <v>0</v>
      </c>
      <c r="BI224" s="149">
        <f t="shared" si="54"/>
        <v>0</v>
      </c>
      <c r="BJ224" s="3" t="s">
        <v>74</v>
      </c>
      <c r="BK224" s="149" t="e">
        <f t="shared" si="55"/>
        <v>#VALUE!</v>
      </c>
      <c r="BL224" s="3" t="s">
        <v>234</v>
      </c>
      <c r="BM224" s="148" t="s">
        <v>290</v>
      </c>
    </row>
    <row r="225" spans="2:65" s="14" customFormat="1" ht="16.5" customHeight="1">
      <c r="B225" s="153"/>
      <c r="C225" s="1"/>
      <c r="D225" s="1"/>
      <c r="E225" s="1"/>
      <c r="F225" s="1"/>
      <c r="G225" s="1"/>
      <c r="H225" s="1"/>
      <c r="I225" s="1"/>
      <c r="J225" s="1"/>
      <c r="K225" s="154" t="s">
        <v>218</v>
      </c>
      <c r="L225" s="39"/>
      <c r="M225" s="144"/>
      <c r="N225" s="145" t="s">
        <v>34</v>
      </c>
      <c r="O225" s="146">
        <v>0.082</v>
      </c>
      <c r="P225" s="146" t="e">
        <f t="shared" si="47"/>
        <v>#VALUE!</v>
      </c>
      <c r="Q225" s="146">
        <v>1E-05</v>
      </c>
      <c r="R225" s="146" t="e">
        <f t="shared" si="48"/>
        <v>#VALUE!</v>
      </c>
      <c r="S225" s="146">
        <v>0</v>
      </c>
      <c r="T225" s="147" t="e">
        <f t="shared" si="49"/>
        <v>#VALUE!</v>
      </c>
      <c r="AR225" s="148" t="s">
        <v>234</v>
      </c>
      <c r="AT225" s="148" t="s">
        <v>104</v>
      </c>
      <c r="AU225" s="148" t="s">
        <v>76</v>
      </c>
      <c r="AY225" s="3" t="s">
        <v>158</v>
      </c>
      <c r="BE225" s="149" t="str">
        <f t="shared" si="50"/>
        <v>$#REF!$#REF!</v>
      </c>
      <c r="BF225" s="149">
        <f t="shared" si="51"/>
        <v>0</v>
      </c>
      <c r="BG225" s="149">
        <f t="shared" si="52"/>
        <v>0</v>
      </c>
      <c r="BH225" s="149">
        <f t="shared" si="53"/>
        <v>0</v>
      </c>
      <c r="BI225" s="149">
        <f t="shared" si="54"/>
        <v>0</v>
      </c>
      <c r="BJ225" s="3" t="s">
        <v>74</v>
      </c>
      <c r="BK225" s="149" t="e">
        <f t="shared" si="55"/>
        <v>#VALUE!</v>
      </c>
      <c r="BL225" s="3" t="s">
        <v>234</v>
      </c>
      <c r="BM225" s="148" t="s">
        <v>291</v>
      </c>
    </row>
    <row r="226" spans="2:65" s="14" customFormat="1" ht="24" customHeight="1">
      <c r="B226" s="153"/>
      <c r="C226" s="1"/>
      <c r="D226" s="1"/>
      <c r="E226" s="1"/>
      <c r="F226" s="1"/>
      <c r="G226" s="1"/>
      <c r="H226" s="1"/>
      <c r="I226" s="1"/>
      <c r="J226" s="1"/>
      <c r="K226" s="154" t="s">
        <v>218</v>
      </c>
      <c r="L226" s="39"/>
      <c r="M226" s="144"/>
      <c r="N226" s="145" t="s">
        <v>34</v>
      </c>
      <c r="O226" s="146">
        <v>0</v>
      </c>
      <c r="P226" s="146" t="e">
        <f t="shared" si="47"/>
        <v>#VALUE!</v>
      </c>
      <c r="Q226" s="146">
        <v>0</v>
      </c>
      <c r="R226" s="146" t="e">
        <f t="shared" si="48"/>
        <v>#VALUE!</v>
      </c>
      <c r="S226" s="146">
        <v>0</v>
      </c>
      <c r="T226" s="147" t="e">
        <f t="shared" si="49"/>
        <v>#VALUE!</v>
      </c>
      <c r="AR226" s="148" t="s">
        <v>234</v>
      </c>
      <c r="AT226" s="148" t="s">
        <v>104</v>
      </c>
      <c r="AU226" s="148" t="s">
        <v>76</v>
      </c>
      <c r="AY226" s="3" t="s">
        <v>158</v>
      </c>
      <c r="BE226" s="149" t="str">
        <f t="shared" si="50"/>
        <v>$#REF!$#REF!</v>
      </c>
      <c r="BF226" s="149">
        <f t="shared" si="51"/>
        <v>0</v>
      </c>
      <c r="BG226" s="149">
        <f t="shared" si="52"/>
        <v>0</v>
      </c>
      <c r="BH226" s="149">
        <f t="shared" si="53"/>
        <v>0</v>
      </c>
      <c r="BI226" s="149">
        <f t="shared" si="54"/>
        <v>0</v>
      </c>
      <c r="BJ226" s="3" t="s">
        <v>74</v>
      </c>
      <c r="BK226" s="149" t="e">
        <f t="shared" si="55"/>
        <v>#VALUE!</v>
      </c>
      <c r="BL226" s="3" t="s">
        <v>234</v>
      </c>
      <c r="BM226" s="148" t="s">
        <v>292</v>
      </c>
    </row>
    <row r="227" spans="2:63" s="113" customFormat="1" ht="22.5" customHeight="1">
      <c r="B227" s="138"/>
      <c r="C227" s="1"/>
      <c r="D227" s="1"/>
      <c r="E227" s="1"/>
      <c r="F227" s="1"/>
      <c r="G227" s="1"/>
      <c r="H227" s="1"/>
      <c r="I227" s="1"/>
      <c r="J227" s="1"/>
      <c r="L227" s="138"/>
      <c r="M227" s="137"/>
      <c r="N227" s="138"/>
      <c r="O227" s="138"/>
      <c r="P227" s="139" t="e">
        <f>SUM(P228:P250)</f>
        <v>#VALUE!</v>
      </c>
      <c r="Q227" s="138"/>
      <c r="R227" s="139" t="e">
        <f>SUM(R228:R250)</f>
        <v>#VALUE!</v>
      </c>
      <c r="S227" s="138"/>
      <c r="T227" s="140" t="e">
        <f>SUM(T228:T250)</f>
        <v>#VALUE!</v>
      </c>
      <c r="AR227" s="114" t="s">
        <v>76</v>
      </c>
      <c r="AT227" s="141" t="s">
        <v>68</v>
      </c>
      <c r="AU227" s="141" t="s">
        <v>74</v>
      </c>
      <c r="AY227" s="114" t="s">
        <v>158</v>
      </c>
      <c r="BK227" s="142" t="e">
        <f>SUM(BK228:BK250)</f>
        <v>#VALUE!</v>
      </c>
    </row>
    <row r="228" spans="2:65" s="14" customFormat="1" ht="16.5" customHeight="1">
      <c r="B228" s="153"/>
      <c r="C228" s="1"/>
      <c r="D228" s="1"/>
      <c r="E228" s="1"/>
      <c r="F228" s="1"/>
      <c r="G228" s="1"/>
      <c r="H228" s="1"/>
      <c r="I228" s="1"/>
      <c r="J228" s="1"/>
      <c r="K228" s="154" t="s">
        <v>218</v>
      </c>
      <c r="L228" s="39"/>
      <c r="M228" s="144"/>
      <c r="N228" s="145" t="s">
        <v>34</v>
      </c>
      <c r="O228" s="146">
        <v>0.40900000000000003</v>
      </c>
      <c r="P228" s="146" t="e">
        <f aca="true" t="shared" si="56" ref="P228:P250">O228*"$#REF!$#REF!"</f>
        <v>#VALUE!</v>
      </c>
      <c r="Q228" s="146">
        <v>0.00301</v>
      </c>
      <c r="R228" s="146" t="e">
        <f aca="true" t="shared" si="57" ref="R228:R250">Q228*"$#REF!$#REF!"</f>
        <v>#VALUE!</v>
      </c>
      <c r="S228" s="146">
        <v>0</v>
      </c>
      <c r="T228" s="147" t="e">
        <f aca="true" t="shared" si="58" ref="T228:T250">S228*"$#REF!$#REF!"</f>
        <v>#VALUE!</v>
      </c>
      <c r="AR228" s="148" t="s">
        <v>234</v>
      </c>
      <c r="AT228" s="148" t="s">
        <v>104</v>
      </c>
      <c r="AU228" s="148" t="s">
        <v>76</v>
      </c>
      <c r="AY228" s="3" t="s">
        <v>158</v>
      </c>
      <c r="BE228" s="149" t="str">
        <f aca="true" t="shared" si="59" ref="BE228:BE250">IF(N228="základní","$#REF!$#REF!",0)</f>
        <v>$#REF!$#REF!</v>
      </c>
      <c r="BF228" s="149">
        <f aca="true" t="shared" si="60" ref="BF228:BF250">IF(N228="snížená","$#REF!$#REF!",0)</f>
        <v>0</v>
      </c>
      <c r="BG228" s="149">
        <f aca="true" t="shared" si="61" ref="BG228:BG250">IF(N228="zákl. přenesená","$#REF!$#REF!",0)</f>
        <v>0</v>
      </c>
      <c r="BH228" s="149">
        <f aca="true" t="shared" si="62" ref="BH228:BH250">IF(N228="sníž. přenesená","$#REF!$#REF!",0)</f>
        <v>0</v>
      </c>
      <c r="BI228" s="149">
        <f aca="true" t="shared" si="63" ref="BI228:BI250">IF(N228="nulová","$#REF!$#REF!",0)</f>
        <v>0</v>
      </c>
      <c r="BJ228" s="3" t="s">
        <v>74</v>
      </c>
      <c r="BK228" s="149" t="e">
        <f aca="true" t="shared" si="64" ref="BK228:BK250">ROUND("$#REF!$#REF!"*"$#REF!$#REF!",2)</f>
        <v>#VALUE!</v>
      </c>
      <c r="BL228" s="3" t="s">
        <v>234</v>
      </c>
      <c r="BM228" s="148" t="s">
        <v>293</v>
      </c>
    </row>
    <row r="229" spans="2:65" s="14" customFormat="1" ht="16.5" customHeight="1">
      <c r="B229" s="153"/>
      <c r="C229" s="1"/>
      <c r="D229" s="1"/>
      <c r="E229" s="1"/>
      <c r="F229" s="1"/>
      <c r="G229" s="1"/>
      <c r="H229" s="1"/>
      <c r="I229" s="1"/>
      <c r="J229" s="1"/>
      <c r="K229" s="154" t="s">
        <v>218</v>
      </c>
      <c r="L229" s="39"/>
      <c r="M229" s="144"/>
      <c r="N229" s="145" t="s">
        <v>34</v>
      </c>
      <c r="O229" s="146">
        <v>0.435</v>
      </c>
      <c r="P229" s="146" t="e">
        <f t="shared" si="56"/>
        <v>#VALUE!</v>
      </c>
      <c r="Q229" s="146">
        <v>0.004050000000000001</v>
      </c>
      <c r="R229" s="146" t="e">
        <f t="shared" si="57"/>
        <v>#VALUE!</v>
      </c>
      <c r="S229" s="146">
        <v>0</v>
      </c>
      <c r="T229" s="147" t="e">
        <f t="shared" si="58"/>
        <v>#VALUE!</v>
      </c>
      <c r="AR229" s="148" t="s">
        <v>234</v>
      </c>
      <c r="AT229" s="148" t="s">
        <v>104</v>
      </c>
      <c r="AU229" s="148" t="s">
        <v>76</v>
      </c>
      <c r="AY229" s="3" t="s">
        <v>158</v>
      </c>
      <c r="BE229" s="149" t="str">
        <f t="shared" si="59"/>
        <v>$#REF!$#REF!</v>
      </c>
      <c r="BF229" s="149">
        <f t="shared" si="60"/>
        <v>0</v>
      </c>
      <c r="BG229" s="149">
        <f t="shared" si="61"/>
        <v>0</v>
      </c>
      <c r="BH229" s="149">
        <f t="shared" si="62"/>
        <v>0</v>
      </c>
      <c r="BI229" s="149">
        <f t="shared" si="63"/>
        <v>0</v>
      </c>
      <c r="BJ229" s="3" t="s">
        <v>74</v>
      </c>
      <c r="BK229" s="149" t="e">
        <f t="shared" si="64"/>
        <v>#VALUE!</v>
      </c>
      <c r="BL229" s="3" t="s">
        <v>234</v>
      </c>
      <c r="BM229" s="148" t="s">
        <v>294</v>
      </c>
    </row>
    <row r="230" spans="2:65" s="14" customFormat="1" ht="24" customHeight="1">
      <c r="B230" s="153"/>
      <c r="C230" s="1"/>
      <c r="D230" s="1"/>
      <c r="E230" s="1"/>
      <c r="F230" s="1"/>
      <c r="G230" s="1"/>
      <c r="H230" s="1"/>
      <c r="I230" s="1"/>
      <c r="J230" s="1"/>
      <c r="K230" s="154" t="s">
        <v>218</v>
      </c>
      <c r="L230" s="39"/>
      <c r="M230" s="144"/>
      <c r="N230" s="145" t="s">
        <v>34</v>
      </c>
      <c r="O230" s="146">
        <v>1.1320000000000001</v>
      </c>
      <c r="P230" s="146" t="e">
        <f t="shared" si="56"/>
        <v>#VALUE!</v>
      </c>
      <c r="Q230" s="146">
        <v>0.011710000000000002</v>
      </c>
      <c r="R230" s="146" t="e">
        <f t="shared" si="57"/>
        <v>#VALUE!</v>
      </c>
      <c r="S230" s="146">
        <v>0</v>
      </c>
      <c r="T230" s="147" t="e">
        <f t="shared" si="58"/>
        <v>#VALUE!</v>
      </c>
      <c r="AR230" s="148" t="s">
        <v>234</v>
      </c>
      <c r="AT230" s="148" t="s">
        <v>104</v>
      </c>
      <c r="AU230" s="148" t="s">
        <v>76</v>
      </c>
      <c r="AY230" s="3" t="s">
        <v>158</v>
      </c>
      <c r="BE230" s="149" t="str">
        <f t="shared" si="59"/>
        <v>$#REF!$#REF!</v>
      </c>
      <c r="BF230" s="149">
        <f t="shared" si="60"/>
        <v>0</v>
      </c>
      <c r="BG230" s="149">
        <f t="shared" si="61"/>
        <v>0</v>
      </c>
      <c r="BH230" s="149">
        <f t="shared" si="62"/>
        <v>0</v>
      </c>
      <c r="BI230" s="149">
        <f t="shared" si="63"/>
        <v>0</v>
      </c>
      <c r="BJ230" s="3" t="s">
        <v>74</v>
      </c>
      <c r="BK230" s="149" t="e">
        <f t="shared" si="64"/>
        <v>#VALUE!</v>
      </c>
      <c r="BL230" s="3" t="s">
        <v>234</v>
      </c>
      <c r="BM230" s="148" t="s">
        <v>295</v>
      </c>
    </row>
    <row r="231" spans="2:65" s="14" customFormat="1" ht="16.5" customHeight="1">
      <c r="B231" s="153"/>
      <c r="C231" s="1"/>
      <c r="D231" s="1"/>
      <c r="E231" s="1"/>
      <c r="F231" s="1"/>
      <c r="G231" s="1"/>
      <c r="H231" s="1"/>
      <c r="I231" s="1"/>
      <c r="J231" s="1"/>
      <c r="K231" s="154" t="s">
        <v>218</v>
      </c>
      <c r="L231" s="39"/>
      <c r="M231" s="144"/>
      <c r="N231" s="145" t="s">
        <v>34</v>
      </c>
      <c r="O231" s="146">
        <v>0.362</v>
      </c>
      <c r="P231" s="146" t="e">
        <f t="shared" si="56"/>
        <v>#VALUE!</v>
      </c>
      <c r="Q231" s="146">
        <v>0.00468</v>
      </c>
      <c r="R231" s="146" t="e">
        <f t="shared" si="57"/>
        <v>#VALUE!</v>
      </c>
      <c r="S231" s="146">
        <v>0</v>
      </c>
      <c r="T231" s="147" t="e">
        <f t="shared" si="58"/>
        <v>#VALUE!</v>
      </c>
      <c r="AR231" s="148" t="s">
        <v>234</v>
      </c>
      <c r="AT231" s="148" t="s">
        <v>104</v>
      </c>
      <c r="AU231" s="148" t="s">
        <v>76</v>
      </c>
      <c r="AY231" s="3" t="s">
        <v>158</v>
      </c>
      <c r="BE231" s="149" t="str">
        <f t="shared" si="59"/>
        <v>$#REF!$#REF!</v>
      </c>
      <c r="BF231" s="149">
        <f t="shared" si="60"/>
        <v>0</v>
      </c>
      <c r="BG231" s="149">
        <f t="shared" si="61"/>
        <v>0</v>
      </c>
      <c r="BH231" s="149">
        <f t="shared" si="62"/>
        <v>0</v>
      </c>
      <c r="BI231" s="149">
        <f t="shared" si="63"/>
        <v>0</v>
      </c>
      <c r="BJ231" s="3" t="s">
        <v>74</v>
      </c>
      <c r="BK231" s="149" t="e">
        <f t="shared" si="64"/>
        <v>#VALUE!</v>
      </c>
      <c r="BL231" s="3" t="s">
        <v>234</v>
      </c>
      <c r="BM231" s="148" t="s">
        <v>296</v>
      </c>
    </row>
    <row r="232" spans="2:65" s="14" customFormat="1" ht="24" customHeight="1">
      <c r="B232" s="153"/>
      <c r="C232" s="1"/>
      <c r="D232" s="1"/>
      <c r="E232" s="1"/>
      <c r="F232" s="1"/>
      <c r="G232" s="1"/>
      <c r="H232" s="1"/>
      <c r="I232" s="1"/>
      <c r="J232" s="1"/>
      <c r="K232" s="154" t="s">
        <v>218</v>
      </c>
      <c r="L232" s="39"/>
      <c r="M232" s="144"/>
      <c r="N232" s="145" t="s">
        <v>34</v>
      </c>
      <c r="O232" s="146">
        <v>2.05</v>
      </c>
      <c r="P232" s="146" t="e">
        <f t="shared" si="56"/>
        <v>#VALUE!</v>
      </c>
      <c r="Q232" s="146">
        <v>0.00529</v>
      </c>
      <c r="R232" s="146" t="e">
        <f t="shared" si="57"/>
        <v>#VALUE!</v>
      </c>
      <c r="S232" s="146">
        <v>0</v>
      </c>
      <c r="T232" s="147" t="e">
        <f t="shared" si="58"/>
        <v>#VALUE!</v>
      </c>
      <c r="AR232" s="148" t="s">
        <v>234</v>
      </c>
      <c r="AT232" s="148" t="s">
        <v>104</v>
      </c>
      <c r="AU232" s="148" t="s">
        <v>76</v>
      </c>
      <c r="AY232" s="3" t="s">
        <v>158</v>
      </c>
      <c r="BE232" s="149" t="str">
        <f t="shared" si="59"/>
        <v>$#REF!$#REF!</v>
      </c>
      <c r="BF232" s="149">
        <f t="shared" si="60"/>
        <v>0</v>
      </c>
      <c r="BG232" s="149">
        <f t="shared" si="61"/>
        <v>0</v>
      </c>
      <c r="BH232" s="149">
        <f t="shared" si="62"/>
        <v>0</v>
      </c>
      <c r="BI232" s="149">
        <f t="shared" si="63"/>
        <v>0</v>
      </c>
      <c r="BJ232" s="3" t="s">
        <v>74</v>
      </c>
      <c r="BK232" s="149" t="e">
        <f t="shared" si="64"/>
        <v>#VALUE!</v>
      </c>
      <c r="BL232" s="3" t="s">
        <v>234</v>
      </c>
      <c r="BM232" s="148" t="s">
        <v>297</v>
      </c>
    </row>
    <row r="233" spans="2:65" s="14" customFormat="1" ht="16.5" customHeight="1">
      <c r="B233" s="153"/>
      <c r="C233" s="1"/>
      <c r="D233" s="1"/>
      <c r="E233" s="1"/>
      <c r="F233" s="1"/>
      <c r="G233" s="1"/>
      <c r="H233" s="1"/>
      <c r="I233" s="1"/>
      <c r="J233" s="1"/>
      <c r="K233" s="154" t="s">
        <v>218</v>
      </c>
      <c r="L233" s="39"/>
      <c r="M233" s="144"/>
      <c r="N233" s="145" t="s">
        <v>34</v>
      </c>
      <c r="O233" s="146">
        <v>0.838</v>
      </c>
      <c r="P233" s="146" t="e">
        <f t="shared" si="56"/>
        <v>#VALUE!</v>
      </c>
      <c r="Q233" s="146">
        <v>0.0014700000000000002</v>
      </c>
      <c r="R233" s="146" t="e">
        <f t="shared" si="57"/>
        <v>#VALUE!</v>
      </c>
      <c r="S233" s="146">
        <v>0</v>
      </c>
      <c r="T233" s="147" t="e">
        <f t="shared" si="58"/>
        <v>#VALUE!</v>
      </c>
      <c r="AR233" s="148" t="s">
        <v>234</v>
      </c>
      <c r="AT233" s="148" t="s">
        <v>104</v>
      </c>
      <c r="AU233" s="148" t="s">
        <v>76</v>
      </c>
      <c r="AY233" s="3" t="s">
        <v>158</v>
      </c>
      <c r="BE233" s="149" t="str">
        <f t="shared" si="59"/>
        <v>$#REF!$#REF!</v>
      </c>
      <c r="BF233" s="149">
        <f t="shared" si="60"/>
        <v>0</v>
      </c>
      <c r="BG233" s="149">
        <f t="shared" si="61"/>
        <v>0</v>
      </c>
      <c r="BH233" s="149">
        <f t="shared" si="62"/>
        <v>0</v>
      </c>
      <c r="BI233" s="149">
        <f t="shared" si="63"/>
        <v>0</v>
      </c>
      <c r="BJ233" s="3" t="s">
        <v>74</v>
      </c>
      <c r="BK233" s="149" t="e">
        <f t="shared" si="64"/>
        <v>#VALUE!</v>
      </c>
      <c r="BL233" s="3" t="s">
        <v>234</v>
      </c>
      <c r="BM233" s="148" t="s">
        <v>298</v>
      </c>
    </row>
    <row r="234" spans="2:65" s="14" customFormat="1" ht="24" customHeight="1">
      <c r="B234" s="153"/>
      <c r="C234" s="1"/>
      <c r="D234" s="1"/>
      <c r="E234" s="1"/>
      <c r="F234" s="1"/>
      <c r="G234" s="1"/>
      <c r="H234" s="1"/>
      <c r="I234" s="1"/>
      <c r="J234" s="1"/>
      <c r="K234" s="154" t="s">
        <v>218</v>
      </c>
      <c r="L234" s="39"/>
      <c r="M234" s="144"/>
      <c r="N234" s="145" t="s">
        <v>34</v>
      </c>
      <c r="O234" s="146">
        <v>0.201</v>
      </c>
      <c r="P234" s="146" t="e">
        <f t="shared" si="56"/>
        <v>#VALUE!</v>
      </c>
      <c r="Q234" s="146">
        <v>0.0014</v>
      </c>
      <c r="R234" s="146" t="e">
        <f t="shared" si="57"/>
        <v>#VALUE!</v>
      </c>
      <c r="S234" s="146">
        <v>0</v>
      </c>
      <c r="T234" s="147" t="e">
        <f t="shared" si="58"/>
        <v>#VALUE!</v>
      </c>
      <c r="AR234" s="148" t="s">
        <v>234</v>
      </c>
      <c r="AT234" s="148" t="s">
        <v>104</v>
      </c>
      <c r="AU234" s="148" t="s">
        <v>76</v>
      </c>
      <c r="AY234" s="3" t="s">
        <v>158</v>
      </c>
      <c r="BE234" s="149" t="str">
        <f t="shared" si="59"/>
        <v>$#REF!$#REF!</v>
      </c>
      <c r="BF234" s="149">
        <f t="shared" si="60"/>
        <v>0</v>
      </c>
      <c r="BG234" s="149">
        <f t="shared" si="61"/>
        <v>0</v>
      </c>
      <c r="BH234" s="149">
        <f t="shared" si="62"/>
        <v>0</v>
      </c>
      <c r="BI234" s="149">
        <f t="shared" si="63"/>
        <v>0</v>
      </c>
      <c r="BJ234" s="3" t="s">
        <v>74</v>
      </c>
      <c r="BK234" s="149" t="e">
        <f t="shared" si="64"/>
        <v>#VALUE!</v>
      </c>
      <c r="BL234" s="3" t="s">
        <v>234</v>
      </c>
      <c r="BM234" s="148" t="s">
        <v>299</v>
      </c>
    </row>
    <row r="235" spans="2:65" s="14" customFormat="1" ht="24" customHeight="1">
      <c r="B235" s="153"/>
      <c r="C235" s="1"/>
      <c r="D235" s="1"/>
      <c r="E235" s="1"/>
      <c r="F235" s="1"/>
      <c r="G235" s="1"/>
      <c r="H235" s="1"/>
      <c r="I235" s="1"/>
      <c r="J235" s="1"/>
      <c r="K235" s="154" t="s">
        <v>218</v>
      </c>
      <c r="L235" s="39"/>
      <c r="M235" s="144"/>
      <c r="N235" s="145" t="s">
        <v>34</v>
      </c>
      <c r="O235" s="146">
        <v>0.10300000000000001</v>
      </c>
      <c r="P235" s="146" t="e">
        <f t="shared" si="56"/>
        <v>#VALUE!</v>
      </c>
      <c r="Q235" s="146">
        <v>0.00044</v>
      </c>
      <c r="R235" s="146" t="e">
        <f t="shared" si="57"/>
        <v>#VALUE!</v>
      </c>
      <c r="S235" s="146">
        <v>0</v>
      </c>
      <c r="T235" s="147" t="e">
        <f t="shared" si="58"/>
        <v>#VALUE!</v>
      </c>
      <c r="AR235" s="148" t="s">
        <v>234</v>
      </c>
      <c r="AT235" s="148" t="s">
        <v>104</v>
      </c>
      <c r="AU235" s="148" t="s">
        <v>76</v>
      </c>
      <c r="AY235" s="3" t="s">
        <v>158</v>
      </c>
      <c r="BE235" s="149" t="str">
        <f t="shared" si="59"/>
        <v>$#REF!$#REF!</v>
      </c>
      <c r="BF235" s="149">
        <f t="shared" si="60"/>
        <v>0</v>
      </c>
      <c r="BG235" s="149">
        <f t="shared" si="61"/>
        <v>0</v>
      </c>
      <c r="BH235" s="149">
        <f t="shared" si="62"/>
        <v>0</v>
      </c>
      <c r="BI235" s="149">
        <f t="shared" si="63"/>
        <v>0</v>
      </c>
      <c r="BJ235" s="3" t="s">
        <v>74</v>
      </c>
      <c r="BK235" s="149" t="e">
        <f t="shared" si="64"/>
        <v>#VALUE!</v>
      </c>
      <c r="BL235" s="3" t="s">
        <v>234</v>
      </c>
      <c r="BM235" s="148" t="s">
        <v>300</v>
      </c>
    </row>
    <row r="236" spans="2:65" s="14" customFormat="1" ht="24" customHeight="1">
      <c r="B236" s="153"/>
      <c r="C236" s="1"/>
      <c r="D236" s="1"/>
      <c r="E236" s="1"/>
      <c r="F236" s="1"/>
      <c r="G236" s="1"/>
      <c r="H236" s="1"/>
      <c r="I236" s="1"/>
      <c r="J236" s="1"/>
      <c r="K236" s="154" t="s">
        <v>218</v>
      </c>
      <c r="L236" s="39"/>
      <c r="M236" s="144"/>
      <c r="N236" s="145" t="s">
        <v>34</v>
      </c>
      <c r="O236" s="146">
        <v>1.9420000000000002</v>
      </c>
      <c r="P236" s="146" t="e">
        <f t="shared" si="56"/>
        <v>#VALUE!</v>
      </c>
      <c r="Q236" s="146">
        <v>0.00907</v>
      </c>
      <c r="R236" s="146" t="e">
        <f t="shared" si="57"/>
        <v>#VALUE!</v>
      </c>
      <c r="S236" s="146">
        <v>0</v>
      </c>
      <c r="T236" s="147" t="e">
        <f t="shared" si="58"/>
        <v>#VALUE!</v>
      </c>
      <c r="AR236" s="148" t="s">
        <v>234</v>
      </c>
      <c r="AT236" s="148" t="s">
        <v>104</v>
      </c>
      <c r="AU236" s="148" t="s">
        <v>76</v>
      </c>
      <c r="AY236" s="3" t="s">
        <v>158</v>
      </c>
      <c r="BE236" s="149" t="str">
        <f t="shared" si="59"/>
        <v>$#REF!$#REF!</v>
      </c>
      <c r="BF236" s="149">
        <f t="shared" si="60"/>
        <v>0</v>
      </c>
      <c r="BG236" s="149">
        <f t="shared" si="61"/>
        <v>0</v>
      </c>
      <c r="BH236" s="149">
        <f t="shared" si="62"/>
        <v>0</v>
      </c>
      <c r="BI236" s="149">
        <f t="shared" si="63"/>
        <v>0</v>
      </c>
      <c r="BJ236" s="3" t="s">
        <v>74</v>
      </c>
      <c r="BK236" s="149" t="e">
        <f t="shared" si="64"/>
        <v>#VALUE!</v>
      </c>
      <c r="BL236" s="3" t="s">
        <v>234</v>
      </c>
      <c r="BM236" s="148" t="s">
        <v>301</v>
      </c>
    </row>
    <row r="237" spans="2:65" s="14" customFormat="1" ht="16.5" customHeight="1">
      <c r="B237" s="153"/>
      <c r="C237" s="1"/>
      <c r="D237" s="1"/>
      <c r="E237" s="1"/>
      <c r="F237" s="1"/>
      <c r="G237" s="1"/>
      <c r="H237" s="1"/>
      <c r="I237" s="1"/>
      <c r="J237" s="1"/>
      <c r="K237" s="154" t="s">
        <v>218</v>
      </c>
      <c r="L237" s="39"/>
      <c r="M237" s="144"/>
      <c r="N237" s="145" t="s">
        <v>34</v>
      </c>
      <c r="O237" s="146">
        <v>0.559</v>
      </c>
      <c r="P237" s="146" t="e">
        <f t="shared" si="56"/>
        <v>#VALUE!</v>
      </c>
      <c r="Q237" s="146">
        <v>0</v>
      </c>
      <c r="R237" s="146" t="e">
        <f t="shared" si="57"/>
        <v>#VALUE!</v>
      </c>
      <c r="S237" s="146">
        <v>0</v>
      </c>
      <c r="T237" s="147" t="e">
        <f t="shared" si="58"/>
        <v>#VALUE!</v>
      </c>
      <c r="AR237" s="148" t="s">
        <v>234</v>
      </c>
      <c r="AT237" s="148" t="s">
        <v>104</v>
      </c>
      <c r="AU237" s="148" t="s">
        <v>76</v>
      </c>
      <c r="AY237" s="3" t="s">
        <v>158</v>
      </c>
      <c r="BE237" s="149" t="str">
        <f t="shared" si="59"/>
        <v>$#REF!$#REF!</v>
      </c>
      <c r="BF237" s="149">
        <f t="shared" si="60"/>
        <v>0</v>
      </c>
      <c r="BG237" s="149">
        <f t="shared" si="61"/>
        <v>0</v>
      </c>
      <c r="BH237" s="149">
        <f t="shared" si="62"/>
        <v>0</v>
      </c>
      <c r="BI237" s="149">
        <f t="shared" si="63"/>
        <v>0</v>
      </c>
      <c r="BJ237" s="3" t="s">
        <v>74</v>
      </c>
      <c r="BK237" s="149" t="e">
        <f t="shared" si="64"/>
        <v>#VALUE!</v>
      </c>
      <c r="BL237" s="3" t="s">
        <v>234</v>
      </c>
      <c r="BM237" s="148" t="s">
        <v>302</v>
      </c>
    </row>
    <row r="238" spans="2:65" s="14" customFormat="1" ht="16.5" customHeight="1">
      <c r="B238" s="153"/>
      <c r="C238" s="1"/>
      <c r="D238" s="1"/>
      <c r="E238" s="1"/>
      <c r="F238" s="1"/>
      <c r="G238" s="1"/>
      <c r="H238" s="1"/>
      <c r="I238" s="1"/>
      <c r="J238" s="1"/>
      <c r="K238" s="154" t="s">
        <v>218</v>
      </c>
      <c r="L238" s="39"/>
      <c r="M238" s="144"/>
      <c r="N238" s="145" t="s">
        <v>34</v>
      </c>
      <c r="O238" s="146">
        <v>0.482</v>
      </c>
      <c r="P238" s="146" t="e">
        <f t="shared" si="56"/>
        <v>#VALUE!</v>
      </c>
      <c r="Q238" s="146">
        <v>0</v>
      </c>
      <c r="R238" s="146" t="e">
        <f t="shared" si="57"/>
        <v>#VALUE!</v>
      </c>
      <c r="S238" s="146">
        <v>0</v>
      </c>
      <c r="T238" s="147" t="e">
        <f t="shared" si="58"/>
        <v>#VALUE!</v>
      </c>
      <c r="AR238" s="148" t="s">
        <v>234</v>
      </c>
      <c r="AT238" s="148" t="s">
        <v>104</v>
      </c>
      <c r="AU238" s="148" t="s">
        <v>76</v>
      </c>
      <c r="AY238" s="3" t="s">
        <v>158</v>
      </c>
      <c r="BE238" s="149" t="str">
        <f t="shared" si="59"/>
        <v>$#REF!$#REF!</v>
      </c>
      <c r="BF238" s="149">
        <f t="shared" si="60"/>
        <v>0</v>
      </c>
      <c r="BG238" s="149">
        <f t="shared" si="61"/>
        <v>0</v>
      </c>
      <c r="BH238" s="149">
        <f t="shared" si="62"/>
        <v>0</v>
      </c>
      <c r="BI238" s="149">
        <f t="shared" si="63"/>
        <v>0</v>
      </c>
      <c r="BJ238" s="3" t="s">
        <v>74</v>
      </c>
      <c r="BK238" s="149" t="e">
        <f t="shared" si="64"/>
        <v>#VALUE!</v>
      </c>
      <c r="BL238" s="3" t="s">
        <v>234</v>
      </c>
      <c r="BM238" s="148" t="s">
        <v>303</v>
      </c>
    </row>
    <row r="239" spans="2:65" s="14" customFormat="1" ht="16.5" customHeight="1">
      <c r="B239" s="153"/>
      <c r="C239" s="1"/>
      <c r="D239" s="1"/>
      <c r="E239" s="1"/>
      <c r="F239" s="1"/>
      <c r="G239" s="1"/>
      <c r="H239" s="1"/>
      <c r="I239" s="1"/>
      <c r="J239" s="1"/>
      <c r="K239" s="154" t="s">
        <v>218</v>
      </c>
      <c r="L239" s="39"/>
      <c r="M239" s="144"/>
      <c r="N239" s="145" t="s">
        <v>34</v>
      </c>
      <c r="O239" s="146">
        <v>0.23</v>
      </c>
      <c r="P239" s="146" t="e">
        <f t="shared" si="56"/>
        <v>#VALUE!</v>
      </c>
      <c r="Q239" s="146">
        <v>0.00018</v>
      </c>
      <c r="R239" s="146" t="e">
        <f t="shared" si="57"/>
        <v>#VALUE!</v>
      </c>
      <c r="S239" s="146">
        <v>0</v>
      </c>
      <c r="T239" s="147" t="e">
        <f t="shared" si="58"/>
        <v>#VALUE!</v>
      </c>
      <c r="AR239" s="148" t="s">
        <v>234</v>
      </c>
      <c r="AT239" s="148" t="s">
        <v>104</v>
      </c>
      <c r="AU239" s="148" t="s">
        <v>76</v>
      </c>
      <c r="AY239" s="3" t="s">
        <v>158</v>
      </c>
      <c r="BE239" s="149" t="str">
        <f t="shared" si="59"/>
        <v>$#REF!$#REF!</v>
      </c>
      <c r="BF239" s="149">
        <f t="shared" si="60"/>
        <v>0</v>
      </c>
      <c r="BG239" s="149">
        <f t="shared" si="61"/>
        <v>0</v>
      </c>
      <c r="BH239" s="149">
        <f t="shared" si="62"/>
        <v>0</v>
      </c>
      <c r="BI239" s="149">
        <f t="shared" si="63"/>
        <v>0</v>
      </c>
      <c r="BJ239" s="3" t="s">
        <v>74</v>
      </c>
      <c r="BK239" s="149" t="e">
        <f t="shared" si="64"/>
        <v>#VALUE!</v>
      </c>
      <c r="BL239" s="3" t="s">
        <v>234</v>
      </c>
      <c r="BM239" s="148" t="s">
        <v>304</v>
      </c>
    </row>
    <row r="240" spans="2:65" s="14" customFormat="1" ht="24" customHeight="1">
      <c r="B240" s="153"/>
      <c r="C240" s="1"/>
      <c r="D240" s="1"/>
      <c r="E240" s="1"/>
      <c r="F240" s="1"/>
      <c r="G240" s="1"/>
      <c r="H240" s="1"/>
      <c r="I240" s="1"/>
      <c r="J240" s="1"/>
      <c r="K240" s="154" t="s">
        <v>218</v>
      </c>
      <c r="L240" s="39"/>
      <c r="M240" s="144"/>
      <c r="N240" s="145" t="s">
        <v>34</v>
      </c>
      <c r="O240" s="146">
        <v>0.269</v>
      </c>
      <c r="P240" s="146" t="e">
        <f t="shared" si="56"/>
        <v>#VALUE!</v>
      </c>
      <c r="Q240" s="146">
        <v>0.00088</v>
      </c>
      <c r="R240" s="146" t="e">
        <f t="shared" si="57"/>
        <v>#VALUE!</v>
      </c>
      <c r="S240" s="146">
        <v>0</v>
      </c>
      <c r="T240" s="147" t="e">
        <f t="shared" si="58"/>
        <v>#VALUE!</v>
      </c>
      <c r="AR240" s="148" t="s">
        <v>234</v>
      </c>
      <c r="AT240" s="148" t="s">
        <v>104</v>
      </c>
      <c r="AU240" s="148" t="s">
        <v>76</v>
      </c>
      <c r="AY240" s="3" t="s">
        <v>158</v>
      </c>
      <c r="BE240" s="149" t="str">
        <f t="shared" si="59"/>
        <v>$#REF!$#REF!</v>
      </c>
      <c r="BF240" s="149">
        <f t="shared" si="60"/>
        <v>0</v>
      </c>
      <c r="BG240" s="149">
        <f t="shared" si="61"/>
        <v>0</v>
      </c>
      <c r="BH240" s="149">
        <f t="shared" si="62"/>
        <v>0</v>
      </c>
      <c r="BI240" s="149">
        <f t="shared" si="63"/>
        <v>0</v>
      </c>
      <c r="BJ240" s="3" t="s">
        <v>74</v>
      </c>
      <c r="BK240" s="149" t="e">
        <f t="shared" si="64"/>
        <v>#VALUE!</v>
      </c>
      <c r="BL240" s="3" t="s">
        <v>234</v>
      </c>
      <c r="BM240" s="148" t="s">
        <v>305</v>
      </c>
    </row>
    <row r="241" spans="2:65" s="14" customFormat="1" ht="24" customHeight="1">
      <c r="B241" s="153"/>
      <c r="C241" s="1"/>
      <c r="D241" s="1"/>
      <c r="E241" s="1"/>
      <c r="F241" s="1"/>
      <c r="G241" s="1"/>
      <c r="H241" s="1"/>
      <c r="I241" s="1"/>
      <c r="J241" s="1"/>
      <c r="K241" s="154" t="s">
        <v>218</v>
      </c>
      <c r="L241" s="39"/>
      <c r="M241" s="144"/>
      <c r="N241" s="145" t="s">
        <v>34</v>
      </c>
      <c r="O241" s="146">
        <v>0.352</v>
      </c>
      <c r="P241" s="146" t="e">
        <f t="shared" si="56"/>
        <v>#VALUE!</v>
      </c>
      <c r="Q241" s="146">
        <v>0.0013000000000000002</v>
      </c>
      <c r="R241" s="146" t="e">
        <f t="shared" si="57"/>
        <v>#VALUE!</v>
      </c>
      <c r="S241" s="146">
        <v>0</v>
      </c>
      <c r="T241" s="147" t="e">
        <f t="shared" si="58"/>
        <v>#VALUE!</v>
      </c>
      <c r="AR241" s="148" t="s">
        <v>234</v>
      </c>
      <c r="AT241" s="148" t="s">
        <v>104</v>
      </c>
      <c r="AU241" s="148" t="s">
        <v>76</v>
      </c>
      <c r="AY241" s="3" t="s">
        <v>158</v>
      </c>
      <c r="BE241" s="149" t="str">
        <f t="shared" si="59"/>
        <v>$#REF!$#REF!</v>
      </c>
      <c r="BF241" s="149">
        <f t="shared" si="60"/>
        <v>0</v>
      </c>
      <c r="BG241" s="149">
        <f t="shared" si="61"/>
        <v>0</v>
      </c>
      <c r="BH241" s="149">
        <f t="shared" si="62"/>
        <v>0</v>
      </c>
      <c r="BI241" s="149">
        <f t="shared" si="63"/>
        <v>0</v>
      </c>
      <c r="BJ241" s="3" t="s">
        <v>74</v>
      </c>
      <c r="BK241" s="149" t="e">
        <f t="shared" si="64"/>
        <v>#VALUE!</v>
      </c>
      <c r="BL241" s="3" t="s">
        <v>234</v>
      </c>
      <c r="BM241" s="148" t="s">
        <v>306</v>
      </c>
    </row>
    <row r="242" spans="2:65" s="14" customFormat="1" ht="24" customHeight="1">
      <c r="B242" s="153"/>
      <c r="C242" s="1"/>
      <c r="D242" s="1"/>
      <c r="E242" s="1"/>
      <c r="F242" s="1"/>
      <c r="G242" s="1"/>
      <c r="H242" s="1"/>
      <c r="I242" s="1"/>
      <c r="J242" s="1"/>
      <c r="K242" s="154" t="s">
        <v>218</v>
      </c>
      <c r="L242" s="39"/>
      <c r="M242" s="144"/>
      <c r="N242" s="145" t="s">
        <v>34</v>
      </c>
      <c r="O242" s="146">
        <v>0.30000000000000004</v>
      </c>
      <c r="P242" s="146" t="e">
        <f t="shared" si="56"/>
        <v>#VALUE!</v>
      </c>
      <c r="Q242" s="146">
        <v>0.0032800000000000004</v>
      </c>
      <c r="R242" s="146" t="e">
        <f t="shared" si="57"/>
        <v>#VALUE!</v>
      </c>
      <c r="S242" s="146">
        <v>0</v>
      </c>
      <c r="T242" s="147" t="e">
        <f t="shared" si="58"/>
        <v>#VALUE!</v>
      </c>
      <c r="AR242" s="148" t="s">
        <v>234</v>
      </c>
      <c r="AT242" s="148" t="s">
        <v>104</v>
      </c>
      <c r="AU242" s="148" t="s">
        <v>76</v>
      </c>
      <c r="AY242" s="3" t="s">
        <v>158</v>
      </c>
      <c r="BE242" s="149" t="str">
        <f t="shared" si="59"/>
        <v>$#REF!$#REF!</v>
      </c>
      <c r="BF242" s="149">
        <f t="shared" si="60"/>
        <v>0</v>
      </c>
      <c r="BG242" s="149">
        <f t="shared" si="61"/>
        <v>0</v>
      </c>
      <c r="BH242" s="149">
        <f t="shared" si="62"/>
        <v>0</v>
      </c>
      <c r="BI242" s="149">
        <f t="shared" si="63"/>
        <v>0</v>
      </c>
      <c r="BJ242" s="3" t="s">
        <v>74</v>
      </c>
      <c r="BK242" s="149" t="e">
        <f t="shared" si="64"/>
        <v>#VALUE!</v>
      </c>
      <c r="BL242" s="3" t="s">
        <v>234</v>
      </c>
      <c r="BM242" s="148" t="s">
        <v>307</v>
      </c>
    </row>
    <row r="243" spans="2:65" s="14" customFormat="1" ht="16.5" customHeight="1">
      <c r="B243" s="153"/>
      <c r="C243" s="1"/>
      <c r="D243" s="1"/>
      <c r="E243" s="1"/>
      <c r="F243" s="1"/>
      <c r="G243" s="1"/>
      <c r="H243" s="1"/>
      <c r="I243" s="1"/>
      <c r="J243" s="1"/>
      <c r="K243" s="154"/>
      <c r="L243" s="39"/>
      <c r="M243" s="144"/>
      <c r="N243" s="145" t="s">
        <v>34</v>
      </c>
      <c r="O243" s="146">
        <v>0</v>
      </c>
      <c r="P243" s="146" t="e">
        <f t="shared" si="56"/>
        <v>#VALUE!</v>
      </c>
      <c r="Q243" s="146">
        <v>0</v>
      </c>
      <c r="R243" s="146" t="e">
        <f t="shared" si="57"/>
        <v>#VALUE!</v>
      </c>
      <c r="S243" s="146">
        <v>0</v>
      </c>
      <c r="T243" s="147" t="e">
        <f t="shared" si="58"/>
        <v>#VALUE!</v>
      </c>
      <c r="AR243" s="148" t="s">
        <v>234</v>
      </c>
      <c r="AT243" s="148" t="s">
        <v>104</v>
      </c>
      <c r="AU243" s="148" t="s">
        <v>76</v>
      </c>
      <c r="AY243" s="3" t="s">
        <v>158</v>
      </c>
      <c r="BE243" s="149" t="str">
        <f t="shared" si="59"/>
        <v>$#REF!$#REF!</v>
      </c>
      <c r="BF243" s="149">
        <f t="shared" si="60"/>
        <v>0</v>
      </c>
      <c r="BG243" s="149">
        <f t="shared" si="61"/>
        <v>0</v>
      </c>
      <c r="BH243" s="149">
        <f t="shared" si="62"/>
        <v>0</v>
      </c>
      <c r="BI243" s="149">
        <f t="shared" si="63"/>
        <v>0</v>
      </c>
      <c r="BJ243" s="3" t="s">
        <v>74</v>
      </c>
      <c r="BK243" s="149" t="e">
        <f t="shared" si="64"/>
        <v>#VALUE!</v>
      </c>
      <c r="BL243" s="3" t="s">
        <v>234</v>
      </c>
      <c r="BM243" s="148" t="s">
        <v>308</v>
      </c>
    </row>
    <row r="244" spans="2:65" s="14" customFormat="1" ht="16.5" customHeight="1">
      <c r="B244" s="153"/>
      <c r="C244" s="1"/>
      <c r="D244" s="1"/>
      <c r="E244" s="1"/>
      <c r="F244" s="1"/>
      <c r="G244" s="1"/>
      <c r="H244" s="1"/>
      <c r="I244" s="1"/>
      <c r="J244" s="1"/>
      <c r="K244" s="154"/>
      <c r="L244" s="39"/>
      <c r="M244" s="144"/>
      <c r="N244" s="145" t="s">
        <v>34</v>
      </c>
      <c r="O244" s="146">
        <v>0</v>
      </c>
      <c r="P244" s="146" t="e">
        <f t="shared" si="56"/>
        <v>#VALUE!</v>
      </c>
      <c r="Q244" s="146">
        <v>0</v>
      </c>
      <c r="R244" s="146" t="e">
        <f t="shared" si="57"/>
        <v>#VALUE!</v>
      </c>
      <c r="S244" s="146">
        <v>0</v>
      </c>
      <c r="T244" s="147" t="e">
        <f t="shared" si="58"/>
        <v>#VALUE!</v>
      </c>
      <c r="AR244" s="148" t="s">
        <v>234</v>
      </c>
      <c r="AT244" s="148" t="s">
        <v>104</v>
      </c>
      <c r="AU244" s="148" t="s">
        <v>76</v>
      </c>
      <c r="AY244" s="3" t="s">
        <v>158</v>
      </c>
      <c r="BE244" s="149" t="str">
        <f t="shared" si="59"/>
        <v>$#REF!$#REF!</v>
      </c>
      <c r="BF244" s="149">
        <f t="shared" si="60"/>
        <v>0</v>
      </c>
      <c r="BG244" s="149">
        <f t="shared" si="61"/>
        <v>0</v>
      </c>
      <c r="BH244" s="149">
        <f t="shared" si="62"/>
        <v>0</v>
      </c>
      <c r="BI244" s="149">
        <f t="shared" si="63"/>
        <v>0</v>
      </c>
      <c r="BJ244" s="3" t="s">
        <v>74</v>
      </c>
      <c r="BK244" s="149" t="e">
        <f t="shared" si="64"/>
        <v>#VALUE!</v>
      </c>
      <c r="BL244" s="3" t="s">
        <v>234</v>
      </c>
      <c r="BM244" s="148" t="s">
        <v>309</v>
      </c>
    </row>
    <row r="245" spans="2:65" s="14" customFormat="1" ht="16.5" customHeight="1">
      <c r="B245" s="153"/>
      <c r="C245" s="1"/>
      <c r="D245" s="1"/>
      <c r="E245" s="1"/>
      <c r="F245" s="1"/>
      <c r="G245" s="1"/>
      <c r="H245" s="1"/>
      <c r="I245" s="1"/>
      <c r="J245" s="1"/>
      <c r="K245" s="154"/>
      <c r="L245" s="39"/>
      <c r="M245" s="144"/>
      <c r="N245" s="145" t="s">
        <v>34</v>
      </c>
      <c r="O245" s="146">
        <v>0</v>
      </c>
      <c r="P245" s="146" t="e">
        <f t="shared" si="56"/>
        <v>#VALUE!</v>
      </c>
      <c r="Q245" s="146">
        <v>0</v>
      </c>
      <c r="R245" s="146" t="e">
        <f t="shared" si="57"/>
        <v>#VALUE!</v>
      </c>
      <c r="S245" s="146">
        <v>0</v>
      </c>
      <c r="T245" s="147" t="e">
        <f t="shared" si="58"/>
        <v>#VALUE!</v>
      </c>
      <c r="AR245" s="148" t="s">
        <v>234</v>
      </c>
      <c r="AT245" s="148" t="s">
        <v>104</v>
      </c>
      <c r="AU245" s="148" t="s">
        <v>76</v>
      </c>
      <c r="AY245" s="3" t="s">
        <v>158</v>
      </c>
      <c r="BE245" s="149" t="str">
        <f t="shared" si="59"/>
        <v>$#REF!$#REF!</v>
      </c>
      <c r="BF245" s="149">
        <f t="shared" si="60"/>
        <v>0</v>
      </c>
      <c r="BG245" s="149">
        <f t="shared" si="61"/>
        <v>0</v>
      </c>
      <c r="BH245" s="149">
        <f t="shared" si="62"/>
        <v>0</v>
      </c>
      <c r="BI245" s="149">
        <f t="shared" si="63"/>
        <v>0</v>
      </c>
      <c r="BJ245" s="3" t="s">
        <v>74</v>
      </c>
      <c r="BK245" s="149" t="e">
        <f t="shared" si="64"/>
        <v>#VALUE!</v>
      </c>
      <c r="BL245" s="3" t="s">
        <v>234</v>
      </c>
      <c r="BM245" s="148" t="s">
        <v>310</v>
      </c>
    </row>
    <row r="246" spans="2:65" s="14" customFormat="1" ht="16.5" customHeight="1">
      <c r="B246" s="153"/>
      <c r="C246" s="1"/>
      <c r="D246" s="1"/>
      <c r="E246" s="1"/>
      <c r="F246" s="1"/>
      <c r="G246" s="1"/>
      <c r="H246" s="1"/>
      <c r="I246" s="1"/>
      <c r="J246" s="1"/>
      <c r="K246" s="154"/>
      <c r="L246" s="39"/>
      <c r="M246" s="144"/>
      <c r="N246" s="145" t="s">
        <v>34</v>
      </c>
      <c r="O246" s="146">
        <v>0</v>
      </c>
      <c r="P246" s="146" t="e">
        <f t="shared" si="56"/>
        <v>#VALUE!</v>
      </c>
      <c r="Q246" s="146">
        <v>0</v>
      </c>
      <c r="R246" s="146" t="e">
        <f t="shared" si="57"/>
        <v>#VALUE!</v>
      </c>
      <c r="S246" s="146">
        <v>0</v>
      </c>
      <c r="T246" s="147" t="e">
        <f t="shared" si="58"/>
        <v>#VALUE!</v>
      </c>
      <c r="AR246" s="148" t="s">
        <v>234</v>
      </c>
      <c r="AT246" s="148" t="s">
        <v>104</v>
      </c>
      <c r="AU246" s="148" t="s">
        <v>76</v>
      </c>
      <c r="AY246" s="3" t="s">
        <v>158</v>
      </c>
      <c r="BE246" s="149" t="str">
        <f t="shared" si="59"/>
        <v>$#REF!$#REF!</v>
      </c>
      <c r="BF246" s="149">
        <f t="shared" si="60"/>
        <v>0</v>
      </c>
      <c r="BG246" s="149">
        <f t="shared" si="61"/>
        <v>0</v>
      </c>
      <c r="BH246" s="149">
        <f t="shared" si="62"/>
        <v>0</v>
      </c>
      <c r="BI246" s="149">
        <f t="shared" si="63"/>
        <v>0</v>
      </c>
      <c r="BJ246" s="3" t="s">
        <v>74</v>
      </c>
      <c r="BK246" s="149" t="e">
        <f t="shared" si="64"/>
        <v>#VALUE!</v>
      </c>
      <c r="BL246" s="3" t="s">
        <v>234</v>
      </c>
      <c r="BM246" s="148" t="s">
        <v>311</v>
      </c>
    </row>
    <row r="247" spans="2:65" s="14" customFormat="1" ht="16.5" customHeight="1">
      <c r="B247" s="153"/>
      <c r="C247" s="1"/>
      <c r="D247" s="1"/>
      <c r="E247" s="1"/>
      <c r="F247" s="1"/>
      <c r="G247" s="1"/>
      <c r="H247" s="1"/>
      <c r="I247" s="1"/>
      <c r="J247" s="1"/>
      <c r="K247" s="154"/>
      <c r="L247" s="39"/>
      <c r="M247" s="144"/>
      <c r="N247" s="145" t="s">
        <v>34</v>
      </c>
      <c r="O247" s="146">
        <v>0</v>
      </c>
      <c r="P247" s="146" t="e">
        <f t="shared" si="56"/>
        <v>#VALUE!</v>
      </c>
      <c r="Q247" s="146">
        <v>0</v>
      </c>
      <c r="R247" s="146" t="e">
        <f t="shared" si="57"/>
        <v>#VALUE!</v>
      </c>
      <c r="S247" s="146">
        <v>0</v>
      </c>
      <c r="T247" s="147" t="e">
        <f t="shared" si="58"/>
        <v>#VALUE!</v>
      </c>
      <c r="AR247" s="148" t="s">
        <v>234</v>
      </c>
      <c r="AT247" s="148" t="s">
        <v>104</v>
      </c>
      <c r="AU247" s="148" t="s">
        <v>76</v>
      </c>
      <c r="AY247" s="3" t="s">
        <v>158</v>
      </c>
      <c r="BE247" s="149" t="str">
        <f t="shared" si="59"/>
        <v>$#REF!$#REF!</v>
      </c>
      <c r="BF247" s="149">
        <f t="shared" si="60"/>
        <v>0</v>
      </c>
      <c r="BG247" s="149">
        <f t="shared" si="61"/>
        <v>0</v>
      </c>
      <c r="BH247" s="149">
        <f t="shared" si="62"/>
        <v>0</v>
      </c>
      <c r="BI247" s="149">
        <f t="shared" si="63"/>
        <v>0</v>
      </c>
      <c r="BJ247" s="3" t="s">
        <v>74</v>
      </c>
      <c r="BK247" s="149" t="e">
        <f t="shared" si="64"/>
        <v>#VALUE!</v>
      </c>
      <c r="BL247" s="3" t="s">
        <v>234</v>
      </c>
      <c r="BM247" s="148" t="s">
        <v>312</v>
      </c>
    </row>
    <row r="248" spans="2:65" s="14" customFormat="1" ht="16.5" customHeight="1">
      <c r="B248" s="153"/>
      <c r="C248" s="1"/>
      <c r="D248" s="1"/>
      <c r="E248" s="1"/>
      <c r="F248" s="1"/>
      <c r="G248" s="1"/>
      <c r="H248" s="1"/>
      <c r="I248" s="1"/>
      <c r="J248" s="1"/>
      <c r="K248" s="154"/>
      <c r="L248" s="39"/>
      <c r="M248" s="144"/>
      <c r="N248" s="145" t="s">
        <v>34</v>
      </c>
      <c r="O248" s="146">
        <v>0</v>
      </c>
      <c r="P248" s="146" t="e">
        <f t="shared" si="56"/>
        <v>#VALUE!</v>
      </c>
      <c r="Q248" s="146">
        <v>0</v>
      </c>
      <c r="R248" s="146" t="e">
        <f t="shared" si="57"/>
        <v>#VALUE!</v>
      </c>
      <c r="S248" s="146">
        <v>0</v>
      </c>
      <c r="T248" s="147" t="e">
        <f t="shared" si="58"/>
        <v>#VALUE!</v>
      </c>
      <c r="AR248" s="148" t="s">
        <v>234</v>
      </c>
      <c r="AT248" s="148" t="s">
        <v>104</v>
      </c>
      <c r="AU248" s="148" t="s">
        <v>76</v>
      </c>
      <c r="AY248" s="3" t="s">
        <v>158</v>
      </c>
      <c r="BE248" s="149" t="str">
        <f t="shared" si="59"/>
        <v>$#REF!$#REF!</v>
      </c>
      <c r="BF248" s="149">
        <f t="shared" si="60"/>
        <v>0</v>
      </c>
      <c r="BG248" s="149">
        <f t="shared" si="61"/>
        <v>0</v>
      </c>
      <c r="BH248" s="149">
        <f t="shared" si="62"/>
        <v>0</v>
      </c>
      <c r="BI248" s="149">
        <f t="shared" si="63"/>
        <v>0</v>
      </c>
      <c r="BJ248" s="3" t="s">
        <v>74</v>
      </c>
      <c r="BK248" s="149" t="e">
        <f t="shared" si="64"/>
        <v>#VALUE!</v>
      </c>
      <c r="BL248" s="3" t="s">
        <v>234</v>
      </c>
      <c r="BM248" s="148" t="s">
        <v>313</v>
      </c>
    </row>
    <row r="249" spans="2:65" s="14" customFormat="1" ht="16.5" customHeight="1">
      <c r="B249" s="153"/>
      <c r="C249" s="1"/>
      <c r="D249" s="1"/>
      <c r="E249" s="1"/>
      <c r="F249" s="1"/>
      <c r="G249" s="1"/>
      <c r="H249" s="1"/>
      <c r="I249" s="1"/>
      <c r="J249" s="1"/>
      <c r="K249" s="154"/>
      <c r="L249" s="39"/>
      <c r="M249" s="144"/>
      <c r="N249" s="145" t="s">
        <v>34</v>
      </c>
      <c r="O249" s="146">
        <v>0</v>
      </c>
      <c r="P249" s="146" t="e">
        <f t="shared" si="56"/>
        <v>#VALUE!</v>
      </c>
      <c r="Q249" s="146">
        <v>0</v>
      </c>
      <c r="R249" s="146" t="e">
        <f t="shared" si="57"/>
        <v>#VALUE!</v>
      </c>
      <c r="S249" s="146">
        <v>0</v>
      </c>
      <c r="T249" s="147" t="e">
        <f t="shared" si="58"/>
        <v>#VALUE!</v>
      </c>
      <c r="AR249" s="148" t="s">
        <v>234</v>
      </c>
      <c r="AT249" s="148" t="s">
        <v>104</v>
      </c>
      <c r="AU249" s="148" t="s">
        <v>76</v>
      </c>
      <c r="AY249" s="3" t="s">
        <v>158</v>
      </c>
      <c r="BE249" s="149" t="str">
        <f t="shared" si="59"/>
        <v>$#REF!$#REF!</v>
      </c>
      <c r="BF249" s="149">
        <f t="shared" si="60"/>
        <v>0</v>
      </c>
      <c r="BG249" s="149">
        <f t="shared" si="61"/>
        <v>0</v>
      </c>
      <c r="BH249" s="149">
        <f t="shared" si="62"/>
        <v>0</v>
      </c>
      <c r="BI249" s="149">
        <f t="shared" si="63"/>
        <v>0</v>
      </c>
      <c r="BJ249" s="3" t="s">
        <v>74</v>
      </c>
      <c r="BK249" s="149" t="e">
        <f t="shared" si="64"/>
        <v>#VALUE!</v>
      </c>
      <c r="BL249" s="3" t="s">
        <v>234</v>
      </c>
      <c r="BM249" s="148" t="s">
        <v>314</v>
      </c>
    </row>
    <row r="250" spans="2:65" s="14" customFormat="1" ht="24" customHeight="1">
      <c r="B250" s="153"/>
      <c r="C250" s="1"/>
      <c r="D250" s="1"/>
      <c r="E250" s="1"/>
      <c r="F250" s="1"/>
      <c r="G250" s="1"/>
      <c r="H250" s="1"/>
      <c r="I250" s="1"/>
      <c r="J250" s="1"/>
      <c r="K250" s="154" t="s">
        <v>218</v>
      </c>
      <c r="L250" s="39"/>
      <c r="M250" s="144"/>
      <c r="N250" s="145" t="s">
        <v>34</v>
      </c>
      <c r="O250" s="146">
        <v>0</v>
      </c>
      <c r="P250" s="146" t="e">
        <f t="shared" si="56"/>
        <v>#VALUE!</v>
      </c>
      <c r="Q250" s="146">
        <v>0</v>
      </c>
      <c r="R250" s="146" t="e">
        <f t="shared" si="57"/>
        <v>#VALUE!</v>
      </c>
      <c r="S250" s="146">
        <v>0</v>
      </c>
      <c r="T250" s="147" t="e">
        <f t="shared" si="58"/>
        <v>#VALUE!</v>
      </c>
      <c r="AR250" s="148" t="s">
        <v>234</v>
      </c>
      <c r="AT250" s="148" t="s">
        <v>104</v>
      </c>
      <c r="AU250" s="148" t="s">
        <v>76</v>
      </c>
      <c r="AY250" s="3" t="s">
        <v>158</v>
      </c>
      <c r="BE250" s="149" t="str">
        <f t="shared" si="59"/>
        <v>$#REF!$#REF!</v>
      </c>
      <c r="BF250" s="149">
        <f t="shared" si="60"/>
        <v>0</v>
      </c>
      <c r="BG250" s="149">
        <f t="shared" si="61"/>
        <v>0</v>
      </c>
      <c r="BH250" s="149">
        <f t="shared" si="62"/>
        <v>0</v>
      </c>
      <c r="BI250" s="149">
        <f t="shared" si="63"/>
        <v>0</v>
      </c>
      <c r="BJ250" s="3" t="s">
        <v>74</v>
      </c>
      <c r="BK250" s="149" t="e">
        <f t="shared" si="64"/>
        <v>#VALUE!</v>
      </c>
      <c r="BL250" s="3" t="s">
        <v>234</v>
      </c>
      <c r="BM250" s="148" t="s">
        <v>315</v>
      </c>
    </row>
    <row r="251" spans="2:63" s="113" customFormat="1" ht="22.5" customHeight="1">
      <c r="B251" s="138"/>
      <c r="C251" s="1"/>
      <c r="D251" s="1"/>
      <c r="E251" s="1"/>
      <c r="F251" s="1"/>
      <c r="G251" s="1"/>
      <c r="H251" s="1"/>
      <c r="I251" s="1"/>
      <c r="J251" s="1"/>
      <c r="L251" s="138"/>
      <c r="M251" s="137"/>
      <c r="N251" s="138"/>
      <c r="O251" s="138"/>
      <c r="P251" s="139" t="e">
        <f>SUM(P252:P254)</f>
        <v>#VALUE!</v>
      </c>
      <c r="Q251" s="138"/>
      <c r="R251" s="139" t="e">
        <f>SUM(R252:R254)</f>
        <v>#VALUE!</v>
      </c>
      <c r="S251" s="138"/>
      <c r="T251" s="140" t="e">
        <f>SUM(T252:T254)</f>
        <v>#VALUE!</v>
      </c>
      <c r="AR251" s="114" t="s">
        <v>76</v>
      </c>
      <c r="AT251" s="141" t="s">
        <v>68</v>
      </c>
      <c r="AU251" s="141" t="s">
        <v>74</v>
      </c>
      <c r="AY251" s="114" t="s">
        <v>158</v>
      </c>
      <c r="BK251" s="142" t="e">
        <f>SUM(BK252:BK254)</f>
        <v>#VALUE!</v>
      </c>
    </row>
    <row r="252" spans="2:65" s="14" customFormat="1" ht="24" customHeight="1">
      <c r="B252" s="153"/>
      <c r="C252" s="1"/>
      <c r="D252" s="1"/>
      <c r="E252" s="1"/>
      <c r="F252" s="1"/>
      <c r="G252" s="1"/>
      <c r="H252" s="1"/>
      <c r="I252" s="1"/>
      <c r="J252" s="1"/>
      <c r="K252" s="154" t="s">
        <v>218</v>
      </c>
      <c r="L252" s="39"/>
      <c r="M252" s="144"/>
      <c r="N252" s="145" t="s">
        <v>34</v>
      </c>
      <c r="O252" s="146">
        <v>3.524</v>
      </c>
      <c r="P252" s="146" t="e">
        <f>O252*"$#REF!$#REF!"</f>
        <v>#VALUE!</v>
      </c>
      <c r="Q252" s="146">
        <v>0.08120000000000001</v>
      </c>
      <c r="R252" s="146" t="e">
        <f>Q252*"$#REF!$#REF!"</f>
        <v>#VALUE!</v>
      </c>
      <c r="S252" s="146">
        <v>0</v>
      </c>
      <c r="T252" s="147" t="e">
        <f>S252*"$#REF!$#REF!"</f>
        <v>#VALUE!</v>
      </c>
      <c r="AR252" s="148" t="s">
        <v>234</v>
      </c>
      <c r="AT252" s="148" t="s">
        <v>104</v>
      </c>
      <c r="AU252" s="148" t="s">
        <v>76</v>
      </c>
      <c r="AY252" s="3" t="s">
        <v>158</v>
      </c>
      <c r="BE252" s="149" t="str">
        <f>IF(N252="základní","$#REF!$#REF!",0)</f>
        <v>$#REF!$#REF!</v>
      </c>
      <c r="BF252" s="149">
        <f>IF(N252="snížená","$#REF!$#REF!",0)</f>
        <v>0</v>
      </c>
      <c r="BG252" s="149">
        <f>IF(N252="zákl. přenesená","$#REF!$#REF!",0)</f>
        <v>0</v>
      </c>
      <c r="BH252" s="149">
        <f>IF(N252="sníž. přenesená","$#REF!$#REF!",0)</f>
        <v>0</v>
      </c>
      <c r="BI252" s="149">
        <f>IF(N252="nulová","$#REF!$#REF!",0)</f>
        <v>0</v>
      </c>
      <c r="BJ252" s="3" t="s">
        <v>74</v>
      </c>
      <c r="BK252" s="149" t="e">
        <f>ROUND("$#REF!$#REF!"*"$#REF!$#REF!",2)</f>
        <v>#VALUE!</v>
      </c>
      <c r="BL252" s="3" t="s">
        <v>234</v>
      </c>
      <c r="BM252" s="148" t="s">
        <v>316</v>
      </c>
    </row>
    <row r="253" spans="2:65" s="14" customFormat="1" ht="24" customHeight="1">
      <c r="B253" s="153"/>
      <c r="C253" s="1"/>
      <c r="D253" s="1"/>
      <c r="E253" s="1"/>
      <c r="F253" s="1"/>
      <c r="G253" s="1"/>
      <c r="H253" s="1"/>
      <c r="I253" s="1"/>
      <c r="J253" s="1"/>
      <c r="K253" s="154" t="s">
        <v>218</v>
      </c>
      <c r="L253" s="39"/>
      <c r="M253" s="144"/>
      <c r="N253" s="145" t="s">
        <v>34</v>
      </c>
      <c r="O253" s="146">
        <v>2.357</v>
      </c>
      <c r="P253" s="146" t="e">
        <f>O253*"$#REF!$#REF!"</f>
        <v>#VALUE!</v>
      </c>
      <c r="Q253" s="146">
        <v>0.00553</v>
      </c>
      <c r="R253" s="146" t="e">
        <f>Q253*"$#REF!$#REF!"</f>
        <v>#VALUE!</v>
      </c>
      <c r="S253" s="146">
        <v>0</v>
      </c>
      <c r="T253" s="147" t="e">
        <f>S253*"$#REF!$#REF!"</f>
        <v>#VALUE!</v>
      </c>
      <c r="AR253" s="148" t="s">
        <v>234</v>
      </c>
      <c r="AT253" s="148" t="s">
        <v>104</v>
      </c>
      <c r="AU253" s="148" t="s">
        <v>76</v>
      </c>
      <c r="AY253" s="3" t="s">
        <v>158</v>
      </c>
      <c r="BE253" s="149" t="str">
        <f>IF(N253="základní","$#REF!$#REF!",0)</f>
        <v>$#REF!$#REF!</v>
      </c>
      <c r="BF253" s="149">
        <f>IF(N253="snížená","$#REF!$#REF!",0)</f>
        <v>0</v>
      </c>
      <c r="BG253" s="149">
        <f>IF(N253="zákl. přenesená","$#REF!$#REF!",0)</f>
        <v>0</v>
      </c>
      <c r="BH253" s="149">
        <f>IF(N253="sníž. přenesená","$#REF!$#REF!",0)</f>
        <v>0</v>
      </c>
      <c r="BI253" s="149">
        <f>IF(N253="nulová","$#REF!$#REF!",0)</f>
        <v>0</v>
      </c>
      <c r="BJ253" s="3" t="s">
        <v>74</v>
      </c>
      <c r="BK253" s="149" t="e">
        <f>ROUND("$#REF!$#REF!"*"$#REF!$#REF!",2)</f>
        <v>#VALUE!</v>
      </c>
      <c r="BL253" s="3" t="s">
        <v>234</v>
      </c>
      <c r="BM253" s="148" t="s">
        <v>317</v>
      </c>
    </row>
    <row r="254" spans="2:65" s="14" customFormat="1" ht="24" customHeight="1">
      <c r="B254" s="153"/>
      <c r="C254" s="1"/>
      <c r="D254" s="1"/>
      <c r="E254" s="1"/>
      <c r="F254" s="1"/>
      <c r="G254" s="1"/>
      <c r="H254" s="1"/>
      <c r="I254" s="1"/>
      <c r="J254" s="1"/>
      <c r="K254" s="154" t="s">
        <v>218</v>
      </c>
      <c r="L254" s="39"/>
      <c r="M254" s="144"/>
      <c r="N254" s="145" t="s">
        <v>34</v>
      </c>
      <c r="O254" s="146">
        <v>0</v>
      </c>
      <c r="P254" s="146" t="e">
        <f>O254*"$#REF!$#REF!"</f>
        <v>#VALUE!</v>
      </c>
      <c r="Q254" s="146">
        <v>0</v>
      </c>
      <c r="R254" s="146" t="e">
        <f>Q254*"$#REF!$#REF!"</f>
        <v>#VALUE!</v>
      </c>
      <c r="S254" s="146">
        <v>0</v>
      </c>
      <c r="T254" s="147" t="e">
        <f>S254*"$#REF!$#REF!"</f>
        <v>#VALUE!</v>
      </c>
      <c r="AR254" s="148" t="s">
        <v>234</v>
      </c>
      <c r="AT254" s="148" t="s">
        <v>104</v>
      </c>
      <c r="AU254" s="148" t="s">
        <v>76</v>
      </c>
      <c r="AY254" s="3" t="s">
        <v>158</v>
      </c>
      <c r="BE254" s="149" t="str">
        <f>IF(N254="základní","$#REF!$#REF!",0)</f>
        <v>$#REF!$#REF!</v>
      </c>
      <c r="BF254" s="149">
        <f>IF(N254="snížená","$#REF!$#REF!",0)</f>
        <v>0</v>
      </c>
      <c r="BG254" s="149">
        <f>IF(N254="zákl. přenesená","$#REF!$#REF!",0)</f>
        <v>0</v>
      </c>
      <c r="BH254" s="149">
        <f>IF(N254="sníž. přenesená","$#REF!$#REF!",0)</f>
        <v>0</v>
      </c>
      <c r="BI254" s="149">
        <f>IF(N254="nulová","$#REF!$#REF!",0)</f>
        <v>0</v>
      </c>
      <c r="BJ254" s="3" t="s">
        <v>74</v>
      </c>
      <c r="BK254" s="149" t="e">
        <f>ROUND("$#REF!$#REF!"*"$#REF!$#REF!",2)</f>
        <v>#VALUE!</v>
      </c>
      <c r="BL254" s="3" t="s">
        <v>234</v>
      </c>
      <c r="BM254" s="148" t="s">
        <v>318</v>
      </c>
    </row>
    <row r="255" spans="2:63" s="113" customFormat="1" ht="22.5" customHeight="1">
      <c r="B255" s="138"/>
      <c r="C255" s="1"/>
      <c r="D255" s="1"/>
      <c r="E255" s="1"/>
      <c r="F255" s="1"/>
      <c r="G255" s="1"/>
      <c r="H255" s="1"/>
      <c r="I255" s="1"/>
      <c r="J255" s="1"/>
      <c r="L255" s="138"/>
      <c r="M255" s="137"/>
      <c r="N255" s="138"/>
      <c r="O255" s="138"/>
      <c r="P255" s="139" t="e">
        <f>SUM(P256:P279)</f>
        <v>#VALUE!</v>
      </c>
      <c r="Q255" s="138"/>
      <c r="R255" s="139" t="e">
        <f>SUM(R256:R279)</f>
        <v>#VALUE!</v>
      </c>
      <c r="S255" s="138"/>
      <c r="T255" s="140" t="e">
        <f>SUM(T256:T279)</f>
        <v>#VALUE!</v>
      </c>
      <c r="AR255" s="114" t="s">
        <v>76</v>
      </c>
      <c r="AT255" s="141" t="s">
        <v>68</v>
      </c>
      <c r="AU255" s="141" t="s">
        <v>74</v>
      </c>
      <c r="AY255" s="114" t="s">
        <v>158</v>
      </c>
      <c r="BK255" s="142" t="e">
        <f>SUM(BK256:BK279)</f>
        <v>#VALUE!</v>
      </c>
    </row>
    <row r="256" spans="2:65" s="14" customFormat="1" ht="24" customHeight="1">
      <c r="B256" s="153"/>
      <c r="C256" s="1"/>
      <c r="D256" s="1"/>
      <c r="E256" s="1"/>
      <c r="F256" s="1"/>
      <c r="G256" s="1"/>
      <c r="H256" s="1"/>
      <c r="I256" s="1"/>
      <c r="J256" s="1"/>
      <c r="K256" s="154" t="s">
        <v>218</v>
      </c>
      <c r="L256" s="39"/>
      <c r="M256" s="144"/>
      <c r="N256" s="145" t="s">
        <v>34</v>
      </c>
      <c r="O256" s="146">
        <v>1.1</v>
      </c>
      <c r="P256" s="146" t="e">
        <f aca="true" t="shared" si="65" ref="P256:P279">O256*"$#REF!$#REF!"</f>
        <v>#VALUE!</v>
      </c>
      <c r="Q256" s="146">
        <v>0.01692</v>
      </c>
      <c r="R256" s="146" t="e">
        <f aca="true" t="shared" si="66" ref="R256:R279">Q256*"$#REF!$#REF!"</f>
        <v>#VALUE!</v>
      </c>
      <c r="S256" s="146">
        <v>0</v>
      </c>
      <c r="T256" s="147" t="e">
        <f aca="true" t="shared" si="67" ref="T256:T279">S256*"$#REF!$#REF!"</f>
        <v>#VALUE!</v>
      </c>
      <c r="AR256" s="148" t="s">
        <v>234</v>
      </c>
      <c r="AT256" s="148" t="s">
        <v>104</v>
      </c>
      <c r="AU256" s="148" t="s">
        <v>76</v>
      </c>
      <c r="AY256" s="3" t="s">
        <v>158</v>
      </c>
      <c r="BE256" s="149" t="str">
        <f aca="true" t="shared" si="68" ref="BE256:BE279">IF(N256="základní","$#REF!$#REF!",0)</f>
        <v>$#REF!$#REF!</v>
      </c>
      <c r="BF256" s="149">
        <f aca="true" t="shared" si="69" ref="BF256:BF279">IF(N256="snížená","$#REF!$#REF!",0)</f>
        <v>0</v>
      </c>
      <c r="BG256" s="149">
        <f aca="true" t="shared" si="70" ref="BG256:BG279">IF(N256="zákl. přenesená","$#REF!$#REF!",0)</f>
        <v>0</v>
      </c>
      <c r="BH256" s="149">
        <f aca="true" t="shared" si="71" ref="BH256:BH279">IF(N256="sníž. přenesená","$#REF!$#REF!",0)</f>
        <v>0</v>
      </c>
      <c r="BI256" s="149">
        <f aca="true" t="shared" si="72" ref="BI256:BI279">IF(N256="nulová","$#REF!$#REF!",0)</f>
        <v>0</v>
      </c>
      <c r="BJ256" s="3" t="s">
        <v>74</v>
      </c>
      <c r="BK256" s="149" t="e">
        <f aca="true" t="shared" si="73" ref="BK256:BK279">ROUND("$#REF!$#REF!"*"$#REF!$#REF!",2)</f>
        <v>#VALUE!</v>
      </c>
      <c r="BL256" s="3" t="s">
        <v>234</v>
      </c>
      <c r="BM256" s="148" t="s">
        <v>319</v>
      </c>
    </row>
    <row r="257" spans="2:65" s="14" customFormat="1" ht="24" customHeight="1">
      <c r="B257" s="153"/>
      <c r="C257" s="1"/>
      <c r="D257" s="1"/>
      <c r="E257" s="1"/>
      <c r="F257" s="1"/>
      <c r="G257" s="1"/>
      <c r="H257" s="1"/>
      <c r="I257" s="1"/>
      <c r="J257" s="1"/>
      <c r="K257" s="154" t="s">
        <v>218</v>
      </c>
      <c r="L257" s="39"/>
      <c r="M257" s="144"/>
      <c r="N257" s="145" t="s">
        <v>34</v>
      </c>
      <c r="O257" s="146">
        <v>0.5</v>
      </c>
      <c r="P257" s="146" t="e">
        <f t="shared" si="65"/>
        <v>#VALUE!</v>
      </c>
      <c r="Q257" s="146">
        <v>0.0025800000000000003</v>
      </c>
      <c r="R257" s="146" t="e">
        <f t="shared" si="66"/>
        <v>#VALUE!</v>
      </c>
      <c r="S257" s="146">
        <v>0</v>
      </c>
      <c r="T257" s="147" t="e">
        <f t="shared" si="67"/>
        <v>#VALUE!</v>
      </c>
      <c r="AR257" s="148" t="s">
        <v>234</v>
      </c>
      <c r="AT257" s="148" t="s">
        <v>104</v>
      </c>
      <c r="AU257" s="148" t="s">
        <v>76</v>
      </c>
      <c r="AY257" s="3" t="s">
        <v>158</v>
      </c>
      <c r="BE257" s="149" t="str">
        <f t="shared" si="68"/>
        <v>$#REF!$#REF!</v>
      </c>
      <c r="BF257" s="149">
        <f t="shared" si="69"/>
        <v>0</v>
      </c>
      <c r="BG257" s="149">
        <f t="shared" si="70"/>
        <v>0</v>
      </c>
      <c r="BH257" s="149">
        <f t="shared" si="71"/>
        <v>0</v>
      </c>
      <c r="BI257" s="149">
        <f t="shared" si="72"/>
        <v>0</v>
      </c>
      <c r="BJ257" s="3" t="s">
        <v>74</v>
      </c>
      <c r="BK257" s="149" t="e">
        <f t="shared" si="73"/>
        <v>#VALUE!</v>
      </c>
      <c r="BL257" s="3" t="s">
        <v>234</v>
      </c>
      <c r="BM257" s="148" t="s">
        <v>320</v>
      </c>
    </row>
    <row r="258" spans="2:65" s="14" customFormat="1" ht="24" customHeight="1">
      <c r="B258" s="153"/>
      <c r="C258" s="1"/>
      <c r="D258" s="1"/>
      <c r="E258" s="1"/>
      <c r="F258" s="1"/>
      <c r="G258" s="1"/>
      <c r="H258" s="1"/>
      <c r="I258" s="1"/>
      <c r="J258" s="1"/>
      <c r="K258" s="154" t="s">
        <v>218</v>
      </c>
      <c r="L258" s="39"/>
      <c r="M258" s="144"/>
      <c r="N258" s="145" t="s">
        <v>34</v>
      </c>
      <c r="O258" s="146">
        <v>1.2</v>
      </c>
      <c r="P258" s="146" t="e">
        <f t="shared" si="65"/>
        <v>#VALUE!</v>
      </c>
      <c r="Q258" s="146">
        <v>0.026680000000000002</v>
      </c>
      <c r="R258" s="146" t="e">
        <f t="shared" si="66"/>
        <v>#VALUE!</v>
      </c>
      <c r="S258" s="146">
        <v>0</v>
      </c>
      <c r="T258" s="147" t="e">
        <f t="shared" si="67"/>
        <v>#VALUE!</v>
      </c>
      <c r="AR258" s="148" t="s">
        <v>234</v>
      </c>
      <c r="AT258" s="148" t="s">
        <v>104</v>
      </c>
      <c r="AU258" s="148" t="s">
        <v>76</v>
      </c>
      <c r="AY258" s="3" t="s">
        <v>158</v>
      </c>
      <c r="BE258" s="149" t="str">
        <f t="shared" si="68"/>
        <v>$#REF!$#REF!</v>
      </c>
      <c r="BF258" s="149">
        <f t="shared" si="69"/>
        <v>0</v>
      </c>
      <c r="BG258" s="149">
        <f t="shared" si="70"/>
        <v>0</v>
      </c>
      <c r="BH258" s="149">
        <f t="shared" si="71"/>
        <v>0</v>
      </c>
      <c r="BI258" s="149">
        <f t="shared" si="72"/>
        <v>0</v>
      </c>
      <c r="BJ258" s="3" t="s">
        <v>74</v>
      </c>
      <c r="BK258" s="149" t="e">
        <f t="shared" si="73"/>
        <v>#VALUE!</v>
      </c>
      <c r="BL258" s="3" t="s">
        <v>234</v>
      </c>
      <c r="BM258" s="148" t="s">
        <v>321</v>
      </c>
    </row>
    <row r="259" spans="2:65" s="14" customFormat="1" ht="24" customHeight="1">
      <c r="B259" s="153"/>
      <c r="C259" s="1"/>
      <c r="D259" s="1"/>
      <c r="E259" s="1"/>
      <c r="F259" s="1"/>
      <c r="G259" s="1"/>
      <c r="H259" s="1"/>
      <c r="I259" s="1"/>
      <c r="J259" s="1"/>
      <c r="K259" s="154" t="s">
        <v>218</v>
      </c>
      <c r="L259" s="39"/>
      <c r="M259" s="144"/>
      <c r="N259" s="145" t="s">
        <v>34</v>
      </c>
      <c r="O259" s="146">
        <v>1.1</v>
      </c>
      <c r="P259" s="146" t="e">
        <f t="shared" si="65"/>
        <v>#VALUE!</v>
      </c>
      <c r="Q259" s="146">
        <v>0.015280000000000002</v>
      </c>
      <c r="R259" s="146" t="e">
        <f t="shared" si="66"/>
        <v>#VALUE!</v>
      </c>
      <c r="S259" s="146">
        <v>0</v>
      </c>
      <c r="T259" s="147" t="e">
        <f t="shared" si="67"/>
        <v>#VALUE!</v>
      </c>
      <c r="AR259" s="148" t="s">
        <v>234</v>
      </c>
      <c r="AT259" s="148" t="s">
        <v>104</v>
      </c>
      <c r="AU259" s="148" t="s">
        <v>76</v>
      </c>
      <c r="AY259" s="3" t="s">
        <v>158</v>
      </c>
      <c r="BE259" s="149" t="str">
        <f t="shared" si="68"/>
        <v>$#REF!$#REF!</v>
      </c>
      <c r="BF259" s="149">
        <f t="shared" si="69"/>
        <v>0</v>
      </c>
      <c r="BG259" s="149">
        <f t="shared" si="70"/>
        <v>0</v>
      </c>
      <c r="BH259" s="149">
        <f t="shared" si="71"/>
        <v>0</v>
      </c>
      <c r="BI259" s="149">
        <f t="shared" si="72"/>
        <v>0</v>
      </c>
      <c r="BJ259" s="3" t="s">
        <v>74</v>
      </c>
      <c r="BK259" s="149" t="e">
        <f t="shared" si="73"/>
        <v>#VALUE!</v>
      </c>
      <c r="BL259" s="3" t="s">
        <v>234</v>
      </c>
      <c r="BM259" s="148" t="s">
        <v>322</v>
      </c>
    </row>
    <row r="260" spans="2:65" s="14" customFormat="1" ht="6" customHeight="1">
      <c r="B260" s="153"/>
      <c r="C260" s="1"/>
      <c r="D260" s="1"/>
      <c r="E260" s="1"/>
      <c r="F260" s="1"/>
      <c r="G260" s="1"/>
      <c r="H260" s="1"/>
      <c r="I260" s="1"/>
      <c r="J260" s="1"/>
      <c r="K260" s="154" t="s">
        <v>218</v>
      </c>
      <c r="L260" s="39"/>
      <c r="M260" s="144"/>
      <c r="N260" s="145" t="s">
        <v>34</v>
      </c>
      <c r="O260" s="146">
        <v>0.75</v>
      </c>
      <c r="P260" s="146" t="e">
        <f t="shared" si="65"/>
        <v>#VALUE!</v>
      </c>
      <c r="Q260" s="146">
        <v>0.014</v>
      </c>
      <c r="R260" s="146" t="e">
        <f t="shared" si="66"/>
        <v>#VALUE!</v>
      </c>
      <c r="S260" s="146">
        <v>0</v>
      </c>
      <c r="T260" s="147" t="e">
        <f t="shared" si="67"/>
        <v>#VALUE!</v>
      </c>
      <c r="AR260" s="148" t="s">
        <v>234</v>
      </c>
      <c r="AT260" s="148" t="s">
        <v>104</v>
      </c>
      <c r="AU260" s="148" t="s">
        <v>76</v>
      </c>
      <c r="AY260" s="3" t="s">
        <v>158</v>
      </c>
      <c r="BE260" s="149" t="str">
        <f t="shared" si="68"/>
        <v>$#REF!$#REF!</v>
      </c>
      <c r="BF260" s="149">
        <f t="shared" si="69"/>
        <v>0</v>
      </c>
      <c r="BG260" s="149">
        <f t="shared" si="70"/>
        <v>0</v>
      </c>
      <c r="BH260" s="149">
        <f t="shared" si="71"/>
        <v>0</v>
      </c>
      <c r="BI260" s="149">
        <f t="shared" si="72"/>
        <v>0</v>
      </c>
      <c r="BJ260" s="3" t="s">
        <v>74</v>
      </c>
      <c r="BK260" s="149" t="e">
        <f t="shared" si="73"/>
        <v>#VALUE!</v>
      </c>
      <c r="BL260" s="3" t="s">
        <v>234</v>
      </c>
      <c r="BM260" s="148" t="s">
        <v>323</v>
      </c>
    </row>
    <row r="261" spans="2:65" s="14" customFormat="1" ht="24" customHeight="1">
      <c r="B261" s="153"/>
      <c r="C261" s="1"/>
      <c r="D261" s="1"/>
      <c r="E261" s="1"/>
      <c r="F261" s="1"/>
      <c r="G261" s="1"/>
      <c r="H261" s="1"/>
      <c r="I261" s="1"/>
      <c r="J261" s="1"/>
      <c r="K261" s="154" t="s">
        <v>218</v>
      </c>
      <c r="L261" s="39"/>
      <c r="M261" s="144"/>
      <c r="N261" s="145" t="s">
        <v>34</v>
      </c>
      <c r="O261" s="146">
        <v>1.4</v>
      </c>
      <c r="P261" s="146" t="e">
        <f t="shared" si="65"/>
        <v>#VALUE!</v>
      </c>
      <c r="Q261" s="146">
        <v>0.01745</v>
      </c>
      <c r="R261" s="146" t="e">
        <f t="shared" si="66"/>
        <v>#VALUE!</v>
      </c>
      <c r="S261" s="146">
        <v>0</v>
      </c>
      <c r="T261" s="147" t="e">
        <f t="shared" si="67"/>
        <v>#VALUE!</v>
      </c>
      <c r="AR261" s="148" t="s">
        <v>234</v>
      </c>
      <c r="AT261" s="148" t="s">
        <v>104</v>
      </c>
      <c r="AU261" s="148" t="s">
        <v>76</v>
      </c>
      <c r="AY261" s="3" t="s">
        <v>158</v>
      </c>
      <c r="BE261" s="149" t="str">
        <f t="shared" si="68"/>
        <v>$#REF!$#REF!</v>
      </c>
      <c r="BF261" s="149">
        <f t="shared" si="69"/>
        <v>0</v>
      </c>
      <c r="BG261" s="149">
        <f t="shared" si="70"/>
        <v>0</v>
      </c>
      <c r="BH261" s="149">
        <f t="shared" si="71"/>
        <v>0</v>
      </c>
      <c r="BI261" s="149">
        <f t="shared" si="72"/>
        <v>0</v>
      </c>
      <c r="BJ261" s="3" t="s">
        <v>74</v>
      </c>
      <c r="BK261" s="149" t="e">
        <f t="shared" si="73"/>
        <v>#VALUE!</v>
      </c>
      <c r="BL261" s="3" t="s">
        <v>234</v>
      </c>
      <c r="BM261" s="148" t="s">
        <v>324</v>
      </c>
    </row>
    <row r="262" spans="2:65" s="14" customFormat="1" ht="6" customHeight="1">
      <c r="B262" s="153"/>
      <c r="C262" s="1"/>
      <c r="D262" s="1"/>
      <c r="E262" s="1"/>
      <c r="F262" s="1"/>
      <c r="G262" s="1"/>
      <c r="H262" s="1"/>
      <c r="I262" s="1"/>
      <c r="J262" s="1"/>
      <c r="K262" s="154" t="s">
        <v>218</v>
      </c>
      <c r="L262" s="39"/>
      <c r="M262" s="144"/>
      <c r="N262" s="145" t="s">
        <v>34</v>
      </c>
      <c r="O262" s="146">
        <v>2.54</v>
      </c>
      <c r="P262" s="146" t="e">
        <f t="shared" si="65"/>
        <v>#VALUE!</v>
      </c>
      <c r="Q262" s="146">
        <v>0.03088</v>
      </c>
      <c r="R262" s="146" t="e">
        <f t="shared" si="66"/>
        <v>#VALUE!</v>
      </c>
      <c r="S262" s="146">
        <v>0</v>
      </c>
      <c r="T262" s="147" t="e">
        <f t="shared" si="67"/>
        <v>#VALUE!</v>
      </c>
      <c r="AR262" s="148" t="s">
        <v>234</v>
      </c>
      <c r="AT262" s="148" t="s">
        <v>104</v>
      </c>
      <c r="AU262" s="148" t="s">
        <v>76</v>
      </c>
      <c r="AY262" s="3" t="s">
        <v>158</v>
      </c>
      <c r="BE262" s="149" t="str">
        <f t="shared" si="68"/>
        <v>$#REF!$#REF!</v>
      </c>
      <c r="BF262" s="149">
        <f t="shared" si="69"/>
        <v>0</v>
      </c>
      <c r="BG262" s="149">
        <f t="shared" si="70"/>
        <v>0</v>
      </c>
      <c r="BH262" s="149">
        <f t="shared" si="71"/>
        <v>0</v>
      </c>
      <c r="BI262" s="149">
        <f t="shared" si="72"/>
        <v>0</v>
      </c>
      <c r="BJ262" s="3" t="s">
        <v>74</v>
      </c>
      <c r="BK262" s="149" t="e">
        <f t="shared" si="73"/>
        <v>#VALUE!</v>
      </c>
      <c r="BL262" s="3" t="s">
        <v>234</v>
      </c>
      <c r="BM262" s="148" t="s">
        <v>325</v>
      </c>
    </row>
    <row r="263" spans="2:65" s="14" customFormat="1" ht="6" customHeight="1">
      <c r="B263" s="153"/>
      <c r="C263" s="1"/>
      <c r="D263" s="1"/>
      <c r="E263" s="1"/>
      <c r="F263" s="1"/>
      <c r="G263" s="1"/>
      <c r="H263" s="1"/>
      <c r="I263" s="1"/>
      <c r="J263" s="1"/>
      <c r="K263" s="154" t="s">
        <v>218</v>
      </c>
      <c r="L263" s="39"/>
      <c r="M263" s="144"/>
      <c r="N263" s="145" t="s">
        <v>34</v>
      </c>
      <c r="O263" s="146">
        <v>1.5</v>
      </c>
      <c r="P263" s="146" t="e">
        <f t="shared" si="65"/>
        <v>#VALUE!</v>
      </c>
      <c r="Q263" s="146">
        <v>0.01034</v>
      </c>
      <c r="R263" s="146" t="e">
        <f t="shared" si="66"/>
        <v>#VALUE!</v>
      </c>
      <c r="S263" s="146">
        <v>0</v>
      </c>
      <c r="T263" s="147" t="e">
        <f t="shared" si="67"/>
        <v>#VALUE!</v>
      </c>
      <c r="AR263" s="148" t="s">
        <v>234</v>
      </c>
      <c r="AT263" s="148" t="s">
        <v>104</v>
      </c>
      <c r="AU263" s="148" t="s">
        <v>76</v>
      </c>
      <c r="AY263" s="3" t="s">
        <v>158</v>
      </c>
      <c r="BE263" s="149" t="str">
        <f t="shared" si="68"/>
        <v>$#REF!$#REF!</v>
      </c>
      <c r="BF263" s="149">
        <f t="shared" si="69"/>
        <v>0</v>
      </c>
      <c r="BG263" s="149">
        <f t="shared" si="70"/>
        <v>0</v>
      </c>
      <c r="BH263" s="149">
        <f t="shared" si="71"/>
        <v>0</v>
      </c>
      <c r="BI263" s="149">
        <f t="shared" si="72"/>
        <v>0</v>
      </c>
      <c r="BJ263" s="3" t="s">
        <v>74</v>
      </c>
      <c r="BK263" s="149" t="e">
        <f t="shared" si="73"/>
        <v>#VALUE!</v>
      </c>
      <c r="BL263" s="3" t="s">
        <v>234</v>
      </c>
      <c r="BM263" s="148" t="s">
        <v>326</v>
      </c>
    </row>
    <row r="264" spans="2:65" s="14" customFormat="1" ht="24" customHeight="1">
      <c r="B264" s="153"/>
      <c r="C264" s="1"/>
      <c r="D264" s="1"/>
      <c r="E264" s="1"/>
      <c r="F264" s="1"/>
      <c r="G264" s="1"/>
      <c r="H264" s="1"/>
      <c r="I264" s="1"/>
      <c r="J264" s="1"/>
      <c r="K264" s="154" t="s">
        <v>218</v>
      </c>
      <c r="L264" s="39"/>
      <c r="M264" s="144"/>
      <c r="N264" s="145" t="s">
        <v>34</v>
      </c>
      <c r="O264" s="146">
        <v>1.5</v>
      </c>
      <c r="P264" s="146" t="e">
        <f t="shared" si="65"/>
        <v>#VALUE!</v>
      </c>
      <c r="Q264" s="146">
        <v>0.014700000000000001</v>
      </c>
      <c r="R264" s="146" t="e">
        <f t="shared" si="66"/>
        <v>#VALUE!</v>
      </c>
      <c r="S264" s="146">
        <v>0</v>
      </c>
      <c r="T264" s="147" t="e">
        <f t="shared" si="67"/>
        <v>#VALUE!</v>
      </c>
      <c r="AR264" s="148" t="s">
        <v>234</v>
      </c>
      <c r="AT264" s="148" t="s">
        <v>104</v>
      </c>
      <c r="AU264" s="148" t="s">
        <v>76</v>
      </c>
      <c r="AY264" s="3" t="s">
        <v>158</v>
      </c>
      <c r="BE264" s="149" t="str">
        <f t="shared" si="68"/>
        <v>$#REF!$#REF!</v>
      </c>
      <c r="BF264" s="149">
        <f t="shared" si="69"/>
        <v>0</v>
      </c>
      <c r="BG264" s="149">
        <f t="shared" si="70"/>
        <v>0</v>
      </c>
      <c r="BH264" s="149">
        <f t="shared" si="71"/>
        <v>0</v>
      </c>
      <c r="BI264" s="149">
        <f t="shared" si="72"/>
        <v>0</v>
      </c>
      <c r="BJ264" s="3" t="s">
        <v>74</v>
      </c>
      <c r="BK264" s="149" t="e">
        <f t="shared" si="73"/>
        <v>#VALUE!</v>
      </c>
      <c r="BL264" s="3" t="s">
        <v>234</v>
      </c>
      <c r="BM264" s="148" t="s">
        <v>327</v>
      </c>
    </row>
    <row r="265" spans="2:65" s="14" customFormat="1" ht="36" customHeight="1">
      <c r="B265" s="153"/>
      <c r="C265" s="1"/>
      <c r="D265" s="1"/>
      <c r="E265" s="1"/>
      <c r="F265" s="1"/>
      <c r="G265" s="1"/>
      <c r="H265" s="1"/>
      <c r="I265" s="1"/>
      <c r="J265" s="1"/>
      <c r="K265" s="154" t="s">
        <v>218</v>
      </c>
      <c r="L265" s="39"/>
      <c r="M265" s="144"/>
      <c r="N265" s="145" t="s">
        <v>34</v>
      </c>
      <c r="O265" s="146">
        <v>1</v>
      </c>
      <c r="P265" s="146" t="e">
        <f t="shared" si="65"/>
        <v>#VALUE!</v>
      </c>
      <c r="Q265" s="146">
        <v>0.05025</v>
      </c>
      <c r="R265" s="146" t="e">
        <f t="shared" si="66"/>
        <v>#VALUE!</v>
      </c>
      <c r="S265" s="146">
        <v>0</v>
      </c>
      <c r="T265" s="147" t="e">
        <f t="shared" si="67"/>
        <v>#VALUE!</v>
      </c>
      <c r="AR265" s="148" t="s">
        <v>234</v>
      </c>
      <c r="AT265" s="148" t="s">
        <v>104</v>
      </c>
      <c r="AU265" s="148" t="s">
        <v>76</v>
      </c>
      <c r="AY265" s="3" t="s">
        <v>158</v>
      </c>
      <c r="BE265" s="149" t="str">
        <f t="shared" si="68"/>
        <v>$#REF!$#REF!</v>
      </c>
      <c r="BF265" s="149">
        <f t="shared" si="69"/>
        <v>0</v>
      </c>
      <c r="BG265" s="149">
        <f t="shared" si="70"/>
        <v>0</v>
      </c>
      <c r="BH265" s="149">
        <f t="shared" si="71"/>
        <v>0</v>
      </c>
      <c r="BI265" s="149">
        <f t="shared" si="72"/>
        <v>0</v>
      </c>
      <c r="BJ265" s="3" t="s">
        <v>74</v>
      </c>
      <c r="BK265" s="149" t="e">
        <f t="shared" si="73"/>
        <v>#VALUE!</v>
      </c>
      <c r="BL265" s="3" t="s">
        <v>234</v>
      </c>
      <c r="BM265" s="148" t="s">
        <v>328</v>
      </c>
    </row>
    <row r="266" spans="2:65" s="14" customFormat="1" ht="36" customHeight="1">
      <c r="B266" s="153"/>
      <c r="C266" s="1"/>
      <c r="D266" s="1"/>
      <c r="E266" s="1"/>
      <c r="F266" s="1"/>
      <c r="G266" s="1"/>
      <c r="H266" s="1"/>
      <c r="I266" s="1"/>
      <c r="J266" s="1"/>
      <c r="K266" s="154" t="s">
        <v>218</v>
      </c>
      <c r="L266" s="39"/>
      <c r="M266" s="144"/>
      <c r="N266" s="145" t="s">
        <v>34</v>
      </c>
      <c r="O266" s="146">
        <v>1</v>
      </c>
      <c r="P266" s="146" t="e">
        <f t="shared" si="65"/>
        <v>#VALUE!</v>
      </c>
      <c r="Q266" s="146">
        <v>0.060250000000000005</v>
      </c>
      <c r="R266" s="146" t="e">
        <f t="shared" si="66"/>
        <v>#VALUE!</v>
      </c>
      <c r="S266" s="146">
        <v>0</v>
      </c>
      <c r="T266" s="147" t="e">
        <f t="shared" si="67"/>
        <v>#VALUE!</v>
      </c>
      <c r="AR266" s="148" t="s">
        <v>234</v>
      </c>
      <c r="AT266" s="148" t="s">
        <v>104</v>
      </c>
      <c r="AU266" s="148" t="s">
        <v>76</v>
      </c>
      <c r="AY266" s="3" t="s">
        <v>158</v>
      </c>
      <c r="BE266" s="149" t="str">
        <f t="shared" si="68"/>
        <v>$#REF!$#REF!</v>
      </c>
      <c r="BF266" s="149">
        <f t="shared" si="69"/>
        <v>0</v>
      </c>
      <c r="BG266" s="149">
        <f t="shared" si="70"/>
        <v>0</v>
      </c>
      <c r="BH266" s="149">
        <f t="shared" si="71"/>
        <v>0</v>
      </c>
      <c r="BI266" s="149">
        <f t="shared" si="72"/>
        <v>0</v>
      </c>
      <c r="BJ266" s="3" t="s">
        <v>74</v>
      </c>
      <c r="BK266" s="149" t="e">
        <f t="shared" si="73"/>
        <v>#VALUE!</v>
      </c>
      <c r="BL266" s="3" t="s">
        <v>234</v>
      </c>
      <c r="BM266" s="148" t="s">
        <v>329</v>
      </c>
    </row>
    <row r="267" spans="2:65" s="14" customFormat="1" ht="24" customHeight="1">
      <c r="B267" s="153"/>
      <c r="C267" s="1"/>
      <c r="D267" s="1"/>
      <c r="E267" s="1"/>
      <c r="F267" s="1"/>
      <c r="G267" s="1"/>
      <c r="H267" s="1"/>
      <c r="I267" s="1"/>
      <c r="J267" s="1"/>
      <c r="K267" s="154" t="s">
        <v>218</v>
      </c>
      <c r="L267" s="39"/>
      <c r="M267" s="144"/>
      <c r="N267" s="145" t="s">
        <v>34</v>
      </c>
      <c r="O267" s="146">
        <v>0.227</v>
      </c>
      <c r="P267" s="146" t="e">
        <f t="shared" si="65"/>
        <v>#VALUE!</v>
      </c>
      <c r="Q267" s="146">
        <v>0.00030000000000000003</v>
      </c>
      <c r="R267" s="146" t="e">
        <f t="shared" si="66"/>
        <v>#VALUE!</v>
      </c>
      <c r="S267" s="146">
        <v>0</v>
      </c>
      <c r="T267" s="147" t="e">
        <f t="shared" si="67"/>
        <v>#VALUE!</v>
      </c>
      <c r="AR267" s="148" t="s">
        <v>234</v>
      </c>
      <c r="AT267" s="148" t="s">
        <v>104</v>
      </c>
      <c r="AU267" s="148" t="s">
        <v>76</v>
      </c>
      <c r="AY267" s="3" t="s">
        <v>158</v>
      </c>
      <c r="BE267" s="149" t="str">
        <f t="shared" si="68"/>
        <v>$#REF!$#REF!</v>
      </c>
      <c r="BF267" s="149">
        <f t="shared" si="69"/>
        <v>0</v>
      </c>
      <c r="BG267" s="149">
        <f t="shared" si="70"/>
        <v>0</v>
      </c>
      <c r="BH267" s="149">
        <f t="shared" si="71"/>
        <v>0</v>
      </c>
      <c r="BI267" s="149">
        <f t="shared" si="72"/>
        <v>0</v>
      </c>
      <c r="BJ267" s="3" t="s">
        <v>74</v>
      </c>
      <c r="BK267" s="149" t="e">
        <f t="shared" si="73"/>
        <v>#VALUE!</v>
      </c>
      <c r="BL267" s="3" t="s">
        <v>234</v>
      </c>
      <c r="BM267" s="148" t="s">
        <v>330</v>
      </c>
    </row>
    <row r="268" spans="2:65" s="14" customFormat="1" ht="24" customHeight="1">
      <c r="B268" s="153"/>
      <c r="C268" s="1"/>
      <c r="D268" s="1"/>
      <c r="E268" s="1"/>
      <c r="F268" s="1"/>
      <c r="G268" s="1"/>
      <c r="H268" s="1"/>
      <c r="I268" s="1"/>
      <c r="J268" s="1"/>
      <c r="K268" s="154" t="s">
        <v>218</v>
      </c>
      <c r="L268" s="39"/>
      <c r="M268" s="144"/>
      <c r="N268" s="145" t="s">
        <v>34</v>
      </c>
      <c r="O268" s="146">
        <v>0.2</v>
      </c>
      <c r="P268" s="146" t="e">
        <f t="shared" si="65"/>
        <v>#VALUE!</v>
      </c>
      <c r="Q268" s="146">
        <v>0.0019600000000000004</v>
      </c>
      <c r="R268" s="146" t="e">
        <f t="shared" si="66"/>
        <v>#VALUE!</v>
      </c>
      <c r="S268" s="146">
        <v>0</v>
      </c>
      <c r="T268" s="147" t="e">
        <f t="shared" si="67"/>
        <v>#VALUE!</v>
      </c>
      <c r="AR268" s="148" t="s">
        <v>234</v>
      </c>
      <c r="AT268" s="148" t="s">
        <v>104</v>
      </c>
      <c r="AU268" s="148" t="s">
        <v>76</v>
      </c>
      <c r="AY268" s="3" t="s">
        <v>158</v>
      </c>
      <c r="BE268" s="149" t="str">
        <f t="shared" si="68"/>
        <v>$#REF!$#REF!</v>
      </c>
      <c r="BF268" s="149">
        <f t="shared" si="69"/>
        <v>0</v>
      </c>
      <c r="BG268" s="149">
        <f t="shared" si="70"/>
        <v>0</v>
      </c>
      <c r="BH268" s="149">
        <f t="shared" si="71"/>
        <v>0</v>
      </c>
      <c r="BI268" s="149">
        <f t="shared" si="72"/>
        <v>0</v>
      </c>
      <c r="BJ268" s="3" t="s">
        <v>74</v>
      </c>
      <c r="BK268" s="149" t="e">
        <f t="shared" si="73"/>
        <v>#VALUE!</v>
      </c>
      <c r="BL268" s="3" t="s">
        <v>234</v>
      </c>
      <c r="BM268" s="148" t="s">
        <v>331</v>
      </c>
    </row>
    <row r="269" spans="2:65" s="14" customFormat="1" ht="16.5" customHeight="1">
      <c r="B269" s="153"/>
      <c r="C269" s="1"/>
      <c r="D269" s="1"/>
      <c r="E269" s="1"/>
      <c r="F269" s="1"/>
      <c r="G269" s="1"/>
      <c r="H269" s="1"/>
      <c r="I269" s="1"/>
      <c r="J269" s="1"/>
      <c r="K269" s="154" t="s">
        <v>218</v>
      </c>
      <c r="L269" s="39"/>
      <c r="M269" s="144"/>
      <c r="N269" s="145" t="s">
        <v>34</v>
      </c>
      <c r="O269" s="146">
        <v>0.2</v>
      </c>
      <c r="P269" s="146" t="e">
        <f t="shared" si="65"/>
        <v>#VALUE!</v>
      </c>
      <c r="Q269" s="146">
        <v>0.0015400000000000001</v>
      </c>
      <c r="R269" s="146" t="e">
        <f t="shared" si="66"/>
        <v>#VALUE!</v>
      </c>
      <c r="S269" s="146">
        <v>0</v>
      </c>
      <c r="T269" s="147" t="e">
        <f t="shared" si="67"/>
        <v>#VALUE!</v>
      </c>
      <c r="AR269" s="148" t="s">
        <v>234</v>
      </c>
      <c r="AT269" s="148" t="s">
        <v>104</v>
      </c>
      <c r="AU269" s="148" t="s">
        <v>76</v>
      </c>
      <c r="AY269" s="3" t="s">
        <v>158</v>
      </c>
      <c r="BE269" s="149" t="str">
        <f t="shared" si="68"/>
        <v>$#REF!$#REF!</v>
      </c>
      <c r="BF269" s="149">
        <f t="shared" si="69"/>
        <v>0</v>
      </c>
      <c r="BG269" s="149">
        <f t="shared" si="70"/>
        <v>0</v>
      </c>
      <c r="BH269" s="149">
        <f t="shared" si="71"/>
        <v>0</v>
      </c>
      <c r="BI269" s="149">
        <f t="shared" si="72"/>
        <v>0</v>
      </c>
      <c r="BJ269" s="3" t="s">
        <v>74</v>
      </c>
      <c r="BK269" s="149" t="e">
        <f t="shared" si="73"/>
        <v>#VALUE!</v>
      </c>
      <c r="BL269" s="3" t="s">
        <v>234</v>
      </c>
      <c r="BM269" s="148" t="s">
        <v>332</v>
      </c>
    </row>
    <row r="270" spans="2:65" s="14" customFormat="1" ht="24" customHeight="1">
      <c r="B270" s="153"/>
      <c r="C270" s="1"/>
      <c r="D270" s="1"/>
      <c r="E270" s="1"/>
      <c r="F270" s="1"/>
      <c r="G270" s="1"/>
      <c r="H270" s="1"/>
      <c r="I270" s="1"/>
      <c r="J270" s="1"/>
      <c r="K270" s="154" t="s">
        <v>218</v>
      </c>
      <c r="L270" s="39"/>
      <c r="M270" s="144"/>
      <c r="N270" s="145" t="s">
        <v>34</v>
      </c>
      <c r="O270" s="146">
        <v>0.25</v>
      </c>
      <c r="P270" s="146" t="e">
        <f t="shared" si="65"/>
        <v>#VALUE!</v>
      </c>
      <c r="Q270" s="146">
        <v>0.00254</v>
      </c>
      <c r="R270" s="146" t="e">
        <f t="shared" si="66"/>
        <v>#VALUE!</v>
      </c>
      <c r="S270" s="146">
        <v>0</v>
      </c>
      <c r="T270" s="147" t="e">
        <f t="shared" si="67"/>
        <v>#VALUE!</v>
      </c>
      <c r="AR270" s="148" t="s">
        <v>234</v>
      </c>
      <c r="AT270" s="148" t="s">
        <v>104</v>
      </c>
      <c r="AU270" s="148" t="s">
        <v>76</v>
      </c>
      <c r="AY270" s="3" t="s">
        <v>158</v>
      </c>
      <c r="BE270" s="149" t="str">
        <f t="shared" si="68"/>
        <v>$#REF!$#REF!</v>
      </c>
      <c r="BF270" s="149">
        <f t="shared" si="69"/>
        <v>0</v>
      </c>
      <c r="BG270" s="149">
        <f t="shared" si="70"/>
        <v>0</v>
      </c>
      <c r="BH270" s="149">
        <f t="shared" si="71"/>
        <v>0</v>
      </c>
      <c r="BI270" s="149">
        <f t="shared" si="72"/>
        <v>0</v>
      </c>
      <c r="BJ270" s="3" t="s">
        <v>74</v>
      </c>
      <c r="BK270" s="149" t="e">
        <f t="shared" si="73"/>
        <v>#VALUE!</v>
      </c>
      <c r="BL270" s="3" t="s">
        <v>234</v>
      </c>
      <c r="BM270" s="148" t="s">
        <v>333</v>
      </c>
    </row>
    <row r="271" spans="2:65" s="14" customFormat="1" ht="16.5" customHeight="1">
      <c r="B271" s="153"/>
      <c r="C271" s="1"/>
      <c r="D271" s="1"/>
      <c r="E271" s="1"/>
      <c r="F271" s="1"/>
      <c r="G271" s="1"/>
      <c r="H271" s="1"/>
      <c r="I271" s="1"/>
      <c r="J271" s="1"/>
      <c r="K271" s="154" t="s">
        <v>218</v>
      </c>
      <c r="L271" s="39"/>
      <c r="M271" s="144"/>
      <c r="N271" s="145" t="s">
        <v>34</v>
      </c>
      <c r="O271" s="146">
        <v>0.2</v>
      </c>
      <c r="P271" s="146" t="e">
        <f t="shared" si="65"/>
        <v>#VALUE!</v>
      </c>
      <c r="Q271" s="146">
        <v>0.00184</v>
      </c>
      <c r="R271" s="146" t="e">
        <f t="shared" si="66"/>
        <v>#VALUE!</v>
      </c>
      <c r="S271" s="146">
        <v>0</v>
      </c>
      <c r="T271" s="147" t="e">
        <f t="shared" si="67"/>
        <v>#VALUE!</v>
      </c>
      <c r="AR271" s="148" t="s">
        <v>234</v>
      </c>
      <c r="AT271" s="148" t="s">
        <v>104</v>
      </c>
      <c r="AU271" s="148" t="s">
        <v>76</v>
      </c>
      <c r="AY271" s="3" t="s">
        <v>158</v>
      </c>
      <c r="BE271" s="149" t="str">
        <f t="shared" si="68"/>
        <v>$#REF!$#REF!</v>
      </c>
      <c r="BF271" s="149">
        <f t="shared" si="69"/>
        <v>0</v>
      </c>
      <c r="BG271" s="149">
        <f t="shared" si="70"/>
        <v>0</v>
      </c>
      <c r="BH271" s="149">
        <f t="shared" si="71"/>
        <v>0</v>
      </c>
      <c r="BI271" s="149">
        <f t="shared" si="72"/>
        <v>0</v>
      </c>
      <c r="BJ271" s="3" t="s">
        <v>74</v>
      </c>
      <c r="BK271" s="149" t="e">
        <f t="shared" si="73"/>
        <v>#VALUE!</v>
      </c>
      <c r="BL271" s="3" t="s">
        <v>234</v>
      </c>
      <c r="BM271" s="148" t="s">
        <v>334</v>
      </c>
    </row>
    <row r="272" spans="2:65" s="14" customFormat="1" ht="6" customHeight="1">
      <c r="B272" s="153"/>
      <c r="C272" s="1"/>
      <c r="D272" s="1"/>
      <c r="E272" s="1"/>
      <c r="F272" s="1"/>
      <c r="G272" s="1"/>
      <c r="H272" s="1"/>
      <c r="I272" s="1"/>
      <c r="J272" s="1"/>
      <c r="K272" s="154" t="s">
        <v>218</v>
      </c>
      <c r="L272" s="39"/>
      <c r="M272" s="144"/>
      <c r="N272" s="145" t="s">
        <v>34</v>
      </c>
      <c r="O272" s="146">
        <v>1</v>
      </c>
      <c r="P272" s="146" t="e">
        <f t="shared" si="65"/>
        <v>#VALUE!</v>
      </c>
      <c r="Q272" s="146">
        <v>0.0029400000000000003</v>
      </c>
      <c r="R272" s="146" t="e">
        <f t="shared" si="66"/>
        <v>#VALUE!</v>
      </c>
      <c r="S272" s="146">
        <v>0</v>
      </c>
      <c r="T272" s="147" t="e">
        <f t="shared" si="67"/>
        <v>#VALUE!</v>
      </c>
      <c r="AR272" s="148" t="s">
        <v>234</v>
      </c>
      <c r="AT272" s="148" t="s">
        <v>104</v>
      </c>
      <c r="AU272" s="148" t="s">
        <v>76</v>
      </c>
      <c r="AY272" s="3" t="s">
        <v>158</v>
      </c>
      <c r="BE272" s="149" t="str">
        <f t="shared" si="68"/>
        <v>$#REF!$#REF!</v>
      </c>
      <c r="BF272" s="149">
        <f t="shared" si="69"/>
        <v>0</v>
      </c>
      <c r="BG272" s="149">
        <f t="shared" si="70"/>
        <v>0</v>
      </c>
      <c r="BH272" s="149">
        <f t="shared" si="71"/>
        <v>0</v>
      </c>
      <c r="BI272" s="149">
        <f t="shared" si="72"/>
        <v>0</v>
      </c>
      <c r="BJ272" s="3" t="s">
        <v>74</v>
      </c>
      <c r="BK272" s="149" t="e">
        <f t="shared" si="73"/>
        <v>#VALUE!</v>
      </c>
      <c r="BL272" s="3" t="s">
        <v>234</v>
      </c>
      <c r="BM272" s="148" t="s">
        <v>335</v>
      </c>
    </row>
    <row r="273" spans="2:65" s="14" customFormat="1" ht="16.5" customHeight="1">
      <c r="B273" s="153"/>
      <c r="C273" s="1"/>
      <c r="D273" s="1"/>
      <c r="E273" s="1"/>
      <c r="F273" s="1"/>
      <c r="G273" s="1"/>
      <c r="H273" s="1"/>
      <c r="I273" s="1"/>
      <c r="J273" s="1"/>
      <c r="K273" s="154" t="s">
        <v>218</v>
      </c>
      <c r="L273" s="39"/>
      <c r="M273" s="144"/>
      <c r="N273" s="145" t="s">
        <v>34</v>
      </c>
      <c r="O273" s="146">
        <v>0.246</v>
      </c>
      <c r="P273" s="146" t="e">
        <f t="shared" si="65"/>
        <v>#VALUE!</v>
      </c>
      <c r="Q273" s="146">
        <v>0.0005200000000000001</v>
      </c>
      <c r="R273" s="146" t="e">
        <f t="shared" si="66"/>
        <v>#VALUE!</v>
      </c>
      <c r="S273" s="146">
        <v>0</v>
      </c>
      <c r="T273" s="147" t="e">
        <f t="shared" si="67"/>
        <v>#VALUE!</v>
      </c>
      <c r="AR273" s="148" t="s">
        <v>234</v>
      </c>
      <c r="AT273" s="148" t="s">
        <v>104</v>
      </c>
      <c r="AU273" s="148" t="s">
        <v>76</v>
      </c>
      <c r="AY273" s="3" t="s">
        <v>158</v>
      </c>
      <c r="BE273" s="149" t="str">
        <f t="shared" si="68"/>
        <v>$#REF!$#REF!</v>
      </c>
      <c r="BF273" s="149">
        <f t="shared" si="69"/>
        <v>0</v>
      </c>
      <c r="BG273" s="149">
        <f t="shared" si="70"/>
        <v>0</v>
      </c>
      <c r="BH273" s="149">
        <f t="shared" si="71"/>
        <v>0</v>
      </c>
      <c r="BI273" s="149">
        <f t="shared" si="72"/>
        <v>0</v>
      </c>
      <c r="BJ273" s="3" t="s">
        <v>74</v>
      </c>
      <c r="BK273" s="149" t="e">
        <f t="shared" si="73"/>
        <v>#VALUE!</v>
      </c>
      <c r="BL273" s="3" t="s">
        <v>234</v>
      </c>
      <c r="BM273" s="148" t="s">
        <v>336</v>
      </c>
    </row>
    <row r="274" spans="2:65" s="14" customFormat="1" ht="6" customHeight="1">
      <c r="B274" s="153"/>
      <c r="C274" s="1"/>
      <c r="D274" s="1"/>
      <c r="E274" s="1"/>
      <c r="F274" s="1"/>
      <c r="G274" s="1"/>
      <c r="H274" s="1"/>
      <c r="I274" s="1"/>
      <c r="J274" s="1"/>
      <c r="K274" s="154" t="s">
        <v>218</v>
      </c>
      <c r="L274" s="39"/>
      <c r="M274" s="144"/>
      <c r="N274" s="145" t="s">
        <v>34</v>
      </c>
      <c r="O274" s="146">
        <v>0.54</v>
      </c>
      <c r="P274" s="146" t="e">
        <f t="shared" si="65"/>
        <v>#VALUE!</v>
      </c>
      <c r="Q274" s="146">
        <v>0.00047000000000000004</v>
      </c>
      <c r="R274" s="146" t="e">
        <f t="shared" si="66"/>
        <v>#VALUE!</v>
      </c>
      <c r="S274" s="146">
        <v>0</v>
      </c>
      <c r="T274" s="147" t="e">
        <f t="shared" si="67"/>
        <v>#VALUE!</v>
      </c>
      <c r="AR274" s="148" t="s">
        <v>234</v>
      </c>
      <c r="AT274" s="148" t="s">
        <v>104</v>
      </c>
      <c r="AU274" s="148" t="s">
        <v>76</v>
      </c>
      <c r="AY274" s="3" t="s">
        <v>158</v>
      </c>
      <c r="BE274" s="149" t="str">
        <f t="shared" si="68"/>
        <v>$#REF!$#REF!</v>
      </c>
      <c r="BF274" s="149">
        <f t="shared" si="69"/>
        <v>0</v>
      </c>
      <c r="BG274" s="149">
        <f t="shared" si="70"/>
        <v>0</v>
      </c>
      <c r="BH274" s="149">
        <f t="shared" si="71"/>
        <v>0</v>
      </c>
      <c r="BI274" s="149">
        <f t="shared" si="72"/>
        <v>0</v>
      </c>
      <c r="BJ274" s="3" t="s">
        <v>74</v>
      </c>
      <c r="BK274" s="149" t="e">
        <f t="shared" si="73"/>
        <v>#VALUE!</v>
      </c>
      <c r="BL274" s="3" t="s">
        <v>234</v>
      </c>
      <c r="BM274" s="148" t="s">
        <v>337</v>
      </c>
    </row>
    <row r="275" spans="2:65" s="14" customFormat="1" ht="16.5" customHeight="1">
      <c r="B275" s="153"/>
      <c r="C275" s="1"/>
      <c r="D275" s="1"/>
      <c r="E275" s="1"/>
      <c r="F275" s="1"/>
      <c r="G275" s="1"/>
      <c r="H275" s="1"/>
      <c r="I275" s="1"/>
      <c r="J275" s="1"/>
      <c r="K275" s="154" t="s">
        <v>218</v>
      </c>
      <c r="L275" s="39"/>
      <c r="M275" s="144"/>
      <c r="N275" s="145" t="s">
        <v>34</v>
      </c>
      <c r="O275" s="146">
        <v>0.021</v>
      </c>
      <c r="P275" s="146" t="e">
        <f t="shared" si="65"/>
        <v>#VALUE!</v>
      </c>
      <c r="Q275" s="146">
        <v>9E-05</v>
      </c>
      <c r="R275" s="146" t="e">
        <f t="shared" si="66"/>
        <v>#VALUE!</v>
      </c>
      <c r="S275" s="146">
        <v>0</v>
      </c>
      <c r="T275" s="147" t="e">
        <f t="shared" si="67"/>
        <v>#VALUE!</v>
      </c>
      <c r="AR275" s="148" t="s">
        <v>234</v>
      </c>
      <c r="AT275" s="148" t="s">
        <v>104</v>
      </c>
      <c r="AU275" s="148" t="s">
        <v>76</v>
      </c>
      <c r="AY275" s="3" t="s">
        <v>158</v>
      </c>
      <c r="BE275" s="149" t="str">
        <f t="shared" si="68"/>
        <v>$#REF!$#REF!</v>
      </c>
      <c r="BF275" s="149">
        <f t="shared" si="69"/>
        <v>0</v>
      </c>
      <c r="BG275" s="149">
        <f t="shared" si="70"/>
        <v>0</v>
      </c>
      <c r="BH275" s="149">
        <f t="shared" si="71"/>
        <v>0</v>
      </c>
      <c r="BI275" s="149">
        <f t="shared" si="72"/>
        <v>0</v>
      </c>
      <c r="BJ275" s="3" t="s">
        <v>74</v>
      </c>
      <c r="BK275" s="149" t="e">
        <f t="shared" si="73"/>
        <v>#VALUE!</v>
      </c>
      <c r="BL275" s="3" t="s">
        <v>234</v>
      </c>
      <c r="BM275" s="148" t="s">
        <v>338</v>
      </c>
    </row>
    <row r="276" spans="2:65" s="14" customFormat="1" ht="16.5" customHeight="1">
      <c r="B276" s="153"/>
      <c r="C276" s="1"/>
      <c r="D276" s="1"/>
      <c r="E276" s="1"/>
      <c r="F276" s="1"/>
      <c r="G276" s="1"/>
      <c r="H276" s="1"/>
      <c r="I276" s="1"/>
      <c r="J276" s="1"/>
      <c r="K276" s="154"/>
      <c r="L276" s="39"/>
      <c r="M276" s="144"/>
      <c r="N276" s="145" t="s">
        <v>34</v>
      </c>
      <c r="O276" s="146">
        <v>0</v>
      </c>
      <c r="P276" s="146" t="e">
        <f t="shared" si="65"/>
        <v>#VALUE!</v>
      </c>
      <c r="Q276" s="146">
        <v>0</v>
      </c>
      <c r="R276" s="146" t="e">
        <f t="shared" si="66"/>
        <v>#VALUE!</v>
      </c>
      <c r="S276" s="146">
        <v>0</v>
      </c>
      <c r="T276" s="147" t="e">
        <f t="shared" si="67"/>
        <v>#VALUE!</v>
      </c>
      <c r="AR276" s="148" t="s">
        <v>234</v>
      </c>
      <c r="AT276" s="148" t="s">
        <v>104</v>
      </c>
      <c r="AU276" s="148" t="s">
        <v>76</v>
      </c>
      <c r="AY276" s="3" t="s">
        <v>158</v>
      </c>
      <c r="BE276" s="149" t="str">
        <f t="shared" si="68"/>
        <v>$#REF!$#REF!</v>
      </c>
      <c r="BF276" s="149">
        <f t="shared" si="69"/>
        <v>0</v>
      </c>
      <c r="BG276" s="149">
        <f t="shared" si="70"/>
        <v>0</v>
      </c>
      <c r="BH276" s="149">
        <f t="shared" si="71"/>
        <v>0</v>
      </c>
      <c r="BI276" s="149">
        <f t="shared" si="72"/>
        <v>0</v>
      </c>
      <c r="BJ276" s="3" t="s">
        <v>74</v>
      </c>
      <c r="BK276" s="149" t="e">
        <f t="shared" si="73"/>
        <v>#VALUE!</v>
      </c>
      <c r="BL276" s="3" t="s">
        <v>234</v>
      </c>
      <c r="BM276" s="148" t="s">
        <v>339</v>
      </c>
    </row>
    <row r="277" spans="2:65" s="14" customFormat="1" ht="16.5" customHeight="1">
      <c r="B277" s="153"/>
      <c r="C277" s="1"/>
      <c r="D277" s="1"/>
      <c r="E277" s="1"/>
      <c r="F277" s="1"/>
      <c r="G277" s="1"/>
      <c r="H277" s="1"/>
      <c r="I277" s="1"/>
      <c r="J277" s="1"/>
      <c r="K277" s="154"/>
      <c r="L277" s="39"/>
      <c r="M277" s="144"/>
      <c r="N277" s="145" t="s">
        <v>34</v>
      </c>
      <c r="O277" s="146">
        <v>0</v>
      </c>
      <c r="P277" s="146" t="e">
        <f t="shared" si="65"/>
        <v>#VALUE!</v>
      </c>
      <c r="Q277" s="146">
        <v>0</v>
      </c>
      <c r="R277" s="146" t="e">
        <f t="shared" si="66"/>
        <v>#VALUE!</v>
      </c>
      <c r="S277" s="146">
        <v>0</v>
      </c>
      <c r="T277" s="147" t="e">
        <f t="shared" si="67"/>
        <v>#VALUE!</v>
      </c>
      <c r="AR277" s="148" t="s">
        <v>234</v>
      </c>
      <c r="AT277" s="148" t="s">
        <v>104</v>
      </c>
      <c r="AU277" s="148" t="s">
        <v>76</v>
      </c>
      <c r="AY277" s="3" t="s">
        <v>158</v>
      </c>
      <c r="BE277" s="149" t="str">
        <f t="shared" si="68"/>
        <v>$#REF!$#REF!</v>
      </c>
      <c r="BF277" s="149">
        <f t="shared" si="69"/>
        <v>0</v>
      </c>
      <c r="BG277" s="149">
        <f t="shared" si="70"/>
        <v>0</v>
      </c>
      <c r="BH277" s="149">
        <f t="shared" si="71"/>
        <v>0</v>
      </c>
      <c r="BI277" s="149">
        <f t="shared" si="72"/>
        <v>0</v>
      </c>
      <c r="BJ277" s="3" t="s">
        <v>74</v>
      </c>
      <c r="BK277" s="149" t="e">
        <f t="shared" si="73"/>
        <v>#VALUE!</v>
      </c>
      <c r="BL277" s="3" t="s">
        <v>234</v>
      </c>
      <c r="BM277" s="148" t="s">
        <v>340</v>
      </c>
    </row>
    <row r="278" spans="2:65" s="14" customFormat="1" ht="24" customHeight="1">
      <c r="B278" s="153"/>
      <c r="C278" s="1"/>
      <c r="D278" s="1"/>
      <c r="E278" s="1"/>
      <c r="F278" s="1"/>
      <c r="G278" s="1"/>
      <c r="H278" s="1"/>
      <c r="I278" s="1"/>
      <c r="J278" s="1"/>
      <c r="K278" s="154" t="s">
        <v>218</v>
      </c>
      <c r="L278" s="39"/>
      <c r="M278" s="144"/>
      <c r="N278" s="145" t="s">
        <v>34</v>
      </c>
      <c r="O278" s="146">
        <v>0</v>
      </c>
      <c r="P278" s="146" t="e">
        <f t="shared" si="65"/>
        <v>#VALUE!</v>
      </c>
      <c r="Q278" s="146">
        <v>0</v>
      </c>
      <c r="R278" s="146" t="e">
        <f t="shared" si="66"/>
        <v>#VALUE!</v>
      </c>
      <c r="S278" s="146">
        <v>0</v>
      </c>
      <c r="T278" s="147" t="e">
        <f t="shared" si="67"/>
        <v>#VALUE!</v>
      </c>
      <c r="AR278" s="148" t="s">
        <v>234</v>
      </c>
      <c r="AT278" s="148" t="s">
        <v>104</v>
      </c>
      <c r="AU278" s="148" t="s">
        <v>76</v>
      </c>
      <c r="AY278" s="3" t="s">
        <v>158</v>
      </c>
      <c r="BE278" s="149" t="str">
        <f t="shared" si="68"/>
        <v>$#REF!$#REF!</v>
      </c>
      <c r="BF278" s="149">
        <f t="shared" si="69"/>
        <v>0</v>
      </c>
      <c r="BG278" s="149">
        <f t="shared" si="70"/>
        <v>0</v>
      </c>
      <c r="BH278" s="149">
        <f t="shared" si="71"/>
        <v>0</v>
      </c>
      <c r="BI278" s="149">
        <f t="shared" si="72"/>
        <v>0</v>
      </c>
      <c r="BJ278" s="3" t="s">
        <v>74</v>
      </c>
      <c r="BK278" s="149" t="e">
        <f t="shared" si="73"/>
        <v>#VALUE!</v>
      </c>
      <c r="BL278" s="3" t="s">
        <v>234</v>
      </c>
      <c r="BM278" s="148" t="s">
        <v>341</v>
      </c>
    </row>
    <row r="279" spans="2:65" s="14" customFormat="1" ht="16.5" customHeight="1">
      <c r="B279" s="153"/>
      <c r="C279" s="1"/>
      <c r="D279" s="1"/>
      <c r="E279" s="1"/>
      <c r="F279" s="1"/>
      <c r="G279" s="1"/>
      <c r="H279" s="1"/>
      <c r="I279" s="1"/>
      <c r="J279" s="1"/>
      <c r="K279" s="154"/>
      <c r="L279" s="39"/>
      <c r="M279" s="144"/>
      <c r="N279" s="145" t="s">
        <v>34</v>
      </c>
      <c r="O279" s="146">
        <v>0</v>
      </c>
      <c r="P279" s="146" t="e">
        <f t="shared" si="65"/>
        <v>#VALUE!</v>
      </c>
      <c r="Q279" s="146">
        <v>0</v>
      </c>
      <c r="R279" s="146" t="e">
        <f t="shared" si="66"/>
        <v>#VALUE!</v>
      </c>
      <c r="S279" s="146">
        <v>0</v>
      </c>
      <c r="T279" s="147" t="e">
        <f t="shared" si="67"/>
        <v>#VALUE!</v>
      </c>
      <c r="AR279" s="148" t="s">
        <v>234</v>
      </c>
      <c r="AT279" s="148" t="s">
        <v>104</v>
      </c>
      <c r="AU279" s="148" t="s">
        <v>76</v>
      </c>
      <c r="AY279" s="3" t="s">
        <v>158</v>
      </c>
      <c r="BE279" s="149" t="str">
        <f t="shared" si="68"/>
        <v>$#REF!$#REF!</v>
      </c>
      <c r="BF279" s="149">
        <f t="shared" si="69"/>
        <v>0</v>
      </c>
      <c r="BG279" s="149">
        <f t="shared" si="70"/>
        <v>0</v>
      </c>
      <c r="BH279" s="149">
        <f t="shared" si="71"/>
        <v>0</v>
      </c>
      <c r="BI279" s="149">
        <f t="shared" si="72"/>
        <v>0</v>
      </c>
      <c r="BJ279" s="3" t="s">
        <v>74</v>
      </c>
      <c r="BK279" s="149" t="e">
        <f t="shared" si="73"/>
        <v>#VALUE!</v>
      </c>
      <c r="BL279" s="3" t="s">
        <v>234</v>
      </c>
      <c r="BM279" s="148" t="s">
        <v>342</v>
      </c>
    </row>
    <row r="280" spans="2:63" s="113" customFormat="1" ht="22.5" customHeight="1">
      <c r="B280" s="138"/>
      <c r="C280" s="1"/>
      <c r="D280" s="1"/>
      <c r="E280" s="1"/>
      <c r="F280" s="1"/>
      <c r="G280" s="1"/>
      <c r="H280" s="1"/>
      <c r="I280" s="1"/>
      <c r="J280" s="1"/>
      <c r="L280" s="138"/>
      <c r="M280" s="137"/>
      <c r="N280" s="138"/>
      <c r="O280" s="138"/>
      <c r="P280" s="139" t="e">
        <f>SUM(P281:P282)</f>
        <v>#VALUE!</v>
      </c>
      <c r="Q280" s="138"/>
      <c r="R280" s="139" t="e">
        <f>SUM(R281:R282)</f>
        <v>#VALUE!</v>
      </c>
      <c r="S280" s="138"/>
      <c r="T280" s="140" t="e">
        <f>SUM(T281:T282)</f>
        <v>#VALUE!</v>
      </c>
      <c r="AR280" s="114" t="s">
        <v>76</v>
      </c>
      <c r="AT280" s="141" t="s">
        <v>68</v>
      </c>
      <c r="AU280" s="141" t="s">
        <v>74</v>
      </c>
      <c r="AY280" s="114" t="s">
        <v>158</v>
      </c>
      <c r="BK280" s="142" t="e">
        <f>SUM(BK281:BK282)</f>
        <v>#VALUE!</v>
      </c>
    </row>
    <row r="281" spans="2:65" s="14" customFormat="1" ht="24" customHeight="1">
      <c r="B281" s="153"/>
      <c r="C281" s="1"/>
      <c r="D281" s="1"/>
      <c r="E281" s="1"/>
      <c r="F281" s="1"/>
      <c r="G281" s="1"/>
      <c r="H281" s="1"/>
      <c r="I281" s="1"/>
      <c r="J281" s="1"/>
      <c r="K281" s="154" t="s">
        <v>218</v>
      </c>
      <c r="L281" s="39"/>
      <c r="M281" s="144"/>
      <c r="N281" s="145" t="s">
        <v>34</v>
      </c>
      <c r="O281" s="146">
        <v>2.5</v>
      </c>
      <c r="P281" s="146" t="e">
        <f>O281*"$#REF!$#REF!"</f>
        <v>#VALUE!</v>
      </c>
      <c r="Q281" s="146">
        <v>0.0092</v>
      </c>
      <c r="R281" s="146" t="e">
        <f>Q281*"$#REF!$#REF!"</f>
        <v>#VALUE!</v>
      </c>
      <c r="S281" s="146">
        <v>0</v>
      </c>
      <c r="T281" s="147" t="e">
        <f>S281*"$#REF!$#REF!"</f>
        <v>#VALUE!</v>
      </c>
      <c r="AR281" s="148" t="s">
        <v>234</v>
      </c>
      <c r="AT281" s="148" t="s">
        <v>104</v>
      </c>
      <c r="AU281" s="148" t="s">
        <v>76</v>
      </c>
      <c r="AY281" s="3" t="s">
        <v>158</v>
      </c>
      <c r="BE281" s="149" t="str">
        <f>IF(N281="základní","$#REF!$#REF!",0)</f>
        <v>$#REF!$#REF!</v>
      </c>
      <c r="BF281" s="149">
        <f>IF(N281="snížená","$#REF!$#REF!",0)</f>
        <v>0</v>
      </c>
      <c r="BG281" s="149">
        <f>IF(N281="zákl. přenesená","$#REF!$#REF!",0)</f>
        <v>0</v>
      </c>
      <c r="BH281" s="149">
        <f>IF(N281="sníž. přenesená","$#REF!$#REF!",0)</f>
        <v>0</v>
      </c>
      <c r="BI281" s="149">
        <f>IF(N281="nulová","$#REF!$#REF!",0)</f>
        <v>0</v>
      </c>
      <c r="BJ281" s="3" t="s">
        <v>74</v>
      </c>
      <c r="BK281" s="149" t="e">
        <f>ROUND("$#REF!$#REF!"*"$#REF!$#REF!",2)</f>
        <v>#VALUE!</v>
      </c>
      <c r="BL281" s="3" t="s">
        <v>234</v>
      </c>
      <c r="BM281" s="148" t="s">
        <v>343</v>
      </c>
    </row>
    <row r="282" spans="2:65" s="14" customFormat="1" ht="24" customHeight="1">
      <c r="B282" s="153"/>
      <c r="C282" s="1"/>
      <c r="D282" s="1"/>
      <c r="E282" s="1"/>
      <c r="F282" s="1"/>
      <c r="G282" s="1"/>
      <c r="H282" s="1"/>
      <c r="I282" s="1"/>
      <c r="J282" s="1"/>
      <c r="K282" s="154" t="s">
        <v>218</v>
      </c>
      <c r="L282" s="39"/>
      <c r="M282" s="144"/>
      <c r="N282" s="145" t="s">
        <v>34</v>
      </c>
      <c r="O282" s="146">
        <v>0</v>
      </c>
      <c r="P282" s="146" t="e">
        <f>O282*"$#REF!$#REF!"</f>
        <v>#VALUE!</v>
      </c>
      <c r="Q282" s="146">
        <v>0</v>
      </c>
      <c r="R282" s="146" t="e">
        <f>Q282*"$#REF!$#REF!"</f>
        <v>#VALUE!</v>
      </c>
      <c r="S282" s="146">
        <v>0</v>
      </c>
      <c r="T282" s="147" t="e">
        <f>S282*"$#REF!$#REF!"</f>
        <v>#VALUE!</v>
      </c>
      <c r="AR282" s="148" t="s">
        <v>234</v>
      </c>
      <c r="AT282" s="148" t="s">
        <v>104</v>
      </c>
      <c r="AU282" s="148" t="s">
        <v>76</v>
      </c>
      <c r="AY282" s="3" t="s">
        <v>158</v>
      </c>
      <c r="BE282" s="149" t="str">
        <f>IF(N282="základní","$#REF!$#REF!",0)</f>
        <v>$#REF!$#REF!</v>
      </c>
      <c r="BF282" s="149">
        <f>IF(N282="snížená","$#REF!$#REF!",0)</f>
        <v>0</v>
      </c>
      <c r="BG282" s="149">
        <f>IF(N282="zákl. přenesená","$#REF!$#REF!",0)</f>
        <v>0</v>
      </c>
      <c r="BH282" s="149">
        <f>IF(N282="sníž. přenesená","$#REF!$#REF!",0)</f>
        <v>0</v>
      </c>
      <c r="BI282" s="149">
        <f>IF(N282="nulová","$#REF!$#REF!",0)</f>
        <v>0</v>
      </c>
      <c r="BJ282" s="3" t="s">
        <v>74</v>
      </c>
      <c r="BK282" s="149" t="e">
        <f>ROUND("$#REF!$#REF!"*"$#REF!$#REF!",2)</f>
        <v>#VALUE!</v>
      </c>
      <c r="BL282" s="3" t="s">
        <v>234</v>
      </c>
      <c r="BM282" s="148" t="s">
        <v>344</v>
      </c>
    </row>
    <row r="283" spans="2:63" s="113" customFormat="1" ht="22.5" customHeight="1">
      <c r="B283" s="138"/>
      <c r="C283" s="1"/>
      <c r="D283" s="1"/>
      <c r="E283" s="1"/>
      <c r="F283" s="1"/>
      <c r="G283" s="1"/>
      <c r="H283" s="1"/>
      <c r="I283" s="1"/>
      <c r="J283" s="1"/>
      <c r="L283" s="138"/>
      <c r="M283" s="137"/>
      <c r="N283" s="138"/>
      <c r="O283" s="138"/>
      <c r="P283" s="139" t="e">
        <f>P284</f>
        <v>#VALUE!</v>
      </c>
      <c r="Q283" s="138"/>
      <c r="R283" s="139" t="e">
        <f>R284</f>
        <v>#VALUE!</v>
      </c>
      <c r="S283" s="138"/>
      <c r="T283" s="140" t="e">
        <f>T284</f>
        <v>#VALUE!</v>
      </c>
      <c r="AR283" s="114" t="s">
        <v>76</v>
      </c>
      <c r="AT283" s="141" t="s">
        <v>68</v>
      </c>
      <c r="AU283" s="141" t="s">
        <v>74</v>
      </c>
      <c r="AY283" s="114" t="s">
        <v>158</v>
      </c>
      <c r="BK283" s="142" t="e">
        <f>BK284</f>
        <v>#VALUE!</v>
      </c>
    </row>
    <row r="284" spans="2:65" s="14" customFormat="1" ht="24" customHeight="1">
      <c r="B284" s="153"/>
      <c r="C284" s="1"/>
      <c r="D284" s="1"/>
      <c r="E284" s="1"/>
      <c r="F284" s="1"/>
      <c r="G284" s="1"/>
      <c r="H284" s="1"/>
      <c r="I284" s="1"/>
      <c r="J284" s="1"/>
      <c r="K284" s="154" t="s">
        <v>218</v>
      </c>
      <c r="L284" s="39"/>
      <c r="M284" s="144"/>
      <c r="N284" s="145" t="s">
        <v>34</v>
      </c>
      <c r="O284" s="146">
        <v>0.625</v>
      </c>
      <c r="P284" s="146" t="e">
        <f>O284*"$#REF!$#REF!"</f>
        <v>#VALUE!</v>
      </c>
      <c r="Q284" s="146">
        <v>0.00035000000000000005</v>
      </c>
      <c r="R284" s="146" t="e">
        <f>Q284*"$#REF!$#REF!"</f>
        <v>#VALUE!</v>
      </c>
      <c r="S284" s="146">
        <v>0</v>
      </c>
      <c r="T284" s="147" t="e">
        <f>S284*"$#REF!$#REF!"</f>
        <v>#VALUE!</v>
      </c>
      <c r="AR284" s="148" t="s">
        <v>234</v>
      </c>
      <c r="AT284" s="148" t="s">
        <v>104</v>
      </c>
      <c r="AU284" s="148" t="s">
        <v>76</v>
      </c>
      <c r="AY284" s="3" t="s">
        <v>158</v>
      </c>
      <c r="BE284" s="149" t="str">
        <f>IF(N284="základní","$#REF!$#REF!",0)</f>
        <v>$#REF!$#REF!</v>
      </c>
      <c r="BF284" s="149">
        <f>IF(N284="snížená","$#REF!$#REF!",0)</f>
        <v>0</v>
      </c>
      <c r="BG284" s="149">
        <f>IF(N284="zákl. přenesená","$#REF!$#REF!",0)</f>
        <v>0</v>
      </c>
      <c r="BH284" s="149">
        <f>IF(N284="sníž. přenesená","$#REF!$#REF!",0)</f>
        <v>0</v>
      </c>
      <c r="BI284" s="149">
        <f>IF(N284="nulová","$#REF!$#REF!",0)</f>
        <v>0</v>
      </c>
      <c r="BJ284" s="3" t="s">
        <v>74</v>
      </c>
      <c r="BK284" s="149" t="e">
        <f>ROUND("$#REF!$#REF!"*"$#REF!$#REF!",2)</f>
        <v>#VALUE!</v>
      </c>
      <c r="BL284" s="3" t="s">
        <v>234</v>
      </c>
      <c r="BM284" s="148" t="s">
        <v>345</v>
      </c>
    </row>
    <row r="285" spans="2:63" s="113" customFormat="1" ht="22.5" customHeight="1">
      <c r="B285" s="138"/>
      <c r="C285" s="1"/>
      <c r="D285" s="1"/>
      <c r="E285" s="1"/>
      <c r="F285" s="1"/>
      <c r="G285" s="1"/>
      <c r="H285" s="1"/>
      <c r="I285" s="1"/>
      <c r="J285" s="1"/>
      <c r="L285" s="138"/>
      <c r="M285" s="137"/>
      <c r="N285" s="138"/>
      <c r="O285" s="138"/>
      <c r="P285" s="139" t="e">
        <f>SUM(P286:P293)</f>
        <v>#VALUE!</v>
      </c>
      <c r="Q285" s="138"/>
      <c r="R285" s="139" t="e">
        <f>SUM(R286:R293)</f>
        <v>#VALUE!</v>
      </c>
      <c r="S285" s="138"/>
      <c r="T285" s="140" t="e">
        <f>SUM(T286:T293)</f>
        <v>#VALUE!</v>
      </c>
      <c r="AR285" s="114" t="s">
        <v>76</v>
      </c>
      <c r="AT285" s="141" t="s">
        <v>68</v>
      </c>
      <c r="AU285" s="141" t="s">
        <v>74</v>
      </c>
      <c r="AY285" s="114" t="s">
        <v>158</v>
      </c>
      <c r="BK285" s="142" t="e">
        <f>SUM(BK286:BK293)</f>
        <v>#VALUE!</v>
      </c>
    </row>
    <row r="286" spans="2:65" s="14" customFormat="1" ht="16.5" customHeight="1">
      <c r="B286" s="153"/>
      <c r="C286" s="1"/>
      <c r="D286" s="1"/>
      <c r="E286" s="1"/>
      <c r="F286" s="1"/>
      <c r="G286" s="1"/>
      <c r="H286" s="1"/>
      <c r="I286" s="1"/>
      <c r="J286" s="1"/>
      <c r="K286" s="155" t="s">
        <v>166</v>
      </c>
      <c r="L286" s="156"/>
      <c r="M286" s="151"/>
      <c r="N286" s="152" t="s">
        <v>34</v>
      </c>
      <c r="O286" s="146">
        <v>0</v>
      </c>
      <c r="P286" s="146" t="e">
        <f aca="true" t="shared" si="74" ref="P286:P293">O286*"$#REF!$#REF!"</f>
        <v>#VALUE!</v>
      </c>
      <c r="Q286" s="146">
        <v>0.078</v>
      </c>
      <c r="R286" s="146" t="e">
        <f aca="true" t="shared" si="75" ref="R286:R293">Q286*"$#REF!$#REF!"</f>
        <v>#VALUE!</v>
      </c>
      <c r="S286" s="146">
        <v>0</v>
      </c>
      <c r="T286" s="147" t="e">
        <f aca="true" t="shared" si="76" ref="T286:T293">S286*"$#REF!$#REF!"</f>
        <v>#VALUE!</v>
      </c>
      <c r="AR286" s="148" t="s">
        <v>236</v>
      </c>
      <c r="AT286" s="148" t="s">
        <v>134</v>
      </c>
      <c r="AU286" s="148" t="s">
        <v>76</v>
      </c>
      <c r="AY286" s="3" t="s">
        <v>158</v>
      </c>
      <c r="BE286" s="149" t="str">
        <f aca="true" t="shared" si="77" ref="BE286:BE293">IF(N286="základní","$#REF!$#REF!",0)</f>
        <v>$#REF!$#REF!</v>
      </c>
      <c r="BF286" s="149">
        <f aca="true" t="shared" si="78" ref="BF286:BF293">IF(N286="snížená","$#REF!$#REF!",0)</f>
        <v>0</v>
      </c>
      <c r="BG286" s="149">
        <f aca="true" t="shared" si="79" ref="BG286:BG293">IF(N286="zákl. přenesená","$#REF!$#REF!",0)</f>
        <v>0</v>
      </c>
      <c r="BH286" s="149">
        <f aca="true" t="shared" si="80" ref="BH286:BH293">IF(N286="sníž. přenesená","$#REF!$#REF!",0)</f>
        <v>0</v>
      </c>
      <c r="BI286" s="149">
        <f aca="true" t="shared" si="81" ref="BI286:BI293">IF(N286="nulová","$#REF!$#REF!",0)</f>
        <v>0</v>
      </c>
      <c r="BJ286" s="3" t="s">
        <v>74</v>
      </c>
      <c r="BK286" s="149" t="e">
        <f aca="true" t="shared" si="82" ref="BK286:BK293">ROUND("$#REF!$#REF!"*"$#REF!$#REF!",2)</f>
        <v>#VALUE!</v>
      </c>
      <c r="BL286" s="3" t="s">
        <v>234</v>
      </c>
      <c r="BM286" s="148" t="s">
        <v>346</v>
      </c>
    </row>
    <row r="287" spans="2:65" s="14" customFormat="1" ht="24" customHeight="1">
      <c r="B287" s="153"/>
      <c r="C287" s="1"/>
      <c r="D287" s="1"/>
      <c r="E287" s="1"/>
      <c r="F287" s="1"/>
      <c r="G287" s="1"/>
      <c r="H287" s="1"/>
      <c r="I287" s="1"/>
      <c r="J287" s="1"/>
      <c r="K287" s="154" t="s">
        <v>166</v>
      </c>
      <c r="L287" s="39"/>
      <c r="M287" s="144"/>
      <c r="N287" s="145" t="s">
        <v>34</v>
      </c>
      <c r="O287" s="146">
        <v>6.236</v>
      </c>
      <c r="P287" s="146" t="e">
        <f t="shared" si="74"/>
        <v>#VALUE!</v>
      </c>
      <c r="Q287" s="146">
        <v>0.00255</v>
      </c>
      <c r="R287" s="146" t="e">
        <f t="shared" si="75"/>
        <v>#VALUE!</v>
      </c>
      <c r="S287" s="146">
        <v>0</v>
      </c>
      <c r="T287" s="147" t="e">
        <f t="shared" si="76"/>
        <v>#VALUE!</v>
      </c>
      <c r="AR287" s="148" t="s">
        <v>234</v>
      </c>
      <c r="AT287" s="148" t="s">
        <v>104</v>
      </c>
      <c r="AU287" s="148" t="s">
        <v>76</v>
      </c>
      <c r="AY287" s="3" t="s">
        <v>158</v>
      </c>
      <c r="BE287" s="149" t="str">
        <f t="shared" si="77"/>
        <v>$#REF!$#REF!</v>
      </c>
      <c r="BF287" s="149">
        <f t="shared" si="78"/>
        <v>0</v>
      </c>
      <c r="BG287" s="149">
        <f t="shared" si="79"/>
        <v>0</v>
      </c>
      <c r="BH287" s="149">
        <f t="shared" si="80"/>
        <v>0</v>
      </c>
      <c r="BI287" s="149">
        <f t="shared" si="81"/>
        <v>0</v>
      </c>
      <c r="BJ287" s="3" t="s">
        <v>74</v>
      </c>
      <c r="BK287" s="149" t="e">
        <f t="shared" si="82"/>
        <v>#VALUE!</v>
      </c>
      <c r="BL287" s="3" t="s">
        <v>234</v>
      </c>
      <c r="BM287" s="148" t="s">
        <v>347</v>
      </c>
    </row>
    <row r="288" spans="2:65" s="14" customFormat="1" ht="16.5" customHeight="1">
      <c r="B288" s="153"/>
      <c r="C288" s="1"/>
      <c r="D288" s="1"/>
      <c r="E288" s="1"/>
      <c r="F288" s="1"/>
      <c r="G288" s="1"/>
      <c r="H288" s="1"/>
      <c r="I288" s="1"/>
      <c r="J288" s="1"/>
      <c r="K288" s="154" t="s">
        <v>166</v>
      </c>
      <c r="L288" s="39"/>
      <c r="M288" s="144"/>
      <c r="N288" s="145" t="s">
        <v>34</v>
      </c>
      <c r="O288" s="146">
        <v>0.031</v>
      </c>
      <c r="P288" s="146" t="e">
        <f t="shared" si="74"/>
        <v>#VALUE!</v>
      </c>
      <c r="Q288" s="146">
        <v>0.00039000000000000005</v>
      </c>
      <c r="R288" s="146" t="e">
        <f t="shared" si="75"/>
        <v>#VALUE!</v>
      </c>
      <c r="S288" s="146">
        <v>0</v>
      </c>
      <c r="T288" s="147" t="e">
        <f t="shared" si="76"/>
        <v>#VALUE!</v>
      </c>
      <c r="AR288" s="148" t="s">
        <v>234</v>
      </c>
      <c r="AT288" s="148" t="s">
        <v>104</v>
      </c>
      <c r="AU288" s="148" t="s">
        <v>76</v>
      </c>
      <c r="AY288" s="3" t="s">
        <v>158</v>
      </c>
      <c r="BE288" s="149" t="str">
        <f t="shared" si="77"/>
        <v>$#REF!$#REF!</v>
      </c>
      <c r="BF288" s="149">
        <f t="shared" si="78"/>
        <v>0</v>
      </c>
      <c r="BG288" s="149">
        <f t="shared" si="79"/>
        <v>0</v>
      </c>
      <c r="BH288" s="149">
        <f t="shared" si="80"/>
        <v>0</v>
      </c>
      <c r="BI288" s="149">
        <f t="shared" si="81"/>
        <v>0</v>
      </c>
      <c r="BJ288" s="3" t="s">
        <v>74</v>
      </c>
      <c r="BK288" s="149" t="e">
        <f t="shared" si="82"/>
        <v>#VALUE!</v>
      </c>
      <c r="BL288" s="3" t="s">
        <v>234</v>
      </c>
      <c r="BM288" s="148" t="s">
        <v>348</v>
      </c>
    </row>
    <row r="289" spans="2:65" s="14" customFormat="1" ht="16.5" customHeight="1">
      <c r="B289" s="153"/>
      <c r="C289" s="1"/>
      <c r="D289" s="1"/>
      <c r="E289" s="1"/>
      <c r="F289" s="1"/>
      <c r="G289" s="1"/>
      <c r="H289" s="1"/>
      <c r="I289" s="1"/>
      <c r="J289" s="1"/>
      <c r="K289" s="154"/>
      <c r="L289" s="39"/>
      <c r="M289" s="144"/>
      <c r="N289" s="145" t="s">
        <v>34</v>
      </c>
      <c r="O289" s="146">
        <v>0</v>
      </c>
      <c r="P289" s="146" t="e">
        <f t="shared" si="74"/>
        <v>#VALUE!</v>
      </c>
      <c r="Q289" s="146">
        <v>0</v>
      </c>
      <c r="R289" s="146" t="e">
        <f t="shared" si="75"/>
        <v>#VALUE!</v>
      </c>
      <c r="S289" s="146">
        <v>0</v>
      </c>
      <c r="T289" s="147" t="e">
        <f t="shared" si="76"/>
        <v>#VALUE!</v>
      </c>
      <c r="AR289" s="148" t="s">
        <v>234</v>
      </c>
      <c r="AT289" s="148" t="s">
        <v>104</v>
      </c>
      <c r="AU289" s="148" t="s">
        <v>76</v>
      </c>
      <c r="AY289" s="3" t="s">
        <v>158</v>
      </c>
      <c r="BE289" s="149" t="str">
        <f t="shared" si="77"/>
        <v>$#REF!$#REF!</v>
      </c>
      <c r="BF289" s="149">
        <f t="shared" si="78"/>
        <v>0</v>
      </c>
      <c r="BG289" s="149">
        <f t="shared" si="79"/>
        <v>0</v>
      </c>
      <c r="BH289" s="149">
        <f t="shared" si="80"/>
        <v>0</v>
      </c>
      <c r="BI289" s="149">
        <f t="shared" si="81"/>
        <v>0</v>
      </c>
      <c r="BJ289" s="3" t="s">
        <v>74</v>
      </c>
      <c r="BK289" s="149" t="e">
        <f t="shared" si="82"/>
        <v>#VALUE!</v>
      </c>
      <c r="BL289" s="3" t="s">
        <v>234</v>
      </c>
      <c r="BM289" s="148" t="s">
        <v>349</v>
      </c>
    </row>
    <row r="290" spans="2:65" s="14" customFormat="1" ht="16.5" customHeight="1">
      <c r="B290" s="153"/>
      <c r="C290" s="1"/>
      <c r="D290" s="1"/>
      <c r="E290" s="1"/>
      <c r="F290" s="1"/>
      <c r="G290" s="1"/>
      <c r="H290" s="1"/>
      <c r="I290" s="1"/>
      <c r="J290" s="1"/>
      <c r="K290" s="154"/>
      <c r="L290" s="39"/>
      <c r="M290" s="144"/>
      <c r="N290" s="145" t="s">
        <v>34</v>
      </c>
      <c r="O290" s="146">
        <v>0</v>
      </c>
      <c r="P290" s="146" t="e">
        <f t="shared" si="74"/>
        <v>#VALUE!</v>
      </c>
      <c r="Q290" s="146">
        <v>0</v>
      </c>
      <c r="R290" s="146" t="e">
        <f t="shared" si="75"/>
        <v>#VALUE!</v>
      </c>
      <c r="S290" s="146">
        <v>0</v>
      </c>
      <c r="T290" s="147" t="e">
        <f t="shared" si="76"/>
        <v>#VALUE!</v>
      </c>
      <c r="AR290" s="148" t="s">
        <v>234</v>
      </c>
      <c r="AT290" s="148" t="s">
        <v>104</v>
      </c>
      <c r="AU290" s="148" t="s">
        <v>76</v>
      </c>
      <c r="AY290" s="3" t="s">
        <v>158</v>
      </c>
      <c r="BE290" s="149" t="str">
        <f t="shared" si="77"/>
        <v>$#REF!$#REF!</v>
      </c>
      <c r="BF290" s="149">
        <f t="shared" si="78"/>
        <v>0</v>
      </c>
      <c r="BG290" s="149">
        <f t="shared" si="79"/>
        <v>0</v>
      </c>
      <c r="BH290" s="149">
        <f t="shared" si="80"/>
        <v>0</v>
      </c>
      <c r="BI290" s="149">
        <f t="shared" si="81"/>
        <v>0</v>
      </c>
      <c r="BJ290" s="3" t="s">
        <v>74</v>
      </c>
      <c r="BK290" s="149" t="e">
        <f t="shared" si="82"/>
        <v>#VALUE!</v>
      </c>
      <c r="BL290" s="3" t="s">
        <v>234</v>
      </c>
      <c r="BM290" s="148" t="s">
        <v>350</v>
      </c>
    </row>
    <row r="291" spans="2:65" s="14" customFormat="1" ht="16.5" customHeight="1">
      <c r="B291" s="153"/>
      <c r="C291" s="1"/>
      <c r="D291" s="1"/>
      <c r="E291" s="1"/>
      <c r="F291" s="1"/>
      <c r="G291" s="1"/>
      <c r="H291" s="1"/>
      <c r="I291" s="1"/>
      <c r="J291" s="1"/>
      <c r="K291" s="154"/>
      <c r="L291" s="39"/>
      <c r="M291" s="144"/>
      <c r="N291" s="145" t="s">
        <v>34</v>
      </c>
      <c r="O291" s="146">
        <v>0</v>
      </c>
      <c r="P291" s="146" t="e">
        <f t="shared" si="74"/>
        <v>#VALUE!</v>
      </c>
      <c r="Q291" s="146">
        <v>0</v>
      </c>
      <c r="R291" s="146" t="e">
        <f t="shared" si="75"/>
        <v>#VALUE!</v>
      </c>
      <c r="S291" s="146">
        <v>0</v>
      </c>
      <c r="T291" s="147" t="e">
        <f t="shared" si="76"/>
        <v>#VALUE!</v>
      </c>
      <c r="AR291" s="148" t="s">
        <v>234</v>
      </c>
      <c r="AT291" s="148" t="s">
        <v>104</v>
      </c>
      <c r="AU291" s="148" t="s">
        <v>76</v>
      </c>
      <c r="AY291" s="3" t="s">
        <v>158</v>
      </c>
      <c r="BE291" s="149" t="str">
        <f t="shared" si="77"/>
        <v>$#REF!$#REF!</v>
      </c>
      <c r="BF291" s="149">
        <f t="shared" si="78"/>
        <v>0</v>
      </c>
      <c r="BG291" s="149">
        <f t="shared" si="79"/>
        <v>0</v>
      </c>
      <c r="BH291" s="149">
        <f t="shared" si="80"/>
        <v>0</v>
      </c>
      <c r="BI291" s="149">
        <f t="shared" si="81"/>
        <v>0</v>
      </c>
      <c r="BJ291" s="3" t="s">
        <v>74</v>
      </c>
      <c r="BK291" s="149" t="e">
        <f t="shared" si="82"/>
        <v>#VALUE!</v>
      </c>
      <c r="BL291" s="3" t="s">
        <v>234</v>
      </c>
      <c r="BM291" s="148" t="s">
        <v>351</v>
      </c>
    </row>
    <row r="292" spans="2:65" s="14" customFormat="1" ht="16.5" customHeight="1">
      <c r="B292" s="153"/>
      <c r="C292" s="1"/>
      <c r="D292" s="1"/>
      <c r="E292" s="1"/>
      <c r="F292" s="1"/>
      <c r="G292" s="1"/>
      <c r="H292" s="1"/>
      <c r="I292" s="1"/>
      <c r="J292" s="1"/>
      <c r="K292" s="154"/>
      <c r="L292" s="39"/>
      <c r="M292" s="144"/>
      <c r="N292" s="145" t="s">
        <v>34</v>
      </c>
      <c r="O292" s="146">
        <v>0</v>
      </c>
      <c r="P292" s="146" t="e">
        <f t="shared" si="74"/>
        <v>#VALUE!</v>
      </c>
      <c r="Q292" s="146">
        <v>0</v>
      </c>
      <c r="R292" s="146" t="e">
        <f t="shared" si="75"/>
        <v>#VALUE!</v>
      </c>
      <c r="S292" s="146">
        <v>0</v>
      </c>
      <c r="T292" s="147" t="e">
        <f t="shared" si="76"/>
        <v>#VALUE!</v>
      </c>
      <c r="AR292" s="148" t="s">
        <v>234</v>
      </c>
      <c r="AT292" s="148" t="s">
        <v>104</v>
      </c>
      <c r="AU292" s="148" t="s">
        <v>76</v>
      </c>
      <c r="AY292" s="3" t="s">
        <v>158</v>
      </c>
      <c r="BE292" s="149" t="str">
        <f t="shared" si="77"/>
        <v>$#REF!$#REF!</v>
      </c>
      <c r="BF292" s="149">
        <f t="shared" si="78"/>
        <v>0</v>
      </c>
      <c r="BG292" s="149">
        <f t="shared" si="79"/>
        <v>0</v>
      </c>
      <c r="BH292" s="149">
        <f t="shared" si="80"/>
        <v>0</v>
      </c>
      <c r="BI292" s="149">
        <f t="shared" si="81"/>
        <v>0</v>
      </c>
      <c r="BJ292" s="3" t="s">
        <v>74</v>
      </c>
      <c r="BK292" s="149" t="e">
        <f t="shared" si="82"/>
        <v>#VALUE!</v>
      </c>
      <c r="BL292" s="3" t="s">
        <v>234</v>
      </c>
      <c r="BM292" s="148" t="s">
        <v>352</v>
      </c>
    </row>
    <row r="293" spans="2:65" s="14" customFormat="1" ht="24" customHeight="1">
      <c r="B293" s="153"/>
      <c r="C293" s="1"/>
      <c r="D293" s="1"/>
      <c r="E293" s="1"/>
      <c r="F293" s="1"/>
      <c r="G293" s="1"/>
      <c r="H293" s="1"/>
      <c r="I293" s="1"/>
      <c r="J293" s="1"/>
      <c r="K293" s="154" t="s">
        <v>166</v>
      </c>
      <c r="L293" s="39"/>
      <c r="M293" s="144"/>
      <c r="N293" s="145" t="s">
        <v>34</v>
      </c>
      <c r="O293" s="146">
        <v>0</v>
      </c>
      <c r="P293" s="146" t="e">
        <f t="shared" si="74"/>
        <v>#VALUE!</v>
      </c>
      <c r="Q293" s="146">
        <v>0</v>
      </c>
      <c r="R293" s="146" t="e">
        <f t="shared" si="75"/>
        <v>#VALUE!</v>
      </c>
      <c r="S293" s="146">
        <v>0</v>
      </c>
      <c r="T293" s="147" t="e">
        <f t="shared" si="76"/>
        <v>#VALUE!</v>
      </c>
      <c r="AR293" s="148" t="s">
        <v>234</v>
      </c>
      <c r="AT293" s="148" t="s">
        <v>104</v>
      </c>
      <c r="AU293" s="148" t="s">
        <v>76</v>
      </c>
      <c r="AY293" s="3" t="s">
        <v>158</v>
      </c>
      <c r="BE293" s="149" t="str">
        <f t="shared" si="77"/>
        <v>$#REF!$#REF!</v>
      </c>
      <c r="BF293" s="149">
        <f t="shared" si="78"/>
        <v>0</v>
      </c>
      <c r="BG293" s="149">
        <f t="shared" si="79"/>
        <v>0</v>
      </c>
      <c r="BH293" s="149">
        <f t="shared" si="80"/>
        <v>0</v>
      </c>
      <c r="BI293" s="149">
        <f t="shared" si="81"/>
        <v>0</v>
      </c>
      <c r="BJ293" s="3" t="s">
        <v>74</v>
      </c>
      <c r="BK293" s="149" t="e">
        <f t="shared" si="82"/>
        <v>#VALUE!</v>
      </c>
      <c r="BL293" s="3" t="s">
        <v>234</v>
      </c>
      <c r="BM293" s="148" t="s">
        <v>353</v>
      </c>
    </row>
    <row r="294" spans="2:63" s="113" customFormat="1" ht="22.5" customHeight="1">
      <c r="B294" s="138"/>
      <c r="C294" s="1"/>
      <c r="D294" s="1"/>
      <c r="E294" s="1"/>
      <c r="F294" s="1"/>
      <c r="G294" s="1"/>
      <c r="H294" s="1"/>
      <c r="I294" s="1"/>
      <c r="J294" s="1"/>
      <c r="L294" s="138"/>
      <c r="M294" s="137"/>
      <c r="N294" s="138"/>
      <c r="O294" s="138"/>
      <c r="P294" s="139" t="e">
        <f>SUM(P295:P306)</f>
        <v>#VALUE!</v>
      </c>
      <c r="Q294" s="138"/>
      <c r="R294" s="139" t="e">
        <f>SUM(R295:R306)</f>
        <v>#VALUE!</v>
      </c>
      <c r="S294" s="138"/>
      <c r="T294" s="140" t="e">
        <f>SUM(T295:T306)</f>
        <v>#VALUE!</v>
      </c>
      <c r="AR294" s="114" t="s">
        <v>76</v>
      </c>
      <c r="AT294" s="141" t="s">
        <v>68</v>
      </c>
      <c r="AU294" s="141" t="s">
        <v>74</v>
      </c>
      <c r="AY294" s="114" t="s">
        <v>158</v>
      </c>
      <c r="BK294" s="142" t="e">
        <f>SUM(BK295:BK306)</f>
        <v>#VALUE!</v>
      </c>
    </row>
    <row r="295" spans="2:65" s="14" customFormat="1" ht="24" customHeight="1">
      <c r="B295" s="153"/>
      <c r="C295" s="1"/>
      <c r="D295" s="1"/>
      <c r="E295" s="1"/>
      <c r="F295" s="1"/>
      <c r="G295" s="1"/>
      <c r="H295" s="1"/>
      <c r="I295" s="1"/>
      <c r="J295" s="1"/>
      <c r="K295" s="154" t="s">
        <v>166</v>
      </c>
      <c r="L295" s="39"/>
      <c r="M295" s="144"/>
      <c r="N295" s="145" t="s">
        <v>34</v>
      </c>
      <c r="O295" s="146">
        <v>3.452</v>
      </c>
      <c r="P295" s="146" t="e">
        <f aca="true" t="shared" si="83" ref="P295:P306">O295*"$#REF!$#REF!"</f>
        <v>#VALUE!</v>
      </c>
      <c r="Q295" s="146">
        <v>0.06479</v>
      </c>
      <c r="R295" s="146" t="e">
        <f aca="true" t="shared" si="84" ref="R295:R306">Q295*"$#REF!$#REF!"</f>
        <v>#VALUE!</v>
      </c>
      <c r="S295" s="146">
        <v>0</v>
      </c>
      <c r="T295" s="147" t="e">
        <f aca="true" t="shared" si="85" ref="T295:T306">S295*"$#REF!$#REF!"</f>
        <v>#VALUE!</v>
      </c>
      <c r="AR295" s="148" t="s">
        <v>234</v>
      </c>
      <c r="AT295" s="148" t="s">
        <v>104</v>
      </c>
      <c r="AU295" s="148" t="s">
        <v>76</v>
      </c>
      <c r="AY295" s="3" t="s">
        <v>158</v>
      </c>
      <c r="BE295" s="149" t="str">
        <f aca="true" t="shared" si="86" ref="BE295:BE306">IF(N295="základní","$#REF!$#REF!",0)</f>
        <v>$#REF!$#REF!</v>
      </c>
      <c r="BF295" s="149">
        <f aca="true" t="shared" si="87" ref="BF295:BF306">IF(N295="snížená","$#REF!$#REF!",0)</f>
        <v>0</v>
      </c>
      <c r="BG295" s="149">
        <f aca="true" t="shared" si="88" ref="BG295:BG306">IF(N295="zákl. přenesená","$#REF!$#REF!",0)</f>
        <v>0</v>
      </c>
      <c r="BH295" s="149">
        <f aca="true" t="shared" si="89" ref="BH295:BH306">IF(N295="sníž. přenesená","$#REF!$#REF!",0)</f>
        <v>0</v>
      </c>
      <c r="BI295" s="149">
        <f aca="true" t="shared" si="90" ref="BI295:BI306">IF(N295="nulová","$#REF!$#REF!",0)</f>
        <v>0</v>
      </c>
      <c r="BJ295" s="3" t="s">
        <v>74</v>
      </c>
      <c r="BK295" s="149" t="e">
        <f aca="true" t="shared" si="91" ref="BK295:BK306">ROUND("$#REF!$#REF!"*"$#REF!$#REF!",2)</f>
        <v>#VALUE!</v>
      </c>
      <c r="BL295" s="3" t="s">
        <v>234</v>
      </c>
      <c r="BM295" s="148" t="s">
        <v>354</v>
      </c>
    </row>
    <row r="296" spans="2:65" s="14" customFormat="1" ht="24" customHeight="1">
      <c r="B296" s="153"/>
      <c r="C296" s="1"/>
      <c r="D296" s="1"/>
      <c r="E296" s="1"/>
      <c r="F296" s="1"/>
      <c r="G296" s="1"/>
      <c r="H296" s="1"/>
      <c r="I296" s="1"/>
      <c r="J296" s="1"/>
      <c r="K296" s="154" t="s">
        <v>218</v>
      </c>
      <c r="L296" s="39"/>
      <c r="M296" s="144"/>
      <c r="N296" s="145" t="s">
        <v>34</v>
      </c>
      <c r="O296" s="146">
        <v>5.796</v>
      </c>
      <c r="P296" s="146" t="e">
        <f t="shared" si="83"/>
        <v>#VALUE!</v>
      </c>
      <c r="Q296" s="146">
        <v>0.11747</v>
      </c>
      <c r="R296" s="146" t="e">
        <f t="shared" si="84"/>
        <v>#VALUE!</v>
      </c>
      <c r="S296" s="146">
        <v>0</v>
      </c>
      <c r="T296" s="147" t="e">
        <f t="shared" si="85"/>
        <v>#VALUE!</v>
      </c>
      <c r="AR296" s="148" t="s">
        <v>234</v>
      </c>
      <c r="AT296" s="148" t="s">
        <v>104</v>
      </c>
      <c r="AU296" s="148" t="s">
        <v>76</v>
      </c>
      <c r="AY296" s="3" t="s">
        <v>158</v>
      </c>
      <c r="BE296" s="149" t="str">
        <f t="shared" si="86"/>
        <v>$#REF!$#REF!</v>
      </c>
      <c r="BF296" s="149">
        <f t="shared" si="87"/>
        <v>0</v>
      </c>
      <c r="BG296" s="149">
        <f t="shared" si="88"/>
        <v>0</v>
      </c>
      <c r="BH296" s="149">
        <f t="shared" si="89"/>
        <v>0</v>
      </c>
      <c r="BI296" s="149">
        <f t="shared" si="90"/>
        <v>0</v>
      </c>
      <c r="BJ296" s="3" t="s">
        <v>74</v>
      </c>
      <c r="BK296" s="149" t="e">
        <f t="shared" si="91"/>
        <v>#VALUE!</v>
      </c>
      <c r="BL296" s="3" t="s">
        <v>234</v>
      </c>
      <c r="BM296" s="148" t="s">
        <v>355</v>
      </c>
    </row>
    <row r="297" spans="2:65" s="14" customFormat="1" ht="24" customHeight="1">
      <c r="B297" s="153"/>
      <c r="C297" s="1"/>
      <c r="D297" s="1"/>
      <c r="E297" s="1"/>
      <c r="F297" s="1"/>
      <c r="G297" s="1"/>
      <c r="H297" s="1"/>
      <c r="I297" s="1"/>
      <c r="J297" s="1"/>
      <c r="K297" s="154" t="s">
        <v>218</v>
      </c>
      <c r="L297" s="39"/>
      <c r="M297" s="144"/>
      <c r="N297" s="145" t="s">
        <v>34</v>
      </c>
      <c r="O297" s="146">
        <v>0.25</v>
      </c>
      <c r="P297" s="146" t="e">
        <f t="shared" si="83"/>
        <v>#VALUE!</v>
      </c>
      <c r="Q297" s="146">
        <v>0.00444</v>
      </c>
      <c r="R297" s="146" t="e">
        <f t="shared" si="84"/>
        <v>#VALUE!</v>
      </c>
      <c r="S297" s="146">
        <v>0</v>
      </c>
      <c r="T297" s="147" t="e">
        <f t="shared" si="85"/>
        <v>#VALUE!</v>
      </c>
      <c r="AR297" s="148" t="s">
        <v>234</v>
      </c>
      <c r="AT297" s="148" t="s">
        <v>104</v>
      </c>
      <c r="AU297" s="148" t="s">
        <v>76</v>
      </c>
      <c r="AY297" s="3" t="s">
        <v>158</v>
      </c>
      <c r="BE297" s="149" t="str">
        <f t="shared" si="86"/>
        <v>$#REF!$#REF!</v>
      </c>
      <c r="BF297" s="149">
        <f t="shared" si="87"/>
        <v>0</v>
      </c>
      <c r="BG297" s="149">
        <f t="shared" si="88"/>
        <v>0</v>
      </c>
      <c r="BH297" s="149">
        <f t="shared" si="89"/>
        <v>0</v>
      </c>
      <c r="BI297" s="149">
        <f t="shared" si="90"/>
        <v>0</v>
      </c>
      <c r="BJ297" s="3" t="s">
        <v>74</v>
      </c>
      <c r="BK297" s="149" t="e">
        <f t="shared" si="91"/>
        <v>#VALUE!</v>
      </c>
      <c r="BL297" s="3" t="s">
        <v>234</v>
      </c>
      <c r="BM297" s="148" t="s">
        <v>356</v>
      </c>
    </row>
    <row r="298" spans="2:65" s="14" customFormat="1" ht="24" customHeight="1">
      <c r="B298" s="153"/>
      <c r="C298" s="1"/>
      <c r="D298" s="1"/>
      <c r="E298" s="1"/>
      <c r="F298" s="1"/>
      <c r="G298" s="1"/>
      <c r="H298" s="1"/>
      <c r="I298" s="1"/>
      <c r="J298" s="1"/>
      <c r="K298" s="154" t="s">
        <v>218</v>
      </c>
      <c r="L298" s="39"/>
      <c r="M298" s="144"/>
      <c r="N298" s="145" t="s">
        <v>34</v>
      </c>
      <c r="O298" s="146">
        <v>0.25</v>
      </c>
      <c r="P298" s="146" t="e">
        <f t="shared" si="83"/>
        <v>#VALUE!</v>
      </c>
      <c r="Q298" s="146">
        <v>0.007520000000000001</v>
      </c>
      <c r="R298" s="146" t="e">
        <f t="shared" si="84"/>
        <v>#VALUE!</v>
      </c>
      <c r="S298" s="146">
        <v>0</v>
      </c>
      <c r="T298" s="147" t="e">
        <f t="shared" si="85"/>
        <v>#VALUE!</v>
      </c>
      <c r="AR298" s="148" t="s">
        <v>234</v>
      </c>
      <c r="AT298" s="148" t="s">
        <v>104</v>
      </c>
      <c r="AU298" s="148" t="s">
        <v>76</v>
      </c>
      <c r="AY298" s="3" t="s">
        <v>158</v>
      </c>
      <c r="BE298" s="149" t="str">
        <f t="shared" si="86"/>
        <v>$#REF!$#REF!</v>
      </c>
      <c r="BF298" s="149">
        <f t="shared" si="87"/>
        <v>0</v>
      </c>
      <c r="BG298" s="149">
        <f t="shared" si="88"/>
        <v>0</v>
      </c>
      <c r="BH298" s="149">
        <f t="shared" si="89"/>
        <v>0</v>
      </c>
      <c r="BI298" s="149">
        <f t="shared" si="90"/>
        <v>0</v>
      </c>
      <c r="BJ298" s="3" t="s">
        <v>74</v>
      </c>
      <c r="BK298" s="149" t="e">
        <f t="shared" si="91"/>
        <v>#VALUE!</v>
      </c>
      <c r="BL298" s="3" t="s">
        <v>234</v>
      </c>
      <c r="BM298" s="148" t="s">
        <v>357</v>
      </c>
    </row>
    <row r="299" spans="2:65" s="14" customFormat="1" ht="24" customHeight="1">
      <c r="B299" s="153"/>
      <c r="C299" s="1"/>
      <c r="D299" s="1"/>
      <c r="E299" s="1"/>
      <c r="F299" s="1"/>
      <c r="G299" s="1"/>
      <c r="H299" s="1"/>
      <c r="I299" s="1"/>
      <c r="J299" s="1"/>
      <c r="K299" s="154" t="s">
        <v>218</v>
      </c>
      <c r="L299" s="39"/>
      <c r="M299" s="144"/>
      <c r="N299" s="145" t="s">
        <v>34</v>
      </c>
      <c r="O299" s="146">
        <v>0.25</v>
      </c>
      <c r="P299" s="146" t="e">
        <f t="shared" si="83"/>
        <v>#VALUE!</v>
      </c>
      <c r="Q299" s="146">
        <v>0.010870000000000001</v>
      </c>
      <c r="R299" s="146" t="e">
        <f t="shared" si="84"/>
        <v>#VALUE!</v>
      </c>
      <c r="S299" s="146">
        <v>0</v>
      </c>
      <c r="T299" s="147" t="e">
        <f t="shared" si="85"/>
        <v>#VALUE!</v>
      </c>
      <c r="AR299" s="148" t="s">
        <v>234</v>
      </c>
      <c r="AT299" s="148" t="s">
        <v>104</v>
      </c>
      <c r="AU299" s="148" t="s">
        <v>76</v>
      </c>
      <c r="AY299" s="3" t="s">
        <v>158</v>
      </c>
      <c r="BE299" s="149" t="str">
        <f t="shared" si="86"/>
        <v>$#REF!$#REF!</v>
      </c>
      <c r="BF299" s="149">
        <f t="shared" si="87"/>
        <v>0</v>
      </c>
      <c r="BG299" s="149">
        <f t="shared" si="88"/>
        <v>0</v>
      </c>
      <c r="BH299" s="149">
        <f t="shared" si="89"/>
        <v>0</v>
      </c>
      <c r="BI299" s="149">
        <f t="shared" si="90"/>
        <v>0</v>
      </c>
      <c r="BJ299" s="3" t="s">
        <v>74</v>
      </c>
      <c r="BK299" s="149" t="e">
        <f t="shared" si="91"/>
        <v>#VALUE!</v>
      </c>
      <c r="BL299" s="3" t="s">
        <v>234</v>
      </c>
      <c r="BM299" s="148" t="s">
        <v>358</v>
      </c>
    </row>
    <row r="300" spans="2:65" s="14" customFormat="1" ht="24" customHeight="1">
      <c r="B300" s="153"/>
      <c r="C300" s="1"/>
      <c r="D300" s="1"/>
      <c r="E300" s="1"/>
      <c r="F300" s="1"/>
      <c r="G300" s="1"/>
      <c r="H300" s="1"/>
      <c r="I300" s="1"/>
      <c r="J300" s="1"/>
      <c r="K300" s="154" t="s">
        <v>218</v>
      </c>
      <c r="L300" s="39"/>
      <c r="M300" s="144"/>
      <c r="N300" s="145" t="s">
        <v>34</v>
      </c>
      <c r="O300" s="146">
        <v>0.25</v>
      </c>
      <c r="P300" s="146" t="e">
        <f t="shared" si="83"/>
        <v>#VALUE!</v>
      </c>
      <c r="Q300" s="146">
        <v>0.00837</v>
      </c>
      <c r="R300" s="146" t="e">
        <f t="shared" si="84"/>
        <v>#VALUE!</v>
      </c>
      <c r="S300" s="146">
        <v>0</v>
      </c>
      <c r="T300" s="147" t="e">
        <f t="shared" si="85"/>
        <v>#VALUE!</v>
      </c>
      <c r="AR300" s="148" t="s">
        <v>234</v>
      </c>
      <c r="AT300" s="148" t="s">
        <v>104</v>
      </c>
      <c r="AU300" s="148" t="s">
        <v>76</v>
      </c>
      <c r="AY300" s="3" t="s">
        <v>158</v>
      </c>
      <c r="BE300" s="149" t="str">
        <f t="shared" si="86"/>
        <v>$#REF!$#REF!</v>
      </c>
      <c r="BF300" s="149">
        <f t="shared" si="87"/>
        <v>0</v>
      </c>
      <c r="BG300" s="149">
        <f t="shared" si="88"/>
        <v>0</v>
      </c>
      <c r="BH300" s="149">
        <f t="shared" si="89"/>
        <v>0</v>
      </c>
      <c r="BI300" s="149">
        <f t="shared" si="90"/>
        <v>0</v>
      </c>
      <c r="BJ300" s="3" t="s">
        <v>74</v>
      </c>
      <c r="BK300" s="149" t="e">
        <f t="shared" si="91"/>
        <v>#VALUE!</v>
      </c>
      <c r="BL300" s="3" t="s">
        <v>234</v>
      </c>
      <c r="BM300" s="148" t="s">
        <v>359</v>
      </c>
    </row>
    <row r="301" spans="2:65" s="14" customFormat="1" ht="24" customHeight="1">
      <c r="B301" s="153"/>
      <c r="C301" s="1"/>
      <c r="D301" s="1"/>
      <c r="E301" s="1"/>
      <c r="F301" s="1"/>
      <c r="G301" s="1"/>
      <c r="H301" s="1"/>
      <c r="I301" s="1"/>
      <c r="J301" s="1"/>
      <c r="K301" s="154" t="s">
        <v>166</v>
      </c>
      <c r="L301" s="39"/>
      <c r="M301" s="144"/>
      <c r="N301" s="145" t="s">
        <v>34</v>
      </c>
      <c r="O301" s="146">
        <v>0.258</v>
      </c>
      <c r="P301" s="146" t="e">
        <f t="shared" si="83"/>
        <v>#VALUE!</v>
      </c>
      <c r="Q301" s="146">
        <v>0.00068</v>
      </c>
      <c r="R301" s="146" t="e">
        <f t="shared" si="84"/>
        <v>#VALUE!</v>
      </c>
      <c r="S301" s="146">
        <v>0</v>
      </c>
      <c r="T301" s="147" t="e">
        <f t="shared" si="85"/>
        <v>#VALUE!</v>
      </c>
      <c r="AR301" s="148" t="s">
        <v>234</v>
      </c>
      <c r="AT301" s="148" t="s">
        <v>104</v>
      </c>
      <c r="AU301" s="148" t="s">
        <v>76</v>
      </c>
      <c r="AY301" s="3" t="s">
        <v>158</v>
      </c>
      <c r="BE301" s="149" t="str">
        <f t="shared" si="86"/>
        <v>$#REF!$#REF!</v>
      </c>
      <c r="BF301" s="149">
        <f t="shared" si="87"/>
        <v>0</v>
      </c>
      <c r="BG301" s="149">
        <f t="shared" si="88"/>
        <v>0</v>
      </c>
      <c r="BH301" s="149">
        <f t="shared" si="89"/>
        <v>0</v>
      </c>
      <c r="BI301" s="149">
        <f t="shared" si="90"/>
        <v>0</v>
      </c>
      <c r="BJ301" s="3" t="s">
        <v>74</v>
      </c>
      <c r="BK301" s="149" t="e">
        <f t="shared" si="91"/>
        <v>#VALUE!</v>
      </c>
      <c r="BL301" s="3" t="s">
        <v>234</v>
      </c>
      <c r="BM301" s="148" t="s">
        <v>360</v>
      </c>
    </row>
    <row r="302" spans="2:65" s="14" customFormat="1" ht="24" customHeight="1">
      <c r="B302" s="153"/>
      <c r="C302" s="1"/>
      <c r="D302" s="1"/>
      <c r="E302" s="1"/>
      <c r="F302" s="1"/>
      <c r="G302" s="1"/>
      <c r="H302" s="1"/>
      <c r="I302" s="1"/>
      <c r="J302" s="1"/>
      <c r="K302" s="154" t="s">
        <v>218</v>
      </c>
      <c r="L302" s="39"/>
      <c r="M302" s="144"/>
      <c r="N302" s="145" t="s">
        <v>34</v>
      </c>
      <c r="O302" s="146">
        <v>0.28800000000000003</v>
      </c>
      <c r="P302" s="146" t="e">
        <f t="shared" si="83"/>
        <v>#VALUE!</v>
      </c>
      <c r="Q302" s="146">
        <v>0.00076</v>
      </c>
      <c r="R302" s="146" t="e">
        <f t="shared" si="84"/>
        <v>#VALUE!</v>
      </c>
      <c r="S302" s="146">
        <v>0</v>
      </c>
      <c r="T302" s="147" t="e">
        <f t="shared" si="85"/>
        <v>#VALUE!</v>
      </c>
      <c r="AR302" s="148" t="s">
        <v>234</v>
      </c>
      <c r="AT302" s="148" t="s">
        <v>104</v>
      </c>
      <c r="AU302" s="148" t="s">
        <v>76</v>
      </c>
      <c r="AY302" s="3" t="s">
        <v>158</v>
      </c>
      <c r="BE302" s="149" t="str">
        <f t="shared" si="86"/>
        <v>$#REF!$#REF!</v>
      </c>
      <c r="BF302" s="149">
        <f t="shared" si="87"/>
        <v>0</v>
      </c>
      <c r="BG302" s="149">
        <f t="shared" si="88"/>
        <v>0</v>
      </c>
      <c r="BH302" s="149">
        <f t="shared" si="89"/>
        <v>0</v>
      </c>
      <c r="BI302" s="149">
        <f t="shared" si="90"/>
        <v>0</v>
      </c>
      <c r="BJ302" s="3" t="s">
        <v>74</v>
      </c>
      <c r="BK302" s="149" t="e">
        <f t="shared" si="91"/>
        <v>#VALUE!</v>
      </c>
      <c r="BL302" s="3" t="s">
        <v>234</v>
      </c>
      <c r="BM302" s="148" t="s">
        <v>361</v>
      </c>
    </row>
    <row r="303" spans="2:65" s="14" customFormat="1" ht="24" customHeight="1">
      <c r="B303" s="153"/>
      <c r="C303" s="1"/>
      <c r="D303" s="1"/>
      <c r="E303" s="1"/>
      <c r="F303" s="1"/>
      <c r="G303" s="1"/>
      <c r="H303" s="1"/>
      <c r="I303" s="1"/>
      <c r="J303" s="1"/>
      <c r="K303" s="154" t="s">
        <v>218</v>
      </c>
      <c r="L303" s="39"/>
      <c r="M303" s="144"/>
      <c r="N303" s="145" t="s">
        <v>34</v>
      </c>
      <c r="O303" s="146">
        <v>0.605</v>
      </c>
      <c r="P303" s="146" t="e">
        <f t="shared" si="83"/>
        <v>#VALUE!</v>
      </c>
      <c r="Q303" s="146">
        <v>0.00719</v>
      </c>
      <c r="R303" s="146" t="e">
        <f t="shared" si="84"/>
        <v>#VALUE!</v>
      </c>
      <c r="S303" s="146">
        <v>0</v>
      </c>
      <c r="T303" s="147" t="e">
        <f t="shared" si="85"/>
        <v>#VALUE!</v>
      </c>
      <c r="AR303" s="148" t="s">
        <v>234</v>
      </c>
      <c r="AT303" s="148" t="s">
        <v>104</v>
      </c>
      <c r="AU303" s="148" t="s">
        <v>76</v>
      </c>
      <c r="AY303" s="3" t="s">
        <v>158</v>
      </c>
      <c r="BE303" s="149" t="str">
        <f t="shared" si="86"/>
        <v>$#REF!$#REF!</v>
      </c>
      <c r="BF303" s="149">
        <f t="shared" si="87"/>
        <v>0</v>
      </c>
      <c r="BG303" s="149">
        <f t="shared" si="88"/>
        <v>0</v>
      </c>
      <c r="BH303" s="149">
        <f t="shared" si="89"/>
        <v>0</v>
      </c>
      <c r="BI303" s="149">
        <f t="shared" si="90"/>
        <v>0</v>
      </c>
      <c r="BJ303" s="3" t="s">
        <v>74</v>
      </c>
      <c r="BK303" s="149" t="e">
        <f t="shared" si="91"/>
        <v>#VALUE!</v>
      </c>
      <c r="BL303" s="3" t="s">
        <v>234</v>
      </c>
      <c r="BM303" s="148" t="s">
        <v>362</v>
      </c>
    </row>
    <row r="304" spans="2:65" s="14" customFormat="1" ht="24" customHeight="1">
      <c r="B304" s="153"/>
      <c r="C304" s="1"/>
      <c r="D304" s="1"/>
      <c r="E304" s="1"/>
      <c r="F304" s="1"/>
      <c r="G304" s="1"/>
      <c r="H304" s="1"/>
      <c r="I304" s="1"/>
      <c r="J304" s="1"/>
      <c r="K304" s="154" t="s">
        <v>218</v>
      </c>
      <c r="L304" s="39"/>
      <c r="M304" s="144"/>
      <c r="N304" s="145" t="s">
        <v>34</v>
      </c>
      <c r="O304" s="146">
        <v>0.512</v>
      </c>
      <c r="P304" s="146" t="e">
        <f t="shared" si="83"/>
        <v>#VALUE!</v>
      </c>
      <c r="Q304" s="146">
        <v>0.006180000000000001</v>
      </c>
      <c r="R304" s="146" t="e">
        <f t="shared" si="84"/>
        <v>#VALUE!</v>
      </c>
      <c r="S304" s="146">
        <v>0</v>
      </c>
      <c r="T304" s="147" t="e">
        <f t="shared" si="85"/>
        <v>#VALUE!</v>
      </c>
      <c r="AR304" s="148" t="s">
        <v>234</v>
      </c>
      <c r="AT304" s="148" t="s">
        <v>104</v>
      </c>
      <c r="AU304" s="148" t="s">
        <v>76</v>
      </c>
      <c r="AY304" s="3" t="s">
        <v>158</v>
      </c>
      <c r="BE304" s="149" t="str">
        <f t="shared" si="86"/>
        <v>$#REF!$#REF!</v>
      </c>
      <c r="BF304" s="149">
        <f t="shared" si="87"/>
        <v>0</v>
      </c>
      <c r="BG304" s="149">
        <f t="shared" si="88"/>
        <v>0</v>
      </c>
      <c r="BH304" s="149">
        <f t="shared" si="89"/>
        <v>0</v>
      </c>
      <c r="BI304" s="149">
        <f t="shared" si="90"/>
        <v>0</v>
      </c>
      <c r="BJ304" s="3" t="s">
        <v>74</v>
      </c>
      <c r="BK304" s="149" t="e">
        <f t="shared" si="91"/>
        <v>#VALUE!</v>
      </c>
      <c r="BL304" s="3" t="s">
        <v>234</v>
      </c>
      <c r="BM304" s="148" t="s">
        <v>363</v>
      </c>
    </row>
    <row r="305" spans="2:65" s="14" customFormat="1" ht="16.5" customHeight="1">
      <c r="B305" s="153"/>
      <c r="C305" s="1"/>
      <c r="D305" s="1"/>
      <c r="E305" s="1"/>
      <c r="F305" s="1"/>
      <c r="G305" s="1"/>
      <c r="H305" s="1"/>
      <c r="I305" s="1"/>
      <c r="J305" s="1"/>
      <c r="K305" s="154"/>
      <c r="L305" s="39"/>
      <c r="M305" s="144"/>
      <c r="N305" s="145" t="s">
        <v>34</v>
      </c>
      <c r="O305" s="146">
        <v>0</v>
      </c>
      <c r="P305" s="146" t="e">
        <f t="shared" si="83"/>
        <v>#VALUE!</v>
      </c>
      <c r="Q305" s="146">
        <v>0</v>
      </c>
      <c r="R305" s="146" t="e">
        <f t="shared" si="84"/>
        <v>#VALUE!</v>
      </c>
      <c r="S305" s="146">
        <v>0</v>
      </c>
      <c r="T305" s="147" t="e">
        <f t="shared" si="85"/>
        <v>#VALUE!</v>
      </c>
      <c r="AR305" s="148" t="s">
        <v>234</v>
      </c>
      <c r="AT305" s="148" t="s">
        <v>104</v>
      </c>
      <c r="AU305" s="148" t="s">
        <v>76</v>
      </c>
      <c r="AY305" s="3" t="s">
        <v>158</v>
      </c>
      <c r="BE305" s="149" t="str">
        <f t="shared" si="86"/>
        <v>$#REF!$#REF!</v>
      </c>
      <c r="BF305" s="149">
        <f t="shared" si="87"/>
        <v>0</v>
      </c>
      <c r="BG305" s="149">
        <f t="shared" si="88"/>
        <v>0</v>
      </c>
      <c r="BH305" s="149">
        <f t="shared" si="89"/>
        <v>0</v>
      </c>
      <c r="BI305" s="149">
        <f t="shared" si="90"/>
        <v>0</v>
      </c>
      <c r="BJ305" s="3" t="s">
        <v>74</v>
      </c>
      <c r="BK305" s="149" t="e">
        <f t="shared" si="91"/>
        <v>#VALUE!</v>
      </c>
      <c r="BL305" s="3" t="s">
        <v>234</v>
      </c>
      <c r="BM305" s="148" t="s">
        <v>364</v>
      </c>
    </row>
    <row r="306" spans="2:65" s="14" customFormat="1" ht="24" customHeight="1">
      <c r="B306" s="153"/>
      <c r="C306" s="1"/>
      <c r="D306" s="1"/>
      <c r="E306" s="1"/>
      <c r="F306" s="1"/>
      <c r="G306" s="1"/>
      <c r="H306" s="1"/>
      <c r="I306" s="1"/>
      <c r="J306" s="1"/>
      <c r="K306" s="154" t="s">
        <v>218</v>
      </c>
      <c r="L306" s="39"/>
      <c r="M306" s="144"/>
      <c r="N306" s="145" t="s">
        <v>34</v>
      </c>
      <c r="O306" s="146">
        <v>0</v>
      </c>
      <c r="P306" s="146" t="e">
        <f t="shared" si="83"/>
        <v>#VALUE!</v>
      </c>
      <c r="Q306" s="146">
        <v>0</v>
      </c>
      <c r="R306" s="146" t="e">
        <f t="shared" si="84"/>
        <v>#VALUE!</v>
      </c>
      <c r="S306" s="146">
        <v>0</v>
      </c>
      <c r="T306" s="147" t="e">
        <f t="shared" si="85"/>
        <v>#VALUE!</v>
      </c>
      <c r="AR306" s="148" t="s">
        <v>234</v>
      </c>
      <c r="AT306" s="148" t="s">
        <v>104</v>
      </c>
      <c r="AU306" s="148" t="s">
        <v>76</v>
      </c>
      <c r="AY306" s="3" t="s">
        <v>158</v>
      </c>
      <c r="BE306" s="149" t="str">
        <f t="shared" si="86"/>
        <v>$#REF!$#REF!</v>
      </c>
      <c r="BF306" s="149">
        <f t="shared" si="87"/>
        <v>0</v>
      </c>
      <c r="BG306" s="149">
        <f t="shared" si="88"/>
        <v>0</v>
      </c>
      <c r="BH306" s="149">
        <f t="shared" si="89"/>
        <v>0</v>
      </c>
      <c r="BI306" s="149">
        <f t="shared" si="90"/>
        <v>0</v>
      </c>
      <c r="BJ306" s="3" t="s">
        <v>74</v>
      </c>
      <c r="BK306" s="149" t="e">
        <f t="shared" si="91"/>
        <v>#VALUE!</v>
      </c>
      <c r="BL306" s="3" t="s">
        <v>234</v>
      </c>
      <c r="BM306" s="148" t="s">
        <v>365</v>
      </c>
    </row>
    <row r="307" spans="2:63" s="113" customFormat="1" ht="22.5" customHeight="1">
      <c r="B307" s="138"/>
      <c r="C307" s="1"/>
      <c r="D307" s="1"/>
      <c r="E307" s="1"/>
      <c r="F307" s="1"/>
      <c r="G307" s="1"/>
      <c r="H307" s="1"/>
      <c r="I307" s="1"/>
      <c r="J307" s="1"/>
      <c r="L307" s="138"/>
      <c r="M307" s="137"/>
      <c r="N307" s="138"/>
      <c r="O307" s="138"/>
      <c r="P307" s="139" t="e">
        <f>SUM(P308:P321)</f>
        <v>#VALUE!</v>
      </c>
      <c r="Q307" s="138"/>
      <c r="R307" s="139" t="e">
        <f>SUM(R308:R321)</f>
        <v>#VALUE!</v>
      </c>
      <c r="S307" s="138"/>
      <c r="T307" s="140" t="e">
        <f>SUM(T308:T321)</f>
        <v>#VALUE!</v>
      </c>
      <c r="AR307" s="114" t="s">
        <v>76</v>
      </c>
      <c r="AT307" s="141" t="s">
        <v>68</v>
      </c>
      <c r="AU307" s="141" t="s">
        <v>74</v>
      </c>
      <c r="AY307" s="114" t="s">
        <v>158</v>
      </c>
      <c r="BK307" s="142" t="e">
        <f>SUM(BK308:BK321)</f>
        <v>#VALUE!</v>
      </c>
    </row>
    <row r="308" spans="2:65" s="14" customFormat="1" ht="24" customHeight="1">
      <c r="B308" s="153"/>
      <c r="C308" s="1"/>
      <c r="D308" s="1"/>
      <c r="E308" s="1"/>
      <c r="F308" s="1"/>
      <c r="G308" s="1"/>
      <c r="H308" s="1"/>
      <c r="I308" s="1"/>
      <c r="J308" s="1"/>
      <c r="K308" s="154" t="s">
        <v>166</v>
      </c>
      <c r="L308" s="39"/>
      <c r="M308" s="144"/>
      <c r="N308" s="145" t="s">
        <v>34</v>
      </c>
      <c r="O308" s="146">
        <v>0.40900000000000003</v>
      </c>
      <c r="P308" s="146" t="e">
        <f aca="true" t="shared" si="92" ref="P308:P321">O308*"$#REF!$#REF!"</f>
        <v>#VALUE!</v>
      </c>
      <c r="Q308" s="146">
        <v>0.00045000000000000004</v>
      </c>
      <c r="R308" s="146" t="e">
        <f aca="true" t="shared" si="93" ref="R308:R321">Q308*"$#REF!$#REF!"</f>
        <v>#VALUE!</v>
      </c>
      <c r="S308" s="146">
        <v>0</v>
      </c>
      <c r="T308" s="147" t="e">
        <f aca="true" t="shared" si="94" ref="T308:T321">S308*"$#REF!$#REF!"</f>
        <v>#VALUE!</v>
      </c>
      <c r="AR308" s="148" t="s">
        <v>234</v>
      </c>
      <c r="AT308" s="148" t="s">
        <v>104</v>
      </c>
      <c r="AU308" s="148" t="s">
        <v>76</v>
      </c>
      <c r="AY308" s="3" t="s">
        <v>158</v>
      </c>
      <c r="BE308" s="149" t="str">
        <f aca="true" t="shared" si="95" ref="BE308:BE321">IF(N308="základní","$#REF!$#REF!",0)</f>
        <v>$#REF!$#REF!</v>
      </c>
      <c r="BF308" s="149">
        <f aca="true" t="shared" si="96" ref="BF308:BF321">IF(N308="snížená","$#REF!$#REF!",0)</f>
        <v>0</v>
      </c>
      <c r="BG308" s="149">
        <f aca="true" t="shared" si="97" ref="BG308:BG321">IF(N308="zákl. přenesená","$#REF!$#REF!",0)</f>
        <v>0</v>
      </c>
      <c r="BH308" s="149">
        <f aca="true" t="shared" si="98" ref="BH308:BH321">IF(N308="sníž. přenesená","$#REF!$#REF!",0)</f>
        <v>0</v>
      </c>
      <c r="BI308" s="149">
        <f aca="true" t="shared" si="99" ref="BI308:BI321">IF(N308="nulová","$#REF!$#REF!",0)</f>
        <v>0</v>
      </c>
      <c r="BJ308" s="3" t="s">
        <v>74</v>
      </c>
      <c r="BK308" s="149" t="e">
        <f aca="true" t="shared" si="100" ref="BK308:BK321">ROUND("$#REF!$#REF!"*"$#REF!$#REF!",2)</f>
        <v>#VALUE!</v>
      </c>
      <c r="BL308" s="3" t="s">
        <v>234</v>
      </c>
      <c r="BM308" s="148" t="s">
        <v>366</v>
      </c>
    </row>
    <row r="309" spans="2:65" s="14" customFormat="1" ht="24" customHeight="1">
      <c r="B309" s="153"/>
      <c r="C309" s="1"/>
      <c r="D309" s="1"/>
      <c r="E309" s="1"/>
      <c r="F309" s="1"/>
      <c r="G309" s="1"/>
      <c r="H309" s="1"/>
      <c r="I309" s="1"/>
      <c r="J309" s="1"/>
      <c r="K309" s="154" t="s">
        <v>166</v>
      </c>
      <c r="L309" s="39"/>
      <c r="M309" s="144"/>
      <c r="N309" s="145" t="s">
        <v>34</v>
      </c>
      <c r="O309" s="146">
        <v>0.418</v>
      </c>
      <c r="P309" s="146" t="e">
        <f t="shared" si="92"/>
        <v>#VALUE!</v>
      </c>
      <c r="Q309" s="146">
        <v>0.0005600000000000001</v>
      </c>
      <c r="R309" s="146" t="e">
        <f t="shared" si="93"/>
        <v>#VALUE!</v>
      </c>
      <c r="S309" s="146">
        <v>0</v>
      </c>
      <c r="T309" s="147" t="e">
        <f t="shared" si="94"/>
        <v>#VALUE!</v>
      </c>
      <c r="AR309" s="148" t="s">
        <v>234</v>
      </c>
      <c r="AT309" s="148" t="s">
        <v>104</v>
      </c>
      <c r="AU309" s="148" t="s">
        <v>76</v>
      </c>
      <c r="AY309" s="3" t="s">
        <v>158</v>
      </c>
      <c r="BE309" s="149" t="str">
        <f t="shared" si="95"/>
        <v>$#REF!$#REF!</v>
      </c>
      <c r="BF309" s="149">
        <f t="shared" si="96"/>
        <v>0</v>
      </c>
      <c r="BG309" s="149">
        <f t="shared" si="97"/>
        <v>0</v>
      </c>
      <c r="BH309" s="149">
        <f t="shared" si="98"/>
        <v>0</v>
      </c>
      <c r="BI309" s="149">
        <f t="shared" si="99"/>
        <v>0</v>
      </c>
      <c r="BJ309" s="3" t="s">
        <v>74</v>
      </c>
      <c r="BK309" s="149" t="e">
        <f t="shared" si="100"/>
        <v>#VALUE!</v>
      </c>
      <c r="BL309" s="3" t="s">
        <v>234</v>
      </c>
      <c r="BM309" s="148" t="s">
        <v>367</v>
      </c>
    </row>
    <row r="310" spans="2:65" s="14" customFormat="1" ht="24" customHeight="1">
      <c r="B310" s="153"/>
      <c r="C310" s="1"/>
      <c r="D310" s="1"/>
      <c r="E310" s="1"/>
      <c r="F310" s="1"/>
      <c r="G310" s="1"/>
      <c r="H310" s="1"/>
      <c r="I310" s="1"/>
      <c r="J310" s="1"/>
      <c r="K310" s="154" t="s">
        <v>166</v>
      </c>
      <c r="L310" s="39"/>
      <c r="M310" s="144"/>
      <c r="N310" s="145" t="s">
        <v>34</v>
      </c>
      <c r="O310" s="146">
        <v>0.424</v>
      </c>
      <c r="P310" s="146" t="e">
        <f t="shared" si="92"/>
        <v>#VALUE!</v>
      </c>
      <c r="Q310" s="146">
        <v>0.0006900000000000001</v>
      </c>
      <c r="R310" s="146" t="e">
        <f t="shared" si="93"/>
        <v>#VALUE!</v>
      </c>
      <c r="S310" s="146">
        <v>0</v>
      </c>
      <c r="T310" s="147" t="e">
        <f t="shared" si="94"/>
        <v>#VALUE!</v>
      </c>
      <c r="AR310" s="148" t="s">
        <v>234</v>
      </c>
      <c r="AT310" s="148" t="s">
        <v>104</v>
      </c>
      <c r="AU310" s="148" t="s">
        <v>76</v>
      </c>
      <c r="AY310" s="3" t="s">
        <v>158</v>
      </c>
      <c r="BE310" s="149" t="str">
        <f t="shared" si="95"/>
        <v>$#REF!$#REF!</v>
      </c>
      <c r="BF310" s="149">
        <f t="shared" si="96"/>
        <v>0</v>
      </c>
      <c r="BG310" s="149">
        <f t="shared" si="97"/>
        <v>0</v>
      </c>
      <c r="BH310" s="149">
        <f t="shared" si="98"/>
        <v>0</v>
      </c>
      <c r="BI310" s="149">
        <f t="shared" si="99"/>
        <v>0</v>
      </c>
      <c r="BJ310" s="3" t="s">
        <v>74</v>
      </c>
      <c r="BK310" s="149" t="e">
        <f t="shared" si="100"/>
        <v>#VALUE!</v>
      </c>
      <c r="BL310" s="3" t="s">
        <v>234</v>
      </c>
      <c r="BM310" s="148" t="s">
        <v>368</v>
      </c>
    </row>
    <row r="311" spans="2:65" s="14" customFormat="1" ht="24" customHeight="1">
      <c r="B311" s="153"/>
      <c r="C311" s="1"/>
      <c r="D311" s="1"/>
      <c r="E311" s="1"/>
      <c r="F311" s="1"/>
      <c r="G311" s="1"/>
      <c r="H311" s="1"/>
      <c r="I311" s="1"/>
      <c r="J311" s="1"/>
      <c r="K311" s="154" t="s">
        <v>166</v>
      </c>
      <c r="L311" s="39"/>
      <c r="M311" s="144"/>
      <c r="N311" s="145" t="s">
        <v>34</v>
      </c>
      <c r="O311" s="146">
        <v>0.43</v>
      </c>
      <c r="P311" s="146" t="e">
        <f t="shared" si="92"/>
        <v>#VALUE!</v>
      </c>
      <c r="Q311" s="146">
        <v>0.0010400000000000001</v>
      </c>
      <c r="R311" s="146" t="e">
        <f t="shared" si="93"/>
        <v>#VALUE!</v>
      </c>
      <c r="S311" s="146">
        <v>0</v>
      </c>
      <c r="T311" s="147" t="e">
        <f t="shared" si="94"/>
        <v>#VALUE!</v>
      </c>
      <c r="AR311" s="148" t="s">
        <v>234</v>
      </c>
      <c r="AT311" s="148" t="s">
        <v>104</v>
      </c>
      <c r="AU311" s="148" t="s">
        <v>76</v>
      </c>
      <c r="AY311" s="3" t="s">
        <v>158</v>
      </c>
      <c r="BE311" s="149" t="str">
        <f t="shared" si="95"/>
        <v>$#REF!$#REF!</v>
      </c>
      <c r="BF311" s="149">
        <f t="shared" si="96"/>
        <v>0</v>
      </c>
      <c r="BG311" s="149">
        <f t="shared" si="97"/>
        <v>0</v>
      </c>
      <c r="BH311" s="149">
        <f t="shared" si="98"/>
        <v>0</v>
      </c>
      <c r="BI311" s="149">
        <f t="shared" si="99"/>
        <v>0</v>
      </c>
      <c r="BJ311" s="3" t="s">
        <v>74</v>
      </c>
      <c r="BK311" s="149" t="e">
        <f t="shared" si="100"/>
        <v>#VALUE!</v>
      </c>
      <c r="BL311" s="3" t="s">
        <v>234</v>
      </c>
      <c r="BM311" s="148" t="s">
        <v>369</v>
      </c>
    </row>
    <row r="312" spans="2:65" s="14" customFormat="1" ht="24" customHeight="1">
      <c r="B312" s="153"/>
      <c r="C312" s="1"/>
      <c r="D312" s="1"/>
      <c r="E312" s="1"/>
      <c r="F312" s="1"/>
      <c r="G312" s="1"/>
      <c r="H312" s="1"/>
      <c r="I312" s="1"/>
      <c r="J312" s="1"/>
      <c r="K312" s="154" t="s">
        <v>166</v>
      </c>
      <c r="L312" s="39"/>
      <c r="M312" s="144"/>
      <c r="N312" s="145" t="s">
        <v>34</v>
      </c>
      <c r="O312" s="146">
        <v>0.435</v>
      </c>
      <c r="P312" s="146" t="e">
        <f t="shared" si="92"/>
        <v>#VALUE!</v>
      </c>
      <c r="Q312" s="146">
        <v>0.00158</v>
      </c>
      <c r="R312" s="146" t="e">
        <f t="shared" si="93"/>
        <v>#VALUE!</v>
      </c>
      <c r="S312" s="146">
        <v>0</v>
      </c>
      <c r="T312" s="147" t="e">
        <f t="shared" si="94"/>
        <v>#VALUE!</v>
      </c>
      <c r="AR312" s="148" t="s">
        <v>234</v>
      </c>
      <c r="AT312" s="148" t="s">
        <v>104</v>
      </c>
      <c r="AU312" s="148" t="s">
        <v>76</v>
      </c>
      <c r="AY312" s="3" t="s">
        <v>158</v>
      </c>
      <c r="BE312" s="149" t="str">
        <f t="shared" si="95"/>
        <v>$#REF!$#REF!</v>
      </c>
      <c r="BF312" s="149">
        <f t="shared" si="96"/>
        <v>0</v>
      </c>
      <c r="BG312" s="149">
        <f t="shared" si="97"/>
        <v>0</v>
      </c>
      <c r="BH312" s="149">
        <f t="shared" si="98"/>
        <v>0</v>
      </c>
      <c r="BI312" s="149">
        <f t="shared" si="99"/>
        <v>0</v>
      </c>
      <c r="BJ312" s="3" t="s">
        <v>74</v>
      </c>
      <c r="BK312" s="149" t="e">
        <f t="shared" si="100"/>
        <v>#VALUE!</v>
      </c>
      <c r="BL312" s="3" t="s">
        <v>234</v>
      </c>
      <c r="BM312" s="148" t="s">
        <v>370</v>
      </c>
    </row>
    <row r="313" spans="2:65" s="14" customFormat="1" ht="24" customHeight="1">
      <c r="B313" s="153"/>
      <c r="C313" s="1"/>
      <c r="D313" s="1"/>
      <c r="E313" s="1"/>
      <c r="F313" s="1"/>
      <c r="G313" s="1"/>
      <c r="H313" s="1"/>
      <c r="I313" s="1"/>
      <c r="J313" s="1"/>
      <c r="K313" s="154" t="s">
        <v>166</v>
      </c>
      <c r="L313" s="39"/>
      <c r="M313" s="144"/>
      <c r="N313" s="145" t="s">
        <v>34</v>
      </c>
      <c r="O313" s="146">
        <v>0.456</v>
      </c>
      <c r="P313" s="146" t="e">
        <f t="shared" si="92"/>
        <v>#VALUE!</v>
      </c>
      <c r="Q313" s="146">
        <v>0.00194</v>
      </c>
      <c r="R313" s="146" t="e">
        <f t="shared" si="93"/>
        <v>#VALUE!</v>
      </c>
      <c r="S313" s="146">
        <v>0</v>
      </c>
      <c r="T313" s="147" t="e">
        <f t="shared" si="94"/>
        <v>#VALUE!</v>
      </c>
      <c r="AR313" s="148" t="s">
        <v>234</v>
      </c>
      <c r="AT313" s="148" t="s">
        <v>104</v>
      </c>
      <c r="AU313" s="148" t="s">
        <v>76</v>
      </c>
      <c r="AY313" s="3" t="s">
        <v>158</v>
      </c>
      <c r="BE313" s="149" t="str">
        <f t="shared" si="95"/>
        <v>$#REF!$#REF!</v>
      </c>
      <c r="BF313" s="149">
        <f t="shared" si="96"/>
        <v>0</v>
      </c>
      <c r="BG313" s="149">
        <f t="shared" si="97"/>
        <v>0</v>
      </c>
      <c r="BH313" s="149">
        <f t="shared" si="98"/>
        <v>0</v>
      </c>
      <c r="BI313" s="149">
        <f t="shared" si="99"/>
        <v>0</v>
      </c>
      <c r="BJ313" s="3" t="s">
        <v>74</v>
      </c>
      <c r="BK313" s="149" t="e">
        <f t="shared" si="100"/>
        <v>#VALUE!</v>
      </c>
      <c r="BL313" s="3" t="s">
        <v>234</v>
      </c>
      <c r="BM313" s="148" t="s">
        <v>371</v>
      </c>
    </row>
    <row r="314" spans="2:65" s="14" customFormat="1" ht="24" customHeight="1">
      <c r="B314" s="153"/>
      <c r="C314" s="1"/>
      <c r="D314" s="1"/>
      <c r="E314" s="1"/>
      <c r="F314" s="1"/>
      <c r="G314" s="1"/>
      <c r="H314" s="1"/>
      <c r="I314" s="1"/>
      <c r="J314" s="1"/>
      <c r="K314" s="154" t="s">
        <v>218</v>
      </c>
      <c r="L314" s="39"/>
      <c r="M314" s="144"/>
      <c r="N314" s="145" t="s">
        <v>34</v>
      </c>
      <c r="O314" s="146">
        <v>0.496</v>
      </c>
      <c r="P314" s="146" t="e">
        <f t="shared" si="92"/>
        <v>#VALUE!</v>
      </c>
      <c r="Q314" s="146">
        <v>0.00336</v>
      </c>
      <c r="R314" s="146" t="e">
        <f t="shared" si="93"/>
        <v>#VALUE!</v>
      </c>
      <c r="S314" s="146">
        <v>0</v>
      </c>
      <c r="T314" s="147" t="e">
        <f t="shared" si="94"/>
        <v>#VALUE!</v>
      </c>
      <c r="AR314" s="148" t="s">
        <v>234</v>
      </c>
      <c r="AT314" s="148" t="s">
        <v>104</v>
      </c>
      <c r="AU314" s="148" t="s">
        <v>76</v>
      </c>
      <c r="AY314" s="3" t="s">
        <v>158</v>
      </c>
      <c r="BE314" s="149" t="str">
        <f t="shared" si="95"/>
        <v>$#REF!$#REF!</v>
      </c>
      <c r="BF314" s="149">
        <f t="shared" si="96"/>
        <v>0</v>
      </c>
      <c r="BG314" s="149">
        <f t="shared" si="97"/>
        <v>0</v>
      </c>
      <c r="BH314" s="149">
        <f t="shared" si="98"/>
        <v>0</v>
      </c>
      <c r="BI314" s="149">
        <f t="shared" si="99"/>
        <v>0</v>
      </c>
      <c r="BJ314" s="3" t="s">
        <v>74</v>
      </c>
      <c r="BK314" s="149" t="e">
        <f t="shared" si="100"/>
        <v>#VALUE!</v>
      </c>
      <c r="BL314" s="3" t="s">
        <v>234</v>
      </c>
      <c r="BM314" s="148" t="s">
        <v>372</v>
      </c>
    </row>
    <row r="315" spans="2:65" s="14" customFormat="1" ht="24" customHeight="1">
      <c r="B315" s="153"/>
      <c r="C315" s="1"/>
      <c r="D315" s="1"/>
      <c r="E315" s="1"/>
      <c r="F315" s="1"/>
      <c r="G315" s="1"/>
      <c r="H315" s="1"/>
      <c r="I315" s="1"/>
      <c r="J315" s="1"/>
      <c r="K315" s="154" t="s">
        <v>166</v>
      </c>
      <c r="L315" s="39"/>
      <c r="M315" s="144"/>
      <c r="N315" s="145" t="s">
        <v>34</v>
      </c>
      <c r="O315" s="146">
        <v>0.335</v>
      </c>
      <c r="P315" s="146" t="e">
        <f t="shared" si="92"/>
        <v>#VALUE!</v>
      </c>
      <c r="Q315" s="146">
        <v>1E-05</v>
      </c>
      <c r="R315" s="146" t="e">
        <f t="shared" si="93"/>
        <v>#VALUE!</v>
      </c>
      <c r="S315" s="146">
        <v>0</v>
      </c>
      <c r="T315" s="147" t="e">
        <f t="shared" si="94"/>
        <v>#VALUE!</v>
      </c>
      <c r="AR315" s="148" t="s">
        <v>234</v>
      </c>
      <c r="AT315" s="148" t="s">
        <v>104</v>
      </c>
      <c r="AU315" s="148" t="s">
        <v>76</v>
      </c>
      <c r="AY315" s="3" t="s">
        <v>158</v>
      </c>
      <c r="BE315" s="149" t="str">
        <f t="shared" si="95"/>
        <v>$#REF!$#REF!</v>
      </c>
      <c r="BF315" s="149">
        <f t="shared" si="96"/>
        <v>0</v>
      </c>
      <c r="BG315" s="149">
        <f t="shared" si="97"/>
        <v>0</v>
      </c>
      <c r="BH315" s="149">
        <f t="shared" si="98"/>
        <v>0</v>
      </c>
      <c r="BI315" s="149">
        <f t="shared" si="99"/>
        <v>0</v>
      </c>
      <c r="BJ315" s="3" t="s">
        <v>74</v>
      </c>
      <c r="BK315" s="149" t="e">
        <f t="shared" si="100"/>
        <v>#VALUE!</v>
      </c>
      <c r="BL315" s="3" t="s">
        <v>234</v>
      </c>
      <c r="BM315" s="148" t="s">
        <v>373</v>
      </c>
    </row>
    <row r="316" spans="2:65" s="14" customFormat="1" ht="24" customHeight="1">
      <c r="B316" s="153"/>
      <c r="C316" s="1"/>
      <c r="D316" s="1"/>
      <c r="E316" s="1"/>
      <c r="F316" s="1"/>
      <c r="G316" s="1"/>
      <c r="H316" s="1"/>
      <c r="I316" s="1"/>
      <c r="J316" s="1"/>
      <c r="K316" s="154" t="s">
        <v>166</v>
      </c>
      <c r="L316" s="39"/>
      <c r="M316" s="144"/>
      <c r="N316" s="145" t="s">
        <v>34</v>
      </c>
      <c r="O316" s="146">
        <v>0.359</v>
      </c>
      <c r="P316" s="146" t="e">
        <f t="shared" si="92"/>
        <v>#VALUE!</v>
      </c>
      <c r="Q316" s="146">
        <v>5E-05</v>
      </c>
      <c r="R316" s="146" t="e">
        <f t="shared" si="93"/>
        <v>#VALUE!</v>
      </c>
      <c r="S316" s="146">
        <v>0</v>
      </c>
      <c r="T316" s="147" t="e">
        <f t="shared" si="94"/>
        <v>#VALUE!</v>
      </c>
      <c r="AR316" s="148" t="s">
        <v>234</v>
      </c>
      <c r="AT316" s="148" t="s">
        <v>104</v>
      </c>
      <c r="AU316" s="148" t="s">
        <v>76</v>
      </c>
      <c r="AY316" s="3" t="s">
        <v>158</v>
      </c>
      <c r="BE316" s="149" t="str">
        <f t="shared" si="95"/>
        <v>$#REF!$#REF!</v>
      </c>
      <c r="BF316" s="149">
        <f t="shared" si="96"/>
        <v>0</v>
      </c>
      <c r="BG316" s="149">
        <f t="shared" si="97"/>
        <v>0</v>
      </c>
      <c r="BH316" s="149">
        <f t="shared" si="98"/>
        <v>0</v>
      </c>
      <c r="BI316" s="149">
        <f t="shared" si="99"/>
        <v>0</v>
      </c>
      <c r="BJ316" s="3" t="s">
        <v>74</v>
      </c>
      <c r="BK316" s="149" t="e">
        <f t="shared" si="100"/>
        <v>#VALUE!</v>
      </c>
      <c r="BL316" s="3" t="s">
        <v>234</v>
      </c>
      <c r="BM316" s="148" t="s">
        <v>374</v>
      </c>
    </row>
    <row r="317" spans="2:65" s="14" customFormat="1" ht="16.5" customHeight="1">
      <c r="B317" s="153"/>
      <c r="C317" s="1"/>
      <c r="D317" s="1"/>
      <c r="E317" s="1"/>
      <c r="F317" s="1"/>
      <c r="G317" s="1"/>
      <c r="H317" s="1"/>
      <c r="I317" s="1"/>
      <c r="J317" s="1"/>
      <c r="K317" s="154" t="s">
        <v>166</v>
      </c>
      <c r="L317" s="39"/>
      <c r="M317" s="144"/>
      <c r="N317" s="145" t="s">
        <v>34</v>
      </c>
      <c r="O317" s="146">
        <v>0.038</v>
      </c>
      <c r="P317" s="146" t="e">
        <f t="shared" si="92"/>
        <v>#VALUE!</v>
      </c>
      <c r="Q317" s="146">
        <v>0</v>
      </c>
      <c r="R317" s="146" t="e">
        <f t="shared" si="93"/>
        <v>#VALUE!</v>
      </c>
      <c r="S317" s="146">
        <v>0</v>
      </c>
      <c r="T317" s="147" t="e">
        <f t="shared" si="94"/>
        <v>#VALUE!</v>
      </c>
      <c r="AR317" s="148" t="s">
        <v>234</v>
      </c>
      <c r="AT317" s="148" t="s">
        <v>104</v>
      </c>
      <c r="AU317" s="148" t="s">
        <v>76</v>
      </c>
      <c r="AY317" s="3" t="s">
        <v>158</v>
      </c>
      <c r="BE317" s="149" t="str">
        <f t="shared" si="95"/>
        <v>$#REF!$#REF!</v>
      </c>
      <c r="BF317" s="149">
        <f t="shared" si="96"/>
        <v>0</v>
      </c>
      <c r="BG317" s="149">
        <f t="shared" si="97"/>
        <v>0</v>
      </c>
      <c r="BH317" s="149">
        <f t="shared" si="98"/>
        <v>0</v>
      </c>
      <c r="BI317" s="149">
        <f t="shared" si="99"/>
        <v>0</v>
      </c>
      <c r="BJ317" s="3" t="s">
        <v>74</v>
      </c>
      <c r="BK317" s="149" t="e">
        <f t="shared" si="100"/>
        <v>#VALUE!</v>
      </c>
      <c r="BL317" s="3" t="s">
        <v>234</v>
      </c>
      <c r="BM317" s="148" t="s">
        <v>375</v>
      </c>
    </row>
    <row r="318" spans="2:65" s="14" customFormat="1" ht="16.5" customHeight="1">
      <c r="B318" s="153"/>
      <c r="C318" s="1"/>
      <c r="D318" s="1"/>
      <c r="E318" s="1"/>
      <c r="F318" s="1"/>
      <c r="G318" s="1"/>
      <c r="H318" s="1"/>
      <c r="I318" s="1"/>
      <c r="J318" s="1"/>
      <c r="K318" s="154" t="s">
        <v>166</v>
      </c>
      <c r="L318" s="39"/>
      <c r="M318" s="144"/>
      <c r="N318" s="145" t="s">
        <v>34</v>
      </c>
      <c r="O318" s="146">
        <v>0.046</v>
      </c>
      <c r="P318" s="146" t="e">
        <f t="shared" si="92"/>
        <v>#VALUE!</v>
      </c>
      <c r="Q318" s="146">
        <v>0</v>
      </c>
      <c r="R318" s="146" t="e">
        <f t="shared" si="93"/>
        <v>#VALUE!</v>
      </c>
      <c r="S318" s="146">
        <v>0</v>
      </c>
      <c r="T318" s="147" t="e">
        <f t="shared" si="94"/>
        <v>#VALUE!</v>
      </c>
      <c r="AR318" s="148" t="s">
        <v>234</v>
      </c>
      <c r="AT318" s="148" t="s">
        <v>104</v>
      </c>
      <c r="AU318" s="148" t="s">
        <v>76</v>
      </c>
      <c r="AY318" s="3" t="s">
        <v>158</v>
      </c>
      <c r="BE318" s="149" t="str">
        <f t="shared" si="95"/>
        <v>$#REF!$#REF!</v>
      </c>
      <c r="BF318" s="149">
        <f t="shared" si="96"/>
        <v>0</v>
      </c>
      <c r="BG318" s="149">
        <f t="shared" si="97"/>
        <v>0</v>
      </c>
      <c r="BH318" s="149">
        <f t="shared" si="98"/>
        <v>0</v>
      </c>
      <c r="BI318" s="149">
        <f t="shared" si="99"/>
        <v>0</v>
      </c>
      <c r="BJ318" s="3" t="s">
        <v>74</v>
      </c>
      <c r="BK318" s="149" t="e">
        <f t="shared" si="100"/>
        <v>#VALUE!</v>
      </c>
      <c r="BL318" s="3" t="s">
        <v>234</v>
      </c>
      <c r="BM318" s="148" t="s">
        <v>376</v>
      </c>
    </row>
    <row r="319" spans="2:65" s="14" customFormat="1" ht="16.5" customHeight="1">
      <c r="B319" s="153"/>
      <c r="C319" s="1"/>
      <c r="D319" s="1"/>
      <c r="E319" s="1"/>
      <c r="F319" s="1"/>
      <c r="G319" s="1"/>
      <c r="H319" s="1"/>
      <c r="I319" s="1"/>
      <c r="J319" s="1"/>
      <c r="K319" s="154"/>
      <c r="L319" s="39"/>
      <c r="M319" s="144"/>
      <c r="N319" s="145" t="s">
        <v>34</v>
      </c>
      <c r="O319" s="146">
        <v>0</v>
      </c>
      <c r="P319" s="146" t="e">
        <f t="shared" si="92"/>
        <v>#VALUE!</v>
      </c>
      <c r="Q319" s="146">
        <v>0</v>
      </c>
      <c r="R319" s="146" t="e">
        <f t="shared" si="93"/>
        <v>#VALUE!</v>
      </c>
      <c r="S319" s="146">
        <v>0</v>
      </c>
      <c r="T319" s="147" t="e">
        <f t="shared" si="94"/>
        <v>#VALUE!</v>
      </c>
      <c r="AR319" s="148" t="s">
        <v>234</v>
      </c>
      <c r="AT319" s="148" t="s">
        <v>104</v>
      </c>
      <c r="AU319" s="148" t="s">
        <v>76</v>
      </c>
      <c r="AY319" s="3" t="s">
        <v>158</v>
      </c>
      <c r="BE319" s="149" t="str">
        <f t="shared" si="95"/>
        <v>$#REF!$#REF!</v>
      </c>
      <c r="BF319" s="149">
        <f t="shared" si="96"/>
        <v>0</v>
      </c>
      <c r="BG319" s="149">
        <f t="shared" si="97"/>
        <v>0</v>
      </c>
      <c r="BH319" s="149">
        <f t="shared" si="98"/>
        <v>0</v>
      </c>
      <c r="BI319" s="149">
        <f t="shared" si="99"/>
        <v>0</v>
      </c>
      <c r="BJ319" s="3" t="s">
        <v>74</v>
      </c>
      <c r="BK319" s="149" t="e">
        <f t="shared" si="100"/>
        <v>#VALUE!</v>
      </c>
      <c r="BL319" s="3" t="s">
        <v>234</v>
      </c>
      <c r="BM319" s="148" t="s">
        <v>377</v>
      </c>
    </row>
    <row r="320" spans="2:65" s="14" customFormat="1" ht="16.5" customHeight="1">
      <c r="B320" s="153"/>
      <c r="C320" s="1"/>
      <c r="D320" s="1"/>
      <c r="E320" s="1"/>
      <c r="F320" s="1"/>
      <c r="G320" s="1"/>
      <c r="H320" s="1"/>
      <c r="I320" s="1"/>
      <c r="J320" s="1"/>
      <c r="K320" s="154"/>
      <c r="L320" s="39"/>
      <c r="M320" s="144"/>
      <c r="N320" s="145" t="s">
        <v>34</v>
      </c>
      <c r="O320" s="146">
        <v>0</v>
      </c>
      <c r="P320" s="146" t="e">
        <f t="shared" si="92"/>
        <v>#VALUE!</v>
      </c>
      <c r="Q320" s="146">
        <v>0</v>
      </c>
      <c r="R320" s="146" t="e">
        <f t="shared" si="93"/>
        <v>#VALUE!</v>
      </c>
      <c r="S320" s="146">
        <v>0</v>
      </c>
      <c r="T320" s="147" t="e">
        <f t="shared" si="94"/>
        <v>#VALUE!</v>
      </c>
      <c r="AR320" s="148" t="s">
        <v>234</v>
      </c>
      <c r="AT320" s="148" t="s">
        <v>104</v>
      </c>
      <c r="AU320" s="148" t="s">
        <v>76</v>
      </c>
      <c r="AY320" s="3" t="s">
        <v>158</v>
      </c>
      <c r="BE320" s="149" t="str">
        <f t="shared" si="95"/>
        <v>$#REF!$#REF!</v>
      </c>
      <c r="BF320" s="149">
        <f t="shared" si="96"/>
        <v>0</v>
      </c>
      <c r="BG320" s="149">
        <f t="shared" si="97"/>
        <v>0</v>
      </c>
      <c r="BH320" s="149">
        <f t="shared" si="98"/>
        <v>0</v>
      </c>
      <c r="BI320" s="149">
        <f t="shared" si="99"/>
        <v>0</v>
      </c>
      <c r="BJ320" s="3" t="s">
        <v>74</v>
      </c>
      <c r="BK320" s="149" t="e">
        <f t="shared" si="100"/>
        <v>#VALUE!</v>
      </c>
      <c r="BL320" s="3" t="s">
        <v>234</v>
      </c>
      <c r="BM320" s="148" t="s">
        <v>378</v>
      </c>
    </row>
    <row r="321" spans="2:65" s="14" customFormat="1" ht="24" customHeight="1">
      <c r="B321" s="153"/>
      <c r="C321" s="1"/>
      <c r="D321" s="1"/>
      <c r="E321" s="1"/>
      <c r="F321" s="1"/>
      <c r="G321" s="1"/>
      <c r="H321" s="1"/>
      <c r="I321" s="1"/>
      <c r="J321" s="1"/>
      <c r="K321" s="154" t="s">
        <v>218</v>
      </c>
      <c r="L321" s="39"/>
      <c r="M321" s="144"/>
      <c r="N321" s="145" t="s">
        <v>34</v>
      </c>
      <c r="O321" s="146">
        <v>0</v>
      </c>
      <c r="P321" s="146" t="e">
        <f t="shared" si="92"/>
        <v>#VALUE!</v>
      </c>
      <c r="Q321" s="146">
        <v>0</v>
      </c>
      <c r="R321" s="146" t="e">
        <f t="shared" si="93"/>
        <v>#VALUE!</v>
      </c>
      <c r="S321" s="146">
        <v>0</v>
      </c>
      <c r="T321" s="147" t="e">
        <f t="shared" si="94"/>
        <v>#VALUE!</v>
      </c>
      <c r="AR321" s="148" t="s">
        <v>234</v>
      </c>
      <c r="AT321" s="148" t="s">
        <v>104</v>
      </c>
      <c r="AU321" s="148" t="s">
        <v>76</v>
      </c>
      <c r="AY321" s="3" t="s">
        <v>158</v>
      </c>
      <c r="BE321" s="149" t="str">
        <f t="shared" si="95"/>
        <v>$#REF!$#REF!</v>
      </c>
      <c r="BF321" s="149">
        <f t="shared" si="96"/>
        <v>0</v>
      </c>
      <c r="BG321" s="149">
        <f t="shared" si="97"/>
        <v>0</v>
      </c>
      <c r="BH321" s="149">
        <f t="shared" si="98"/>
        <v>0</v>
      </c>
      <c r="BI321" s="149">
        <f t="shared" si="99"/>
        <v>0</v>
      </c>
      <c r="BJ321" s="3" t="s">
        <v>74</v>
      </c>
      <c r="BK321" s="149" t="e">
        <f t="shared" si="100"/>
        <v>#VALUE!</v>
      </c>
      <c r="BL321" s="3" t="s">
        <v>234</v>
      </c>
      <c r="BM321" s="148" t="s">
        <v>379</v>
      </c>
    </row>
    <row r="322" spans="2:63" s="113" customFormat="1" ht="22.5" customHeight="1">
      <c r="B322" s="138"/>
      <c r="C322" s="1"/>
      <c r="D322" s="1"/>
      <c r="E322" s="1"/>
      <c r="F322" s="1"/>
      <c r="G322" s="1"/>
      <c r="H322" s="1"/>
      <c r="I322" s="1"/>
      <c r="J322" s="1"/>
      <c r="L322" s="138"/>
      <c r="M322" s="137"/>
      <c r="N322" s="138"/>
      <c r="O322" s="138"/>
      <c r="P322" s="139" t="e">
        <f>SUM(P323:P343)</f>
        <v>#VALUE!</v>
      </c>
      <c r="Q322" s="138"/>
      <c r="R322" s="139" t="e">
        <f>SUM(R323:R343)</f>
        <v>#VALUE!</v>
      </c>
      <c r="S322" s="138"/>
      <c r="T322" s="140" t="e">
        <f>SUM(T323:T343)</f>
        <v>#VALUE!</v>
      </c>
      <c r="AR322" s="114" t="s">
        <v>76</v>
      </c>
      <c r="AT322" s="141" t="s">
        <v>68</v>
      </c>
      <c r="AU322" s="141" t="s">
        <v>74</v>
      </c>
      <c r="AY322" s="114" t="s">
        <v>158</v>
      </c>
      <c r="BK322" s="142" t="e">
        <f>SUM(BK323:BK343)</f>
        <v>#VALUE!</v>
      </c>
    </row>
    <row r="323" spans="2:65" s="14" customFormat="1" ht="24" customHeight="1">
      <c r="B323" s="153"/>
      <c r="C323" s="1"/>
      <c r="D323" s="1"/>
      <c r="E323" s="1"/>
      <c r="F323" s="1"/>
      <c r="G323" s="1"/>
      <c r="H323" s="1"/>
      <c r="I323" s="1"/>
      <c r="J323" s="1"/>
      <c r="K323" s="154" t="s">
        <v>166</v>
      </c>
      <c r="L323" s="39"/>
      <c r="M323" s="144"/>
      <c r="N323" s="145" t="s">
        <v>34</v>
      </c>
      <c r="O323" s="146">
        <v>0.066</v>
      </c>
      <c r="P323" s="146" t="e">
        <f aca="true" t="shared" si="101" ref="P323:P343">O323*"$#REF!$#REF!"</f>
        <v>#VALUE!</v>
      </c>
      <c r="Q323" s="146">
        <v>0.00023</v>
      </c>
      <c r="R323" s="146" t="e">
        <f aca="true" t="shared" si="102" ref="R323:R343">Q323*"$#REF!$#REF!"</f>
        <v>#VALUE!</v>
      </c>
      <c r="S323" s="146">
        <v>0</v>
      </c>
      <c r="T323" s="147" t="e">
        <f aca="true" t="shared" si="103" ref="T323:T343">S323*"$#REF!$#REF!"</f>
        <v>#VALUE!</v>
      </c>
      <c r="AR323" s="148" t="s">
        <v>234</v>
      </c>
      <c r="AT323" s="148" t="s">
        <v>104</v>
      </c>
      <c r="AU323" s="148" t="s">
        <v>76</v>
      </c>
      <c r="AY323" s="3" t="s">
        <v>158</v>
      </c>
      <c r="BE323" s="149" t="str">
        <f aca="true" t="shared" si="104" ref="BE323:BE343">IF(N323="základní","$#REF!$#REF!",0)</f>
        <v>$#REF!$#REF!</v>
      </c>
      <c r="BF323" s="149">
        <f aca="true" t="shared" si="105" ref="BF323:BF343">IF(N323="snížená","$#REF!$#REF!",0)</f>
        <v>0</v>
      </c>
      <c r="BG323" s="149">
        <f aca="true" t="shared" si="106" ref="BG323:BG343">IF(N323="zákl. přenesená","$#REF!$#REF!",0)</f>
        <v>0</v>
      </c>
      <c r="BH323" s="149">
        <f aca="true" t="shared" si="107" ref="BH323:BH343">IF(N323="sníž. přenesená","$#REF!$#REF!",0)</f>
        <v>0</v>
      </c>
      <c r="BI323" s="149">
        <f aca="true" t="shared" si="108" ref="BI323:BI343">IF(N323="nulová","$#REF!$#REF!",0)</f>
        <v>0</v>
      </c>
      <c r="BJ323" s="3" t="s">
        <v>74</v>
      </c>
      <c r="BK323" s="149" t="e">
        <f aca="true" t="shared" si="109" ref="BK323:BK343">ROUND("$#REF!$#REF!"*"$#REF!$#REF!",2)</f>
        <v>#VALUE!</v>
      </c>
      <c r="BL323" s="3" t="s">
        <v>234</v>
      </c>
      <c r="BM323" s="148" t="s">
        <v>380</v>
      </c>
    </row>
    <row r="324" spans="2:65" s="14" customFormat="1" ht="24" customHeight="1">
      <c r="B324" s="153"/>
      <c r="C324" s="1"/>
      <c r="D324" s="1"/>
      <c r="E324" s="1"/>
      <c r="F324" s="1"/>
      <c r="G324" s="1"/>
      <c r="H324" s="1"/>
      <c r="I324" s="1"/>
      <c r="J324" s="1"/>
      <c r="K324" s="154" t="s">
        <v>218</v>
      </c>
      <c r="L324" s="39"/>
      <c r="M324" s="144"/>
      <c r="N324" s="145" t="s">
        <v>34</v>
      </c>
      <c r="O324" s="146">
        <v>0.268</v>
      </c>
      <c r="P324" s="146" t="e">
        <f t="shared" si="101"/>
        <v>#VALUE!</v>
      </c>
      <c r="Q324" s="146">
        <v>0.0007</v>
      </c>
      <c r="R324" s="146" t="e">
        <f t="shared" si="102"/>
        <v>#VALUE!</v>
      </c>
      <c r="S324" s="146">
        <v>0</v>
      </c>
      <c r="T324" s="147" t="e">
        <f t="shared" si="103"/>
        <v>#VALUE!</v>
      </c>
      <c r="AR324" s="148" t="s">
        <v>234</v>
      </c>
      <c r="AT324" s="148" t="s">
        <v>104</v>
      </c>
      <c r="AU324" s="148" t="s">
        <v>76</v>
      </c>
      <c r="AY324" s="3" t="s">
        <v>158</v>
      </c>
      <c r="BE324" s="149" t="str">
        <f t="shared" si="104"/>
        <v>$#REF!$#REF!</v>
      </c>
      <c r="BF324" s="149">
        <f t="shared" si="105"/>
        <v>0</v>
      </c>
      <c r="BG324" s="149">
        <f t="shared" si="106"/>
        <v>0</v>
      </c>
      <c r="BH324" s="149">
        <f t="shared" si="107"/>
        <v>0</v>
      </c>
      <c r="BI324" s="149">
        <f t="shared" si="108"/>
        <v>0</v>
      </c>
      <c r="BJ324" s="3" t="s">
        <v>74</v>
      </c>
      <c r="BK324" s="149" t="e">
        <f t="shared" si="109"/>
        <v>#VALUE!</v>
      </c>
      <c r="BL324" s="3" t="s">
        <v>234</v>
      </c>
      <c r="BM324" s="148" t="s">
        <v>381</v>
      </c>
    </row>
    <row r="325" spans="2:65" s="14" customFormat="1" ht="24" customHeight="1">
      <c r="B325" s="153"/>
      <c r="C325" s="1"/>
      <c r="D325" s="1"/>
      <c r="E325" s="1"/>
      <c r="F325" s="1"/>
      <c r="G325" s="1"/>
      <c r="H325" s="1"/>
      <c r="I325" s="1"/>
      <c r="J325" s="1"/>
      <c r="K325" s="154" t="s">
        <v>166</v>
      </c>
      <c r="L325" s="39"/>
      <c r="M325" s="144"/>
      <c r="N325" s="145" t="s">
        <v>34</v>
      </c>
      <c r="O325" s="146">
        <v>0.15</v>
      </c>
      <c r="P325" s="146" t="e">
        <f t="shared" si="101"/>
        <v>#VALUE!</v>
      </c>
      <c r="Q325" s="146">
        <v>0.00029</v>
      </c>
      <c r="R325" s="146" t="e">
        <f t="shared" si="102"/>
        <v>#VALUE!</v>
      </c>
      <c r="S325" s="146">
        <v>0</v>
      </c>
      <c r="T325" s="147" t="e">
        <f t="shared" si="103"/>
        <v>#VALUE!</v>
      </c>
      <c r="AR325" s="148" t="s">
        <v>234</v>
      </c>
      <c r="AT325" s="148" t="s">
        <v>104</v>
      </c>
      <c r="AU325" s="148" t="s">
        <v>76</v>
      </c>
      <c r="AY325" s="3" t="s">
        <v>158</v>
      </c>
      <c r="BE325" s="149" t="str">
        <f t="shared" si="104"/>
        <v>$#REF!$#REF!</v>
      </c>
      <c r="BF325" s="149">
        <f t="shared" si="105"/>
        <v>0</v>
      </c>
      <c r="BG325" s="149">
        <f t="shared" si="106"/>
        <v>0</v>
      </c>
      <c r="BH325" s="149">
        <f t="shared" si="107"/>
        <v>0</v>
      </c>
      <c r="BI325" s="149">
        <f t="shared" si="108"/>
        <v>0</v>
      </c>
      <c r="BJ325" s="3" t="s">
        <v>74</v>
      </c>
      <c r="BK325" s="149" t="e">
        <f t="shared" si="109"/>
        <v>#VALUE!</v>
      </c>
      <c r="BL325" s="3" t="s">
        <v>234</v>
      </c>
      <c r="BM325" s="148" t="s">
        <v>382</v>
      </c>
    </row>
    <row r="326" spans="2:65" s="14" customFormat="1" ht="24" customHeight="1">
      <c r="B326" s="153"/>
      <c r="C326" s="1"/>
      <c r="D326" s="1"/>
      <c r="E326" s="1"/>
      <c r="F326" s="1"/>
      <c r="G326" s="1"/>
      <c r="H326" s="1"/>
      <c r="I326" s="1"/>
      <c r="J326" s="1"/>
      <c r="K326" s="154" t="s">
        <v>166</v>
      </c>
      <c r="L326" s="39"/>
      <c r="M326" s="144"/>
      <c r="N326" s="145" t="s">
        <v>34</v>
      </c>
      <c r="O326" s="146">
        <v>0.035</v>
      </c>
      <c r="P326" s="146" t="e">
        <f t="shared" si="101"/>
        <v>#VALUE!</v>
      </c>
      <c r="Q326" s="146">
        <v>0.00014000000000000001</v>
      </c>
      <c r="R326" s="146" t="e">
        <f t="shared" si="102"/>
        <v>#VALUE!</v>
      </c>
      <c r="S326" s="146">
        <v>0</v>
      </c>
      <c r="T326" s="147" t="e">
        <f t="shared" si="103"/>
        <v>#VALUE!</v>
      </c>
      <c r="AR326" s="148" t="s">
        <v>234</v>
      </c>
      <c r="AT326" s="148" t="s">
        <v>104</v>
      </c>
      <c r="AU326" s="148" t="s">
        <v>76</v>
      </c>
      <c r="AY326" s="3" t="s">
        <v>158</v>
      </c>
      <c r="BE326" s="149" t="str">
        <f t="shared" si="104"/>
        <v>$#REF!$#REF!</v>
      </c>
      <c r="BF326" s="149">
        <f t="shared" si="105"/>
        <v>0</v>
      </c>
      <c r="BG326" s="149">
        <f t="shared" si="106"/>
        <v>0</v>
      </c>
      <c r="BH326" s="149">
        <f t="shared" si="107"/>
        <v>0</v>
      </c>
      <c r="BI326" s="149">
        <f t="shared" si="108"/>
        <v>0</v>
      </c>
      <c r="BJ326" s="3" t="s">
        <v>74</v>
      </c>
      <c r="BK326" s="149" t="e">
        <f t="shared" si="109"/>
        <v>#VALUE!</v>
      </c>
      <c r="BL326" s="3" t="s">
        <v>234</v>
      </c>
      <c r="BM326" s="148" t="s">
        <v>383</v>
      </c>
    </row>
    <row r="327" spans="2:65" s="14" customFormat="1" ht="24" customHeight="1">
      <c r="B327" s="153"/>
      <c r="C327" s="1"/>
      <c r="D327" s="1"/>
      <c r="E327" s="1"/>
      <c r="F327" s="1"/>
      <c r="G327" s="1"/>
      <c r="H327" s="1"/>
      <c r="I327" s="1"/>
      <c r="J327" s="1"/>
      <c r="K327" s="154" t="s">
        <v>166</v>
      </c>
      <c r="L327" s="39"/>
      <c r="M327" s="144"/>
      <c r="N327" s="145" t="s">
        <v>34</v>
      </c>
      <c r="O327" s="146">
        <v>0.035</v>
      </c>
      <c r="P327" s="146" t="e">
        <f t="shared" si="101"/>
        <v>#VALUE!</v>
      </c>
      <c r="Q327" s="146">
        <v>0.00015000000000000001</v>
      </c>
      <c r="R327" s="146" t="e">
        <f t="shared" si="102"/>
        <v>#VALUE!</v>
      </c>
      <c r="S327" s="146">
        <v>0</v>
      </c>
      <c r="T327" s="147" t="e">
        <f t="shared" si="103"/>
        <v>#VALUE!</v>
      </c>
      <c r="AR327" s="148" t="s">
        <v>234</v>
      </c>
      <c r="AT327" s="148" t="s">
        <v>104</v>
      </c>
      <c r="AU327" s="148" t="s">
        <v>76</v>
      </c>
      <c r="AY327" s="3" t="s">
        <v>158</v>
      </c>
      <c r="BE327" s="149" t="str">
        <f t="shared" si="104"/>
        <v>$#REF!$#REF!</v>
      </c>
      <c r="BF327" s="149">
        <f t="shared" si="105"/>
        <v>0</v>
      </c>
      <c r="BG327" s="149">
        <f t="shared" si="106"/>
        <v>0</v>
      </c>
      <c r="BH327" s="149">
        <f t="shared" si="107"/>
        <v>0</v>
      </c>
      <c r="BI327" s="149">
        <f t="shared" si="108"/>
        <v>0</v>
      </c>
      <c r="BJ327" s="3" t="s">
        <v>74</v>
      </c>
      <c r="BK327" s="149" t="e">
        <f t="shared" si="109"/>
        <v>#VALUE!</v>
      </c>
      <c r="BL327" s="3" t="s">
        <v>234</v>
      </c>
      <c r="BM327" s="148" t="s">
        <v>384</v>
      </c>
    </row>
    <row r="328" spans="2:65" s="14" customFormat="1" ht="16.5" customHeight="1">
      <c r="B328" s="153"/>
      <c r="C328" s="1"/>
      <c r="D328" s="1"/>
      <c r="E328" s="1"/>
      <c r="F328" s="1"/>
      <c r="G328" s="1"/>
      <c r="H328" s="1"/>
      <c r="I328" s="1"/>
      <c r="J328" s="1"/>
      <c r="K328" s="154" t="s">
        <v>166</v>
      </c>
      <c r="L328" s="39"/>
      <c r="M328" s="144"/>
      <c r="N328" s="145" t="s">
        <v>34</v>
      </c>
      <c r="O328" s="146">
        <v>0.227</v>
      </c>
      <c r="P328" s="146" t="e">
        <f t="shared" si="101"/>
        <v>#VALUE!</v>
      </c>
      <c r="Q328" s="146">
        <v>0.00025</v>
      </c>
      <c r="R328" s="146" t="e">
        <f t="shared" si="102"/>
        <v>#VALUE!</v>
      </c>
      <c r="S328" s="146">
        <v>0</v>
      </c>
      <c r="T328" s="147" t="e">
        <f t="shared" si="103"/>
        <v>#VALUE!</v>
      </c>
      <c r="AR328" s="148" t="s">
        <v>234</v>
      </c>
      <c r="AT328" s="148" t="s">
        <v>104</v>
      </c>
      <c r="AU328" s="148" t="s">
        <v>76</v>
      </c>
      <c r="AY328" s="3" t="s">
        <v>158</v>
      </c>
      <c r="BE328" s="149" t="str">
        <f t="shared" si="104"/>
        <v>$#REF!$#REF!</v>
      </c>
      <c r="BF328" s="149">
        <f t="shared" si="105"/>
        <v>0</v>
      </c>
      <c r="BG328" s="149">
        <f t="shared" si="106"/>
        <v>0</v>
      </c>
      <c r="BH328" s="149">
        <f t="shared" si="107"/>
        <v>0</v>
      </c>
      <c r="BI328" s="149">
        <f t="shared" si="108"/>
        <v>0</v>
      </c>
      <c r="BJ328" s="3" t="s">
        <v>74</v>
      </c>
      <c r="BK328" s="149" t="e">
        <f t="shared" si="109"/>
        <v>#VALUE!</v>
      </c>
      <c r="BL328" s="3" t="s">
        <v>234</v>
      </c>
      <c r="BM328" s="148" t="s">
        <v>385</v>
      </c>
    </row>
    <row r="329" spans="2:65" s="14" customFormat="1" ht="24" customHeight="1">
      <c r="B329" s="153"/>
      <c r="C329" s="1"/>
      <c r="D329" s="1"/>
      <c r="E329" s="1"/>
      <c r="F329" s="1"/>
      <c r="G329" s="1"/>
      <c r="H329" s="1"/>
      <c r="I329" s="1"/>
      <c r="J329" s="1"/>
      <c r="K329" s="154" t="s">
        <v>166</v>
      </c>
      <c r="L329" s="39"/>
      <c r="M329" s="144"/>
      <c r="N329" s="145" t="s">
        <v>34</v>
      </c>
      <c r="O329" s="146">
        <v>0.20600000000000002</v>
      </c>
      <c r="P329" s="146" t="e">
        <f t="shared" si="101"/>
        <v>#VALUE!</v>
      </c>
      <c r="Q329" s="146">
        <v>0.00036</v>
      </c>
      <c r="R329" s="146" t="e">
        <f t="shared" si="102"/>
        <v>#VALUE!</v>
      </c>
      <c r="S329" s="146">
        <v>0</v>
      </c>
      <c r="T329" s="147" t="e">
        <f t="shared" si="103"/>
        <v>#VALUE!</v>
      </c>
      <c r="AR329" s="148" t="s">
        <v>234</v>
      </c>
      <c r="AT329" s="148" t="s">
        <v>104</v>
      </c>
      <c r="AU329" s="148" t="s">
        <v>76</v>
      </c>
      <c r="AY329" s="3" t="s">
        <v>158</v>
      </c>
      <c r="BE329" s="149" t="str">
        <f t="shared" si="104"/>
        <v>$#REF!$#REF!</v>
      </c>
      <c r="BF329" s="149">
        <f t="shared" si="105"/>
        <v>0</v>
      </c>
      <c r="BG329" s="149">
        <f t="shared" si="106"/>
        <v>0</v>
      </c>
      <c r="BH329" s="149">
        <f t="shared" si="107"/>
        <v>0</v>
      </c>
      <c r="BI329" s="149">
        <f t="shared" si="108"/>
        <v>0</v>
      </c>
      <c r="BJ329" s="3" t="s">
        <v>74</v>
      </c>
      <c r="BK329" s="149" t="e">
        <f t="shared" si="109"/>
        <v>#VALUE!</v>
      </c>
      <c r="BL329" s="3" t="s">
        <v>234</v>
      </c>
      <c r="BM329" s="148" t="s">
        <v>386</v>
      </c>
    </row>
    <row r="330" spans="2:65" s="14" customFormat="1" ht="16.5" customHeight="1">
      <c r="B330" s="153"/>
      <c r="C330" s="1"/>
      <c r="D330" s="1"/>
      <c r="E330" s="1"/>
      <c r="F330" s="1"/>
      <c r="G330" s="1"/>
      <c r="H330" s="1"/>
      <c r="I330" s="1"/>
      <c r="J330" s="1"/>
      <c r="K330" s="154" t="s">
        <v>166</v>
      </c>
      <c r="L330" s="39"/>
      <c r="M330" s="144"/>
      <c r="N330" s="145" t="s">
        <v>34</v>
      </c>
      <c r="O330" s="146">
        <v>0.10300000000000001</v>
      </c>
      <c r="P330" s="146" t="e">
        <f t="shared" si="101"/>
        <v>#VALUE!</v>
      </c>
      <c r="Q330" s="146">
        <v>0.00045000000000000004</v>
      </c>
      <c r="R330" s="146" t="e">
        <f t="shared" si="102"/>
        <v>#VALUE!</v>
      </c>
      <c r="S330" s="146">
        <v>0</v>
      </c>
      <c r="T330" s="147" t="e">
        <f t="shared" si="103"/>
        <v>#VALUE!</v>
      </c>
      <c r="AR330" s="148" t="s">
        <v>234</v>
      </c>
      <c r="AT330" s="148" t="s">
        <v>104</v>
      </c>
      <c r="AU330" s="148" t="s">
        <v>76</v>
      </c>
      <c r="AY330" s="3" t="s">
        <v>158</v>
      </c>
      <c r="BE330" s="149" t="str">
        <f t="shared" si="104"/>
        <v>$#REF!$#REF!</v>
      </c>
      <c r="BF330" s="149">
        <f t="shared" si="105"/>
        <v>0</v>
      </c>
      <c r="BG330" s="149">
        <f t="shared" si="106"/>
        <v>0</v>
      </c>
      <c r="BH330" s="149">
        <f t="shared" si="107"/>
        <v>0</v>
      </c>
      <c r="BI330" s="149">
        <f t="shared" si="108"/>
        <v>0</v>
      </c>
      <c r="BJ330" s="3" t="s">
        <v>74</v>
      </c>
      <c r="BK330" s="149" t="e">
        <f t="shared" si="109"/>
        <v>#VALUE!</v>
      </c>
      <c r="BL330" s="3" t="s">
        <v>234</v>
      </c>
      <c r="BM330" s="148" t="s">
        <v>387</v>
      </c>
    </row>
    <row r="331" spans="2:65" s="14" customFormat="1" ht="24" customHeight="1">
      <c r="B331" s="153"/>
      <c r="C331" s="1"/>
      <c r="D331" s="1"/>
      <c r="E331" s="1"/>
      <c r="F331" s="1"/>
      <c r="G331" s="1"/>
      <c r="H331" s="1"/>
      <c r="I331" s="1"/>
      <c r="J331" s="1"/>
      <c r="K331" s="154" t="s">
        <v>166</v>
      </c>
      <c r="L331" s="39"/>
      <c r="M331" s="144"/>
      <c r="N331" s="145" t="s">
        <v>34</v>
      </c>
      <c r="O331" s="146">
        <v>0.20600000000000002</v>
      </c>
      <c r="P331" s="146" t="e">
        <f t="shared" si="101"/>
        <v>#VALUE!</v>
      </c>
      <c r="Q331" s="146">
        <v>0.00071</v>
      </c>
      <c r="R331" s="146" t="e">
        <f t="shared" si="102"/>
        <v>#VALUE!</v>
      </c>
      <c r="S331" s="146">
        <v>0</v>
      </c>
      <c r="T331" s="147" t="e">
        <f t="shared" si="103"/>
        <v>#VALUE!</v>
      </c>
      <c r="AR331" s="148" t="s">
        <v>234</v>
      </c>
      <c r="AT331" s="148" t="s">
        <v>104</v>
      </c>
      <c r="AU331" s="148" t="s">
        <v>76</v>
      </c>
      <c r="AY331" s="3" t="s">
        <v>158</v>
      </c>
      <c r="BE331" s="149" t="str">
        <f t="shared" si="104"/>
        <v>$#REF!$#REF!</v>
      </c>
      <c r="BF331" s="149">
        <f t="shared" si="105"/>
        <v>0</v>
      </c>
      <c r="BG331" s="149">
        <f t="shared" si="106"/>
        <v>0</v>
      </c>
      <c r="BH331" s="149">
        <f t="shared" si="107"/>
        <v>0</v>
      </c>
      <c r="BI331" s="149">
        <f t="shared" si="108"/>
        <v>0</v>
      </c>
      <c r="BJ331" s="3" t="s">
        <v>74</v>
      </c>
      <c r="BK331" s="149" t="e">
        <f t="shared" si="109"/>
        <v>#VALUE!</v>
      </c>
      <c r="BL331" s="3" t="s">
        <v>234</v>
      </c>
      <c r="BM331" s="148" t="s">
        <v>388</v>
      </c>
    </row>
    <row r="332" spans="2:65" s="14" customFormat="1" ht="24" customHeight="1">
      <c r="B332" s="153"/>
      <c r="C332" s="1"/>
      <c r="D332" s="1"/>
      <c r="E332" s="1"/>
      <c r="F332" s="1"/>
      <c r="G332" s="1"/>
      <c r="H332" s="1"/>
      <c r="I332" s="1"/>
      <c r="J332" s="1"/>
      <c r="K332" s="154" t="s">
        <v>218</v>
      </c>
      <c r="L332" s="39"/>
      <c r="M332" s="144"/>
      <c r="N332" s="145" t="s">
        <v>34</v>
      </c>
      <c r="O332" s="146">
        <v>0.11</v>
      </c>
      <c r="P332" s="146" t="e">
        <f t="shared" si="101"/>
        <v>#VALUE!</v>
      </c>
      <c r="Q332" s="146">
        <v>0.00024000000000000003</v>
      </c>
      <c r="R332" s="146" t="e">
        <f t="shared" si="102"/>
        <v>#VALUE!</v>
      </c>
      <c r="S332" s="146">
        <v>0</v>
      </c>
      <c r="T332" s="147" t="e">
        <f t="shared" si="103"/>
        <v>#VALUE!</v>
      </c>
      <c r="AR332" s="148" t="s">
        <v>234</v>
      </c>
      <c r="AT332" s="148" t="s">
        <v>104</v>
      </c>
      <c r="AU332" s="148" t="s">
        <v>76</v>
      </c>
      <c r="AY332" s="3" t="s">
        <v>158</v>
      </c>
      <c r="BE332" s="149" t="str">
        <f t="shared" si="104"/>
        <v>$#REF!$#REF!</v>
      </c>
      <c r="BF332" s="149">
        <f t="shared" si="105"/>
        <v>0</v>
      </c>
      <c r="BG332" s="149">
        <f t="shared" si="106"/>
        <v>0</v>
      </c>
      <c r="BH332" s="149">
        <f t="shared" si="107"/>
        <v>0</v>
      </c>
      <c r="BI332" s="149">
        <f t="shared" si="108"/>
        <v>0</v>
      </c>
      <c r="BJ332" s="3" t="s">
        <v>74</v>
      </c>
      <c r="BK332" s="149" t="e">
        <f t="shared" si="109"/>
        <v>#VALUE!</v>
      </c>
      <c r="BL332" s="3" t="s">
        <v>234</v>
      </c>
      <c r="BM332" s="148" t="s">
        <v>389</v>
      </c>
    </row>
    <row r="333" spans="2:65" s="14" customFormat="1" ht="24" customHeight="1">
      <c r="B333" s="153"/>
      <c r="C333" s="1"/>
      <c r="D333" s="1"/>
      <c r="E333" s="1"/>
      <c r="F333" s="1"/>
      <c r="G333" s="1"/>
      <c r="H333" s="1"/>
      <c r="I333" s="1"/>
      <c r="J333" s="1"/>
      <c r="K333" s="154" t="s">
        <v>166</v>
      </c>
      <c r="L333" s="39"/>
      <c r="M333" s="144"/>
      <c r="N333" s="145" t="s">
        <v>34</v>
      </c>
      <c r="O333" s="146">
        <v>0.082</v>
      </c>
      <c r="P333" s="146" t="e">
        <f t="shared" si="101"/>
        <v>#VALUE!</v>
      </c>
      <c r="Q333" s="146">
        <v>0.00022</v>
      </c>
      <c r="R333" s="146" t="e">
        <f t="shared" si="102"/>
        <v>#VALUE!</v>
      </c>
      <c r="S333" s="146">
        <v>0</v>
      </c>
      <c r="T333" s="147" t="e">
        <f t="shared" si="103"/>
        <v>#VALUE!</v>
      </c>
      <c r="AR333" s="148" t="s">
        <v>234</v>
      </c>
      <c r="AT333" s="148" t="s">
        <v>104</v>
      </c>
      <c r="AU333" s="148" t="s">
        <v>76</v>
      </c>
      <c r="AY333" s="3" t="s">
        <v>158</v>
      </c>
      <c r="BE333" s="149" t="str">
        <f t="shared" si="104"/>
        <v>$#REF!$#REF!</v>
      </c>
      <c r="BF333" s="149">
        <f t="shared" si="105"/>
        <v>0</v>
      </c>
      <c r="BG333" s="149">
        <f t="shared" si="106"/>
        <v>0</v>
      </c>
      <c r="BH333" s="149">
        <f t="shared" si="107"/>
        <v>0</v>
      </c>
      <c r="BI333" s="149">
        <f t="shared" si="108"/>
        <v>0</v>
      </c>
      <c r="BJ333" s="3" t="s">
        <v>74</v>
      </c>
      <c r="BK333" s="149" t="e">
        <f t="shared" si="109"/>
        <v>#VALUE!</v>
      </c>
      <c r="BL333" s="3" t="s">
        <v>234</v>
      </c>
      <c r="BM333" s="148" t="s">
        <v>390</v>
      </c>
    </row>
    <row r="334" spans="2:65" s="14" customFormat="1" ht="24" customHeight="1">
      <c r="B334" s="153"/>
      <c r="C334" s="1"/>
      <c r="D334" s="1"/>
      <c r="E334" s="1"/>
      <c r="F334" s="1"/>
      <c r="G334" s="1"/>
      <c r="H334" s="1"/>
      <c r="I334" s="1"/>
      <c r="J334" s="1"/>
      <c r="K334" s="154" t="s">
        <v>218</v>
      </c>
      <c r="L334" s="39"/>
      <c r="M334" s="144"/>
      <c r="N334" s="145" t="s">
        <v>34</v>
      </c>
      <c r="O334" s="146">
        <v>0.20600000000000002</v>
      </c>
      <c r="P334" s="146" t="e">
        <f t="shared" si="101"/>
        <v>#VALUE!</v>
      </c>
      <c r="Q334" s="146">
        <v>0.00033000000000000005</v>
      </c>
      <c r="R334" s="146" t="e">
        <f t="shared" si="102"/>
        <v>#VALUE!</v>
      </c>
      <c r="S334" s="146">
        <v>0</v>
      </c>
      <c r="T334" s="147" t="e">
        <f t="shared" si="103"/>
        <v>#VALUE!</v>
      </c>
      <c r="AR334" s="148" t="s">
        <v>234</v>
      </c>
      <c r="AT334" s="148" t="s">
        <v>104</v>
      </c>
      <c r="AU334" s="148" t="s">
        <v>76</v>
      </c>
      <c r="AY334" s="3" t="s">
        <v>158</v>
      </c>
      <c r="BE334" s="149" t="str">
        <f t="shared" si="104"/>
        <v>$#REF!$#REF!</v>
      </c>
      <c r="BF334" s="149">
        <f t="shared" si="105"/>
        <v>0</v>
      </c>
      <c r="BG334" s="149">
        <f t="shared" si="106"/>
        <v>0</v>
      </c>
      <c r="BH334" s="149">
        <f t="shared" si="107"/>
        <v>0</v>
      </c>
      <c r="BI334" s="149">
        <f t="shared" si="108"/>
        <v>0</v>
      </c>
      <c r="BJ334" s="3" t="s">
        <v>74</v>
      </c>
      <c r="BK334" s="149" t="e">
        <f t="shared" si="109"/>
        <v>#VALUE!</v>
      </c>
      <c r="BL334" s="3" t="s">
        <v>234</v>
      </c>
      <c r="BM334" s="148" t="s">
        <v>391</v>
      </c>
    </row>
    <row r="335" spans="2:65" s="14" customFormat="1" ht="24" customHeight="1">
      <c r="B335" s="153"/>
      <c r="C335" s="1"/>
      <c r="D335" s="1"/>
      <c r="E335" s="1"/>
      <c r="F335" s="1"/>
      <c r="G335" s="1"/>
      <c r="H335" s="1"/>
      <c r="I335" s="1"/>
      <c r="J335" s="1"/>
      <c r="K335" s="154" t="s">
        <v>218</v>
      </c>
      <c r="L335" s="39"/>
      <c r="M335" s="144"/>
      <c r="N335" s="145" t="s">
        <v>34</v>
      </c>
      <c r="O335" s="146">
        <v>0.422</v>
      </c>
      <c r="P335" s="146" t="e">
        <f t="shared" si="101"/>
        <v>#VALUE!</v>
      </c>
      <c r="Q335" s="146">
        <v>0.0017300000000000002</v>
      </c>
      <c r="R335" s="146" t="e">
        <f t="shared" si="102"/>
        <v>#VALUE!</v>
      </c>
      <c r="S335" s="146">
        <v>0</v>
      </c>
      <c r="T335" s="147" t="e">
        <f t="shared" si="103"/>
        <v>#VALUE!</v>
      </c>
      <c r="AR335" s="148" t="s">
        <v>234</v>
      </c>
      <c r="AT335" s="148" t="s">
        <v>104</v>
      </c>
      <c r="AU335" s="148" t="s">
        <v>76</v>
      </c>
      <c r="AY335" s="3" t="s">
        <v>158</v>
      </c>
      <c r="BE335" s="149" t="str">
        <f t="shared" si="104"/>
        <v>$#REF!$#REF!</v>
      </c>
      <c r="BF335" s="149">
        <f t="shared" si="105"/>
        <v>0</v>
      </c>
      <c r="BG335" s="149">
        <f t="shared" si="106"/>
        <v>0</v>
      </c>
      <c r="BH335" s="149">
        <f t="shared" si="107"/>
        <v>0</v>
      </c>
      <c r="BI335" s="149">
        <f t="shared" si="108"/>
        <v>0</v>
      </c>
      <c r="BJ335" s="3" t="s">
        <v>74</v>
      </c>
      <c r="BK335" s="149" t="e">
        <f t="shared" si="109"/>
        <v>#VALUE!</v>
      </c>
      <c r="BL335" s="3" t="s">
        <v>234</v>
      </c>
      <c r="BM335" s="148" t="s">
        <v>392</v>
      </c>
    </row>
    <row r="336" spans="2:65" s="14" customFormat="1" ht="16.5" customHeight="1">
      <c r="B336" s="153"/>
      <c r="C336" s="1"/>
      <c r="D336" s="1"/>
      <c r="E336" s="1"/>
      <c r="F336" s="1"/>
      <c r="G336" s="1"/>
      <c r="H336" s="1"/>
      <c r="I336" s="1"/>
      <c r="J336" s="1"/>
      <c r="K336" s="154" t="s">
        <v>166</v>
      </c>
      <c r="L336" s="39"/>
      <c r="M336" s="144"/>
      <c r="N336" s="145" t="s">
        <v>34</v>
      </c>
      <c r="O336" s="146">
        <v>0.22</v>
      </c>
      <c r="P336" s="146" t="e">
        <f t="shared" si="101"/>
        <v>#VALUE!</v>
      </c>
      <c r="Q336" s="146">
        <v>0.0005</v>
      </c>
      <c r="R336" s="146" t="e">
        <f t="shared" si="102"/>
        <v>#VALUE!</v>
      </c>
      <c r="S336" s="146">
        <v>0</v>
      </c>
      <c r="T336" s="147" t="e">
        <f t="shared" si="103"/>
        <v>#VALUE!</v>
      </c>
      <c r="AR336" s="148" t="s">
        <v>234</v>
      </c>
      <c r="AT336" s="148" t="s">
        <v>104</v>
      </c>
      <c r="AU336" s="148" t="s">
        <v>76</v>
      </c>
      <c r="AY336" s="3" t="s">
        <v>158</v>
      </c>
      <c r="BE336" s="149" t="str">
        <f t="shared" si="104"/>
        <v>$#REF!$#REF!</v>
      </c>
      <c r="BF336" s="149">
        <f t="shared" si="105"/>
        <v>0</v>
      </c>
      <c r="BG336" s="149">
        <f t="shared" si="106"/>
        <v>0</v>
      </c>
      <c r="BH336" s="149">
        <f t="shared" si="107"/>
        <v>0</v>
      </c>
      <c r="BI336" s="149">
        <f t="shared" si="108"/>
        <v>0</v>
      </c>
      <c r="BJ336" s="3" t="s">
        <v>74</v>
      </c>
      <c r="BK336" s="149" t="e">
        <f t="shared" si="109"/>
        <v>#VALUE!</v>
      </c>
      <c r="BL336" s="3" t="s">
        <v>234</v>
      </c>
      <c r="BM336" s="148" t="s">
        <v>393</v>
      </c>
    </row>
    <row r="337" spans="2:65" s="14" customFormat="1" ht="24" customHeight="1">
      <c r="B337" s="153"/>
      <c r="C337" s="1"/>
      <c r="D337" s="1"/>
      <c r="E337" s="1"/>
      <c r="F337" s="1"/>
      <c r="G337" s="1"/>
      <c r="H337" s="1"/>
      <c r="I337" s="1"/>
      <c r="J337" s="1"/>
      <c r="K337" s="154" t="s">
        <v>166</v>
      </c>
      <c r="L337" s="39"/>
      <c r="M337" s="144"/>
      <c r="N337" s="145" t="s">
        <v>34</v>
      </c>
      <c r="O337" s="146">
        <v>0.26</v>
      </c>
      <c r="P337" s="146" t="e">
        <f t="shared" si="101"/>
        <v>#VALUE!</v>
      </c>
      <c r="Q337" s="146">
        <v>0.0007</v>
      </c>
      <c r="R337" s="146" t="e">
        <f t="shared" si="102"/>
        <v>#VALUE!</v>
      </c>
      <c r="S337" s="146">
        <v>0</v>
      </c>
      <c r="T337" s="147" t="e">
        <f t="shared" si="103"/>
        <v>#VALUE!</v>
      </c>
      <c r="AR337" s="148" t="s">
        <v>234</v>
      </c>
      <c r="AT337" s="148" t="s">
        <v>104</v>
      </c>
      <c r="AU337" s="148" t="s">
        <v>76</v>
      </c>
      <c r="AY337" s="3" t="s">
        <v>158</v>
      </c>
      <c r="BE337" s="149" t="str">
        <f t="shared" si="104"/>
        <v>$#REF!$#REF!</v>
      </c>
      <c r="BF337" s="149">
        <f t="shared" si="105"/>
        <v>0</v>
      </c>
      <c r="BG337" s="149">
        <f t="shared" si="106"/>
        <v>0</v>
      </c>
      <c r="BH337" s="149">
        <f t="shared" si="107"/>
        <v>0</v>
      </c>
      <c r="BI337" s="149">
        <f t="shared" si="108"/>
        <v>0</v>
      </c>
      <c r="BJ337" s="3" t="s">
        <v>74</v>
      </c>
      <c r="BK337" s="149" t="e">
        <f t="shared" si="109"/>
        <v>#VALUE!</v>
      </c>
      <c r="BL337" s="3" t="s">
        <v>234</v>
      </c>
      <c r="BM337" s="148" t="s">
        <v>394</v>
      </c>
    </row>
    <row r="338" spans="2:65" s="14" customFormat="1" ht="24" customHeight="1">
      <c r="B338" s="153"/>
      <c r="C338" s="1"/>
      <c r="D338" s="1"/>
      <c r="E338" s="1"/>
      <c r="F338" s="1"/>
      <c r="G338" s="1"/>
      <c r="H338" s="1"/>
      <c r="I338" s="1"/>
      <c r="J338" s="1"/>
      <c r="K338" s="154" t="s">
        <v>166</v>
      </c>
      <c r="L338" s="39"/>
      <c r="M338" s="144"/>
      <c r="N338" s="145" t="s">
        <v>34</v>
      </c>
      <c r="O338" s="146">
        <v>0.34</v>
      </c>
      <c r="P338" s="146" t="e">
        <f t="shared" si="101"/>
        <v>#VALUE!</v>
      </c>
      <c r="Q338" s="146">
        <v>0.00107</v>
      </c>
      <c r="R338" s="146" t="e">
        <f t="shared" si="102"/>
        <v>#VALUE!</v>
      </c>
      <c r="S338" s="146">
        <v>0</v>
      </c>
      <c r="T338" s="147" t="e">
        <f t="shared" si="103"/>
        <v>#VALUE!</v>
      </c>
      <c r="AR338" s="148" t="s">
        <v>234</v>
      </c>
      <c r="AT338" s="148" t="s">
        <v>104</v>
      </c>
      <c r="AU338" s="148" t="s">
        <v>76</v>
      </c>
      <c r="AY338" s="3" t="s">
        <v>158</v>
      </c>
      <c r="BE338" s="149" t="str">
        <f t="shared" si="104"/>
        <v>$#REF!$#REF!</v>
      </c>
      <c r="BF338" s="149">
        <f t="shared" si="105"/>
        <v>0</v>
      </c>
      <c r="BG338" s="149">
        <f t="shared" si="106"/>
        <v>0</v>
      </c>
      <c r="BH338" s="149">
        <f t="shared" si="107"/>
        <v>0</v>
      </c>
      <c r="BI338" s="149">
        <f t="shared" si="108"/>
        <v>0</v>
      </c>
      <c r="BJ338" s="3" t="s">
        <v>74</v>
      </c>
      <c r="BK338" s="149" t="e">
        <f t="shared" si="109"/>
        <v>#VALUE!</v>
      </c>
      <c r="BL338" s="3" t="s">
        <v>234</v>
      </c>
      <c r="BM338" s="148" t="s">
        <v>395</v>
      </c>
    </row>
    <row r="339" spans="2:65" s="14" customFormat="1" ht="24" customHeight="1">
      <c r="B339" s="153"/>
      <c r="C339" s="1"/>
      <c r="D339" s="1"/>
      <c r="E339" s="1"/>
      <c r="F339" s="1"/>
      <c r="G339" s="1"/>
      <c r="H339" s="1"/>
      <c r="I339" s="1"/>
      <c r="J339" s="1"/>
      <c r="K339" s="154" t="s">
        <v>166</v>
      </c>
      <c r="L339" s="39"/>
      <c r="M339" s="144"/>
      <c r="N339" s="145" t="s">
        <v>34</v>
      </c>
      <c r="O339" s="146">
        <v>0.381</v>
      </c>
      <c r="P339" s="146" t="e">
        <f t="shared" si="101"/>
        <v>#VALUE!</v>
      </c>
      <c r="Q339" s="146">
        <v>0.0005300000000000001</v>
      </c>
      <c r="R339" s="146" t="e">
        <f t="shared" si="102"/>
        <v>#VALUE!</v>
      </c>
      <c r="S339" s="146">
        <v>0</v>
      </c>
      <c r="T339" s="147" t="e">
        <f t="shared" si="103"/>
        <v>#VALUE!</v>
      </c>
      <c r="AR339" s="148" t="s">
        <v>234</v>
      </c>
      <c r="AT339" s="148" t="s">
        <v>104</v>
      </c>
      <c r="AU339" s="148" t="s">
        <v>76</v>
      </c>
      <c r="AY339" s="3" t="s">
        <v>158</v>
      </c>
      <c r="BE339" s="149" t="str">
        <f t="shared" si="104"/>
        <v>$#REF!$#REF!</v>
      </c>
      <c r="BF339" s="149">
        <f t="shared" si="105"/>
        <v>0</v>
      </c>
      <c r="BG339" s="149">
        <f t="shared" si="106"/>
        <v>0</v>
      </c>
      <c r="BH339" s="149">
        <f t="shared" si="107"/>
        <v>0</v>
      </c>
      <c r="BI339" s="149">
        <f t="shared" si="108"/>
        <v>0</v>
      </c>
      <c r="BJ339" s="3" t="s">
        <v>74</v>
      </c>
      <c r="BK339" s="149" t="e">
        <f t="shared" si="109"/>
        <v>#VALUE!</v>
      </c>
      <c r="BL339" s="3" t="s">
        <v>234</v>
      </c>
      <c r="BM339" s="148" t="s">
        <v>396</v>
      </c>
    </row>
    <row r="340" spans="2:65" s="14" customFormat="1" ht="24" customHeight="1">
      <c r="B340" s="153"/>
      <c r="C340" s="1"/>
      <c r="D340" s="1"/>
      <c r="E340" s="1"/>
      <c r="F340" s="1"/>
      <c r="G340" s="1"/>
      <c r="H340" s="1"/>
      <c r="I340" s="1"/>
      <c r="J340" s="1"/>
      <c r="K340" s="154" t="s">
        <v>166</v>
      </c>
      <c r="L340" s="39"/>
      <c r="M340" s="144"/>
      <c r="N340" s="145" t="s">
        <v>34</v>
      </c>
      <c r="O340" s="146">
        <v>0.433</v>
      </c>
      <c r="P340" s="146" t="e">
        <f t="shared" si="101"/>
        <v>#VALUE!</v>
      </c>
      <c r="Q340" s="146">
        <v>0.0014700000000000002</v>
      </c>
      <c r="R340" s="146" t="e">
        <f t="shared" si="102"/>
        <v>#VALUE!</v>
      </c>
      <c r="S340" s="146">
        <v>0</v>
      </c>
      <c r="T340" s="147" t="e">
        <f t="shared" si="103"/>
        <v>#VALUE!</v>
      </c>
      <c r="AR340" s="148" t="s">
        <v>234</v>
      </c>
      <c r="AT340" s="148" t="s">
        <v>104</v>
      </c>
      <c r="AU340" s="148" t="s">
        <v>76</v>
      </c>
      <c r="AY340" s="3" t="s">
        <v>158</v>
      </c>
      <c r="BE340" s="149" t="str">
        <f t="shared" si="104"/>
        <v>$#REF!$#REF!</v>
      </c>
      <c r="BF340" s="149">
        <f t="shared" si="105"/>
        <v>0</v>
      </c>
      <c r="BG340" s="149">
        <f t="shared" si="106"/>
        <v>0</v>
      </c>
      <c r="BH340" s="149">
        <f t="shared" si="107"/>
        <v>0</v>
      </c>
      <c r="BI340" s="149">
        <f t="shared" si="108"/>
        <v>0</v>
      </c>
      <c r="BJ340" s="3" t="s">
        <v>74</v>
      </c>
      <c r="BK340" s="149" t="e">
        <f t="shared" si="109"/>
        <v>#VALUE!</v>
      </c>
      <c r="BL340" s="3" t="s">
        <v>234</v>
      </c>
      <c r="BM340" s="148" t="s">
        <v>397</v>
      </c>
    </row>
    <row r="341" spans="2:65" s="14" customFormat="1" ht="24" customHeight="1">
      <c r="B341" s="153"/>
      <c r="C341" s="1"/>
      <c r="D341" s="1"/>
      <c r="E341" s="1"/>
      <c r="F341" s="1"/>
      <c r="G341" s="1"/>
      <c r="H341" s="1"/>
      <c r="I341" s="1"/>
      <c r="J341" s="1"/>
      <c r="K341" s="154" t="s">
        <v>218</v>
      </c>
      <c r="L341" s="39"/>
      <c r="M341" s="144"/>
      <c r="N341" s="145" t="s">
        <v>34</v>
      </c>
      <c r="O341" s="146">
        <v>0.268</v>
      </c>
      <c r="P341" s="146" t="e">
        <f t="shared" si="101"/>
        <v>#VALUE!</v>
      </c>
      <c r="Q341" s="146">
        <v>0.0006000000000000001</v>
      </c>
      <c r="R341" s="146" t="e">
        <f t="shared" si="102"/>
        <v>#VALUE!</v>
      </c>
      <c r="S341" s="146">
        <v>0</v>
      </c>
      <c r="T341" s="147" t="e">
        <f t="shared" si="103"/>
        <v>#VALUE!</v>
      </c>
      <c r="AR341" s="148" t="s">
        <v>234</v>
      </c>
      <c r="AT341" s="148" t="s">
        <v>104</v>
      </c>
      <c r="AU341" s="148" t="s">
        <v>76</v>
      </c>
      <c r="AY341" s="3" t="s">
        <v>158</v>
      </c>
      <c r="BE341" s="149" t="str">
        <f t="shared" si="104"/>
        <v>$#REF!$#REF!</v>
      </c>
      <c r="BF341" s="149">
        <f t="shared" si="105"/>
        <v>0</v>
      </c>
      <c r="BG341" s="149">
        <f t="shared" si="106"/>
        <v>0</v>
      </c>
      <c r="BH341" s="149">
        <f t="shared" si="107"/>
        <v>0</v>
      </c>
      <c r="BI341" s="149">
        <f t="shared" si="108"/>
        <v>0</v>
      </c>
      <c r="BJ341" s="3" t="s">
        <v>74</v>
      </c>
      <c r="BK341" s="149" t="e">
        <f t="shared" si="109"/>
        <v>#VALUE!</v>
      </c>
      <c r="BL341" s="3" t="s">
        <v>234</v>
      </c>
      <c r="BM341" s="148" t="s">
        <v>398</v>
      </c>
    </row>
    <row r="342" spans="2:65" s="14" customFormat="1" ht="16.5" customHeight="1">
      <c r="B342" s="153"/>
      <c r="C342" s="1"/>
      <c r="D342" s="1"/>
      <c r="E342" s="1"/>
      <c r="F342" s="1"/>
      <c r="G342" s="1"/>
      <c r="H342" s="1"/>
      <c r="I342" s="1"/>
      <c r="J342" s="1"/>
      <c r="K342" s="154"/>
      <c r="L342" s="39"/>
      <c r="M342" s="144"/>
      <c r="N342" s="145" t="s">
        <v>34</v>
      </c>
      <c r="O342" s="146">
        <v>0</v>
      </c>
      <c r="P342" s="146" t="e">
        <f t="shared" si="101"/>
        <v>#VALUE!</v>
      </c>
      <c r="Q342" s="146">
        <v>0</v>
      </c>
      <c r="R342" s="146" t="e">
        <f t="shared" si="102"/>
        <v>#VALUE!</v>
      </c>
      <c r="S342" s="146">
        <v>0</v>
      </c>
      <c r="T342" s="147" t="e">
        <f t="shared" si="103"/>
        <v>#VALUE!</v>
      </c>
      <c r="AR342" s="148" t="s">
        <v>234</v>
      </c>
      <c r="AT342" s="148" t="s">
        <v>104</v>
      </c>
      <c r="AU342" s="148" t="s">
        <v>76</v>
      </c>
      <c r="AY342" s="3" t="s">
        <v>158</v>
      </c>
      <c r="BE342" s="149" t="str">
        <f t="shared" si="104"/>
        <v>$#REF!$#REF!</v>
      </c>
      <c r="BF342" s="149">
        <f t="shared" si="105"/>
        <v>0</v>
      </c>
      <c r="BG342" s="149">
        <f t="shared" si="106"/>
        <v>0</v>
      </c>
      <c r="BH342" s="149">
        <f t="shared" si="107"/>
        <v>0</v>
      </c>
      <c r="BI342" s="149">
        <f t="shared" si="108"/>
        <v>0</v>
      </c>
      <c r="BJ342" s="3" t="s">
        <v>74</v>
      </c>
      <c r="BK342" s="149" t="e">
        <f t="shared" si="109"/>
        <v>#VALUE!</v>
      </c>
      <c r="BL342" s="3" t="s">
        <v>234</v>
      </c>
      <c r="BM342" s="148" t="s">
        <v>399</v>
      </c>
    </row>
    <row r="343" spans="2:65" s="14" customFormat="1" ht="24" customHeight="1">
      <c r="B343" s="153"/>
      <c r="C343" s="1"/>
      <c r="D343" s="1"/>
      <c r="E343" s="1"/>
      <c r="F343" s="1"/>
      <c r="G343" s="1"/>
      <c r="H343" s="1"/>
      <c r="I343" s="1"/>
      <c r="J343" s="1"/>
      <c r="K343" s="154" t="s">
        <v>218</v>
      </c>
      <c r="L343" s="39"/>
      <c r="M343" s="144"/>
      <c r="N343" s="145" t="s">
        <v>34</v>
      </c>
      <c r="O343" s="146">
        <v>0</v>
      </c>
      <c r="P343" s="146" t="e">
        <f t="shared" si="101"/>
        <v>#VALUE!</v>
      </c>
      <c r="Q343" s="146">
        <v>0</v>
      </c>
      <c r="R343" s="146" t="e">
        <f t="shared" si="102"/>
        <v>#VALUE!</v>
      </c>
      <c r="S343" s="146">
        <v>0</v>
      </c>
      <c r="T343" s="147" t="e">
        <f t="shared" si="103"/>
        <v>#VALUE!</v>
      </c>
      <c r="AR343" s="148" t="s">
        <v>234</v>
      </c>
      <c r="AT343" s="148" t="s">
        <v>104</v>
      </c>
      <c r="AU343" s="148" t="s">
        <v>76</v>
      </c>
      <c r="AY343" s="3" t="s">
        <v>158</v>
      </c>
      <c r="BE343" s="149" t="str">
        <f t="shared" si="104"/>
        <v>$#REF!$#REF!</v>
      </c>
      <c r="BF343" s="149">
        <f t="shared" si="105"/>
        <v>0</v>
      </c>
      <c r="BG343" s="149">
        <f t="shared" si="106"/>
        <v>0</v>
      </c>
      <c r="BH343" s="149">
        <f t="shared" si="107"/>
        <v>0</v>
      </c>
      <c r="BI343" s="149">
        <f t="shared" si="108"/>
        <v>0</v>
      </c>
      <c r="BJ343" s="3" t="s">
        <v>74</v>
      </c>
      <c r="BK343" s="149" t="e">
        <f t="shared" si="109"/>
        <v>#VALUE!</v>
      </c>
      <c r="BL343" s="3" t="s">
        <v>234</v>
      </c>
      <c r="BM343" s="148" t="s">
        <v>400</v>
      </c>
    </row>
    <row r="344" spans="2:63" s="113" customFormat="1" ht="22.5" customHeight="1">
      <c r="B344" s="138"/>
      <c r="C344" s="1"/>
      <c r="D344" s="1"/>
      <c r="E344" s="1"/>
      <c r="F344" s="1"/>
      <c r="G344" s="1"/>
      <c r="H344" s="1"/>
      <c r="I344" s="1"/>
      <c r="J344" s="1"/>
      <c r="L344" s="138"/>
      <c r="M344" s="137"/>
      <c r="N344" s="138"/>
      <c r="O344" s="138"/>
      <c r="P344" s="139" t="e">
        <f>SUM(P345:P363)</f>
        <v>#VALUE!</v>
      </c>
      <c r="Q344" s="138"/>
      <c r="R344" s="139" t="e">
        <f>SUM(R345:R363)</f>
        <v>#VALUE!</v>
      </c>
      <c r="S344" s="138"/>
      <c r="T344" s="140" t="e">
        <f>SUM(T345:T363)</f>
        <v>#VALUE!</v>
      </c>
      <c r="AR344" s="114" t="s">
        <v>76</v>
      </c>
      <c r="AT344" s="141" t="s">
        <v>68</v>
      </c>
      <c r="AU344" s="141" t="s">
        <v>74</v>
      </c>
      <c r="AY344" s="114" t="s">
        <v>158</v>
      </c>
      <c r="BK344" s="142" t="e">
        <f>SUM(BK345:BK363)</f>
        <v>#VALUE!</v>
      </c>
    </row>
    <row r="345" spans="2:65" s="14" customFormat="1" ht="36" customHeight="1">
      <c r="B345" s="153"/>
      <c r="C345" s="1"/>
      <c r="D345" s="1"/>
      <c r="E345" s="1"/>
      <c r="F345" s="1"/>
      <c r="G345" s="1"/>
      <c r="H345" s="1"/>
      <c r="I345" s="1"/>
      <c r="J345" s="1"/>
      <c r="K345" s="154" t="s">
        <v>218</v>
      </c>
      <c r="L345" s="39"/>
      <c r="M345" s="144"/>
      <c r="N345" s="145" t="s">
        <v>34</v>
      </c>
      <c r="O345" s="146">
        <v>0.211</v>
      </c>
      <c r="P345" s="146" t="e">
        <f aca="true" t="shared" si="110" ref="P345:P363">O345*"$#REF!$#REF!"</f>
        <v>#VALUE!</v>
      </c>
      <c r="Q345" s="146">
        <v>0.005200000000000001</v>
      </c>
      <c r="R345" s="146" t="e">
        <f aca="true" t="shared" si="111" ref="R345:R363">Q345*"$#REF!$#REF!"</f>
        <v>#VALUE!</v>
      </c>
      <c r="S345" s="146">
        <v>0</v>
      </c>
      <c r="T345" s="147" t="e">
        <f aca="true" t="shared" si="112" ref="T345:T363">S345*"$#REF!$#REF!"</f>
        <v>#VALUE!</v>
      </c>
      <c r="AR345" s="148" t="s">
        <v>234</v>
      </c>
      <c r="AT345" s="148" t="s">
        <v>104</v>
      </c>
      <c r="AU345" s="148" t="s">
        <v>76</v>
      </c>
      <c r="AY345" s="3" t="s">
        <v>158</v>
      </c>
      <c r="BE345" s="149" t="str">
        <f aca="true" t="shared" si="113" ref="BE345:BE363">IF(N345="základní","$#REF!$#REF!",0)</f>
        <v>$#REF!$#REF!</v>
      </c>
      <c r="BF345" s="149">
        <f aca="true" t="shared" si="114" ref="BF345:BF363">IF(N345="snížená","$#REF!$#REF!",0)</f>
        <v>0</v>
      </c>
      <c r="BG345" s="149">
        <f aca="true" t="shared" si="115" ref="BG345:BG363">IF(N345="zákl. přenesená","$#REF!$#REF!",0)</f>
        <v>0</v>
      </c>
      <c r="BH345" s="149">
        <f aca="true" t="shared" si="116" ref="BH345:BH363">IF(N345="sníž. přenesená","$#REF!$#REF!",0)</f>
        <v>0</v>
      </c>
      <c r="BI345" s="149">
        <f aca="true" t="shared" si="117" ref="BI345:BI363">IF(N345="nulová","$#REF!$#REF!",0)</f>
        <v>0</v>
      </c>
      <c r="BJ345" s="3" t="s">
        <v>74</v>
      </c>
      <c r="BK345" s="149" t="e">
        <f aca="true" t="shared" si="118" ref="BK345:BK363">ROUND("$#REF!$#REF!"*"$#REF!$#REF!",2)</f>
        <v>#VALUE!</v>
      </c>
      <c r="BL345" s="3" t="s">
        <v>234</v>
      </c>
      <c r="BM345" s="148" t="s">
        <v>401</v>
      </c>
    </row>
    <row r="346" spans="2:65" s="14" customFormat="1" ht="36" customHeight="1">
      <c r="B346" s="153"/>
      <c r="C346" s="1"/>
      <c r="D346" s="1"/>
      <c r="E346" s="1"/>
      <c r="F346" s="1"/>
      <c r="G346" s="1"/>
      <c r="H346" s="1"/>
      <c r="I346" s="1"/>
      <c r="J346" s="1"/>
      <c r="K346" s="154" t="s">
        <v>218</v>
      </c>
      <c r="L346" s="39"/>
      <c r="M346" s="144"/>
      <c r="N346" s="145" t="s">
        <v>34</v>
      </c>
      <c r="O346" s="146">
        <v>0.215</v>
      </c>
      <c r="P346" s="146" t="e">
        <f t="shared" si="110"/>
        <v>#VALUE!</v>
      </c>
      <c r="Q346" s="146">
        <v>0.006500000000000001</v>
      </c>
      <c r="R346" s="146" t="e">
        <f t="shared" si="111"/>
        <v>#VALUE!</v>
      </c>
      <c r="S346" s="146">
        <v>0</v>
      </c>
      <c r="T346" s="147" t="e">
        <f t="shared" si="112"/>
        <v>#VALUE!</v>
      </c>
      <c r="AR346" s="148" t="s">
        <v>234</v>
      </c>
      <c r="AT346" s="148" t="s">
        <v>104</v>
      </c>
      <c r="AU346" s="148" t="s">
        <v>76</v>
      </c>
      <c r="AY346" s="3" t="s">
        <v>158</v>
      </c>
      <c r="BE346" s="149" t="str">
        <f t="shared" si="113"/>
        <v>$#REF!$#REF!</v>
      </c>
      <c r="BF346" s="149">
        <f t="shared" si="114"/>
        <v>0</v>
      </c>
      <c r="BG346" s="149">
        <f t="shared" si="115"/>
        <v>0</v>
      </c>
      <c r="BH346" s="149">
        <f t="shared" si="116"/>
        <v>0</v>
      </c>
      <c r="BI346" s="149">
        <f t="shared" si="117"/>
        <v>0</v>
      </c>
      <c r="BJ346" s="3" t="s">
        <v>74</v>
      </c>
      <c r="BK346" s="149" t="e">
        <f t="shared" si="118"/>
        <v>#VALUE!</v>
      </c>
      <c r="BL346" s="3" t="s">
        <v>234</v>
      </c>
      <c r="BM346" s="148" t="s">
        <v>402</v>
      </c>
    </row>
    <row r="347" spans="2:65" s="14" customFormat="1" ht="36" customHeight="1">
      <c r="B347" s="153"/>
      <c r="C347" s="1"/>
      <c r="D347" s="1"/>
      <c r="E347" s="1"/>
      <c r="F347" s="1"/>
      <c r="G347" s="1"/>
      <c r="H347" s="1"/>
      <c r="I347" s="1"/>
      <c r="J347" s="1"/>
      <c r="K347" s="154" t="s">
        <v>218</v>
      </c>
      <c r="L347" s="39"/>
      <c r="M347" s="144"/>
      <c r="N347" s="145" t="s">
        <v>34</v>
      </c>
      <c r="O347" s="146">
        <v>0.218</v>
      </c>
      <c r="P347" s="146" t="e">
        <f t="shared" si="110"/>
        <v>#VALUE!</v>
      </c>
      <c r="Q347" s="146">
        <v>0.00755</v>
      </c>
      <c r="R347" s="146" t="e">
        <f t="shared" si="111"/>
        <v>#VALUE!</v>
      </c>
      <c r="S347" s="146">
        <v>0</v>
      </c>
      <c r="T347" s="147" t="e">
        <f t="shared" si="112"/>
        <v>#VALUE!</v>
      </c>
      <c r="AR347" s="148" t="s">
        <v>234</v>
      </c>
      <c r="AT347" s="148" t="s">
        <v>104</v>
      </c>
      <c r="AU347" s="148" t="s">
        <v>76</v>
      </c>
      <c r="AY347" s="3" t="s">
        <v>158</v>
      </c>
      <c r="BE347" s="149" t="str">
        <f t="shared" si="113"/>
        <v>$#REF!$#REF!</v>
      </c>
      <c r="BF347" s="149">
        <f t="shared" si="114"/>
        <v>0</v>
      </c>
      <c r="BG347" s="149">
        <f t="shared" si="115"/>
        <v>0</v>
      </c>
      <c r="BH347" s="149">
        <f t="shared" si="116"/>
        <v>0</v>
      </c>
      <c r="BI347" s="149">
        <f t="shared" si="117"/>
        <v>0</v>
      </c>
      <c r="BJ347" s="3" t="s">
        <v>74</v>
      </c>
      <c r="BK347" s="149" t="e">
        <f t="shared" si="118"/>
        <v>#VALUE!</v>
      </c>
      <c r="BL347" s="3" t="s">
        <v>234</v>
      </c>
      <c r="BM347" s="148" t="s">
        <v>403</v>
      </c>
    </row>
    <row r="348" spans="2:65" s="14" customFormat="1" ht="36" customHeight="1">
      <c r="B348" s="153"/>
      <c r="C348" s="1"/>
      <c r="D348" s="1"/>
      <c r="E348" s="1"/>
      <c r="F348" s="1"/>
      <c r="G348" s="1"/>
      <c r="H348" s="1"/>
      <c r="I348" s="1"/>
      <c r="J348" s="1"/>
      <c r="K348" s="154" t="s">
        <v>218</v>
      </c>
      <c r="L348" s="39"/>
      <c r="M348" s="144"/>
      <c r="N348" s="145" t="s">
        <v>34</v>
      </c>
      <c r="O348" s="146">
        <v>0.224</v>
      </c>
      <c r="P348" s="146" t="e">
        <f t="shared" si="110"/>
        <v>#VALUE!</v>
      </c>
      <c r="Q348" s="146">
        <v>0.00969</v>
      </c>
      <c r="R348" s="146" t="e">
        <f t="shared" si="111"/>
        <v>#VALUE!</v>
      </c>
      <c r="S348" s="146">
        <v>0</v>
      </c>
      <c r="T348" s="147" t="e">
        <f t="shared" si="112"/>
        <v>#VALUE!</v>
      </c>
      <c r="AR348" s="148" t="s">
        <v>234</v>
      </c>
      <c r="AT348" s="148" t="s">
        <v>104</v>
      </c>
      <c r="AU348" s="148" t="s">
        <v>76</v>
      </c>
      <c r="AY348" s="3" t="s">
        <v>158</v>
      </c>
      <c r="BE348" s="149" t="str">
        <f t="shared" si="113"/>
        <v>$#REF!$#REF!</v>
      </c>
      <c r="BF348" s="149">
        <f t="shared" si="114"/>
        <v>0</v>
      </c>
      <c r="BG348" s="149">
        <f t="shared" si="115"/>
        <v>0</v>
      </c>
      <c r="BH348" s="149">
        <f t="shared" si="116"/>
        <v>0</v>
      </c>
      <c r="BI348" s="149">
        <f t="shared" si="117"/>
        <v>0</v>
      </c>
      <c r="BJ348" s="3" t="s">
        <v>74</v>
      </c>
      <c r="BK348" s="149" t="e">
        <f t="shared" si="118"/>
        <v>#VALUE!</v>
      </c>
      <c r="BL348" s="3" t="s">
        <v>234</v>
      </c>
      <c r="BM348" s="148" t="s">
        <v>404</v>
      </c>
    </row>
    <row r="349" spans="2:65" s="14" customFormat="1" ht="24" customHeight="1">
      <c r="B349" s="153"/>
      <c r="C349" s="1"/>
      <c r="D349" s="1"/>
      <c r="E349" s="1"/>
      <c r="F349" s="1"/>
      <c r="G349" s="1"/>
      <c r="H349" s="1"/>
      <c r="I349" s="1"/>
      <c r="J349" s="1"/>
      <c r="K349" s="154" t="s">
        <v>218</v>
      </c>
      <c r="L349" s="39"/>
      <c r="M349" s="144"/>
      <c r="N349" s="145" t="s">
        <v>34</v>
      </c>
      <c r="O349" s="146">
        <v>0.223</v>
      </c>
      <c r="P349" s="146" t="e">
        <f t="shared" si="110"/>
        <v>#VALUE!</v>
      </c>
      <c r="Q349" s="146">
        <v>0.0091</v>
      </c>
      <c r="R349" s="146" t="e">
        <f t="shared" si="111"/>
        <v>#VALUE!</v>
      </c>
      <c r="S349" s="146">
        <v>0</v>
      </c>
      <c r="T349" s="147" t="e">
        <f t="shared" si="112"/>
        <v>#VALUE!</v>
      </c>
      <c r="AR349" s="148" t="s">
        <v>234</v>
      </c>
      <c r="AT349" s="148" t="s">
        <v>104</v>
      </c>
      <c r="AU349" s="148" t="s">
        <v>76</v>
      </c>
      <c r="AY349" s="3" t="s">
        <v>158</v>
      </c>
      <c r="BE349" s="149" t="str">
        <f t="shared" si="113"/>
        <v>$#REF!$#REF!</v>
      </c>
      <c r="BF349" s="149">
        <f t="shared" si="114"/>
        <v>0</v>
      </c>
      <c r="BG349" s="149">
        <f t="shared" si="115"/>
        <v>0</v>
      </c>
      <c r="BH349" s="149">
        <f t="shared" si="116"/>
        <v>0</v>
      </c>
      <c r="BI349" s="149">
        <f t="shared" si="117"/>
        <v>0</v>
      </c>
      <c r="BJ349" s="3" t="s">
        <v>74</v>
      </c>
      <c r="BK349" s="149" t="e">
        <f t="shared" si="118"/>
        <v>#VALUE!</v>
      </c>
      <c r="BL349" s="3" t="s">
        <v>234</v>
      </c>
      <c r="BM349" s="148" t="s">
        <v>405</v>
      </c>
    </row>
    <row r="350" spans="2:65" s="14" customFormat="1" ht="24" customHeight="1">
      <c r="B350" s="153"/>
      <c r="C350" s="1"/>
      <c r="D350" s="1"/>
      <c r="E350" s="1"/>
      <c r="F350" s="1"/>
      <c r="G350" s="1"/>
      <c r="H350" s="1"/>
      <c r="I350" s="1"/>
      <c r="J350" s="1"/>
      <c r="K350" s="154" t="s">
        <v>218</v>
      </c>
      <c r="L350" s="39"/>
      <c r="M350" s="144"/>
      <c r="N350" s="145" t="s">
        <v>34</v>
      </c>
      <c r="O350" s="146">
        <v>0.227</v>
      </c>
      <c r="P350" s="146" t="e">
        <f t="shared" si="110"/>
        <v>#VALUE!</v>
      </c>
      <c r="Q350" s="146">
        <v>0.010750000000000001</v>
      </c>
      <c r="R350" s="146" t="e">
        <f t="shared" si="111"/>
        <v>#VALUE!</v>
      </c>
      <c r="S350" s="146">
        <v>0</v>
      </c>
      <c r="T350" s="147" t="e">
        <f t="shared" si="112"/>
        <v>#VALUE!</v>
      </c>
      <c r="AR350" s="148" t="s">
        <v>234</v>
      </c>
      <c r="AT350" s="148" t="s">
        <v>104</v>
      </c>
      <c r="AU350" s="148" t="s">
        <v>76</v>
      </c>
      <c r="AY350" s="3" t="s">
        <v>158</v>
      </c>
      <c r="BE350" s="149" t="str">
        <f t="shared" si="113"/>
        <v>$#REF!$#REF!</v>
      </c>
      <c r="BF350" s="149">
        <f t="shared" si="114"/>
        <v>0</v>
      </c>
      <c r="BG350" s="149">
        <f t="shared" si="115"/>
        <v>0</v>
      </c>
      <c r="BH350" s="149">
        <f t="shared" si="116"/>
        <v>0</v>
      </c>
      <c r="BI350" s="149">
        <f t="shared" si="117"/>
        <v>0</v>
      </c>
      <c r="BJ350" s="3" t="s">
        <v>74</v>
      </c>
      <c r="BK350" s="149" t="e">
        <f t="shared" si="118"/>
        <v>#VALUE!</v>
      </c>
      <c r="BL350" s="3" t="s">
        <v>234</v>
      </c>
      <c r="BM350" s="148" t="s">
        <v>406</v>
      </c>
    </row>
    <row r="351" spans="2:65" s="14" customFormat="1" ht="36" customHeight="1">
      <c r="B351" s="153"/>
      <c r="C351" s="1"/>
      <c r="D351" s="1"/>
      <c r="E351" s="1"/>
      <c r="F351" s="1"/>
      <c r="G351" s="1"/>
      <c r="H351" s="1"/>
      <c r="I351" s="1"/>
      <c r="J351" s="1"/>
      <c r="K351" s="154" t="s">
        <v>218</v>
      </c>
      <c r="L351" s="39"/>
      <c r="M351" s="144"/>
      <c r="N351" s="145" t="s">
        <v>34</v>
      </c>
      <c r="O351" s="146">
        <v>0.23800000000000002</v>
      </c>
      <c r="P351" s="146" t="e">
        <f t="shared" si="110"/>
        <v>#VALUE!</v>
      </c>
      <c r="Q351" s="146">
        <v>0.014150000000000001</v>
      </c>
      <c r="R351" s="146" t="e">
        <f t="shared" si="111"/>
        <v>#VALUE!</v>
      </c>
      <c r="S351" s="146">
        <v>0</v>
      </c>
      <c r="T351" s="147" t="e">
        <f t="shared" si="112"/>
        <v>#VALUE!</v>
      </c>
      <c r="AR351" s="148" t="s">
        <v>234</v>
      </c>
      <c r="AT351" s="148" t="s">
        <v>104</v>
      </c>
      <c r="AU351" s="148" t="s">
        <v>76</v>
      </c>
      <c r="AY351" s="3" t="s">
        <v>158</v>
      </c>
      <c r="BE351" s="149" t="str">
        <f t="shared" si="113"/>
        <v>$#REF!$#REF!</v>
      </c>
      <c r="BF351" s="149">
        <f t="shared" si="114"/>
        <v>0</v>
      </c>
      <c r="BG351" s="149">
        <f t="shared" si="115"/>
        <v>0</v>
      </c>
      <c r="BH351" s="149">
        <f t="shared" si="116"/>
        <v>0</v>
      </c>
      <c r="BI351" s="149">
        <f t="shared" si="117"/>
        <v>0</v>
      </c>
      <c r="BJ351" s="3" t="s">
        <v>74</v>
      </c>
      <c r="BK351" s="149" t="e">
        <f t="shared" si="118"/>
        <v>#VALUE!</v>
      </c>
      <c r="BL351" s="3" t="s">
        <v>234</v>
      </c>
      <c r="BM351" s="148" t="s">
        <v>407</v>
      </c>
    </row>
    <row r="352" spans="2:65" s="14" customFormat="1" ht="36" customHeight="1">
      <c r="B352" s="153"/>
      <c r="C352" s="1"/>
      <c r="D352" s="1"/>
      <c r="E352" s="1"/>
      <c r="F352" s="1"/>
      <c r="G352" s="1"/>
      <c r="H352" s="1"/>
      <c r="I352" s="1"/>
      <c r="J352" s="1"/>
      <c r="K352" s="154" t="s">
        <v>218</v>
      </c>
      <c r="L352" s="39"/>
      <c r="M352" s="144"/>
      <c r="N352" s="145" t="s">
        <v>34</v>
      </c>
      <c r="O352" s="146">
        <v>0.245</v>
      </c>
      <c r="P352" s="146" t="e">
        <f t="shared" si="110"/>
        <v>#VALUE!</v>
      </c>
      <c r="Q352" s="146">
        <v>0.016540000000000003</v>
      </c>
      <c r="R352" s="146" t="e">
        <f t="shared" si="111"/>
        <v>#VALUE!</v>
      </c>
      <c r="S352" s="146">
        <v>0</v>
      </c>
      <c r="T352" s="147" t="e">
        <f t="shared" si="112"/>
        <v>#VALUE!</v>
      </c>
      <c r="AR352" s="148" t="s">
        <v>234</v>
      </c>
      <c r="AT352" s="148" t="s">
        <v>104</v>
      </c>
      <c r="AU352" s="148" t="s">
        <v>76</v>
      </c>
      <c r="AY352" s="3" t="s">
        <v>158</v>
      </c>
      <c r="BE352" s="149" t="str">
        <f t="shared" si="113"/>
        <v>$#REF!$#REF!</v>
      </c>
      <c r="BF352" s="149">
        <f t="shared" si="114"/>
        <v>0</v>
      </c>
      <c r="BG352" s="149">
        <f t="shared" si="115"/>
        <v>0</v>
      </c>
      <c r="BH352" s="149">
        <f t="shared" si="116"/>
        <v>0</v>
      </c>
      <c r="BI352" s="149">
        <f t="shared" si="117"/>
        <v>0</v>
      </c>
      <c r="BJ352" s="3" t="s">
        <v>74</v>
      </c>
      <c r="BK352" s="149" t="e">
        <f t="shared" si="118"/>
        <v>#VALUE!</v>
      </c>
      <c r="BL352" s="3" t="s">
        <v>234</v>
      </c>
      <c r="BM352" s="148" t="s">
        <v>408</v>
      </c>
    </row>
    <row r="353" spans="2:65" s="14" customFormat="1" ht="36" customHeight="1">
      <c r="B353" s="153"/>
      <c r="C353" s="1"/>
      <c r="D353" s="1"/>
      <c r="E353" s="1"/>
      <c r="F353" s="1"/>
      <c r="G353" s="1"/>
      <c r="H353" s="1"/>
      <c r="I353" s="1"/>
      <c r="J353" s="1"/>
      <c r="K353" s="154" t="s">
        <v>218</v>
      </c>
      <c r="L353" s="39"/>
      <c r="M353" s="144"/>
      <c r="N353" s="145" t="s">
        <v>34</v>
      </c>
      <c r="O353" s="146">
        <v>0.252</v>
      </c>
      <c r="P353" s="146" t="e">
        <f t="shared" si="110"/>
        <v>#VALUE!</v>
      </c>
      <c r="Q353" s="146">
        <v>0.018930000000000002</v>
      </c>
      <c r="R353" s="146" t="e">
        <f t="shared" si="111"/>
        <v>#VALUE!</v>
      </c>
      <c r="S353" s="146">
        <v>0</v>
      </c>
      <c r="T353" s="147" t="e">
        <f t="shared" si="112"/>
        <v>#VALUE!</v>
      </c>
      <c r="AR353" s="148" t="s">
        <v>234</v>
      </c>
      <c r="AT353" s="148" t="s">
        <v>104</v>
      </c>
      <c r="AU353" s="148" t="s">
        <v>76</v>
      </c>
      <c r="AY353" s="3" t="s">
        <v>158</v>
      </c>
      <c r="BE353" s="149" t="str">
        <f t="shared" si="113"/>
        <v>$#REF!$#REF!</v>
      </c>
      <c r="BF353" s="149">
        <f t="shared" si="114"/>
        <v>0</v>
      </c>
      <c r="BG353" s="149">
        <f t="shared" si="115"/>
        <v>0</v>
      </c>
      <c r="BH353" s="149">
        <f t="shared" si="116"/>
        <v>0</v>
      </c>
      <c r="BI353" s="149">
        <f t="shared" si="117"/>
        <v>0</v>
      </c>
      <c r="BJ353" s="3" t="s">
        <v>74</v>
      </c>
      <c r="BK353" s="149" t="e">
        <f t="shared" si="118"/>
        <v>#VALUE!</v>
      </c>
      <c r="BL353" s="3" t="s">
        <v>234</v>
      </c>
      <c r="BM353" s="148" t="s">
        <v>409</v>
      </c>
    </row>
    <row r="354" spans="2:65" s="14" customFormat="1" ht="36" customHeight="1">
      <c r="B354" s="153"/>
      <c r="C354" s="1"/>
      <c r="D354" s="1"/>
      <c r="E354" s="1"/>
      <c r="F354" s="1"/>
      <c r="G354" s="1"/>
      <c r="H354" s="1"/>
      <c r="I354" s="1"/>
      <c r="J354" s="1"/>
      <c r="K354" s="154" t="s">
        <v>218</v>
      </c>
      <c r="L354" s="39"/>
      <c r="M354" s="144"/>
      <c r="N354" s="145" t="s">
        <v>34</v>
      </c>
      <c r="O354" s="146">
        <v>0.259</v>
      </c>
      <c r="P354" s="146" t="e">
        <f t="shared" si="110"/>
        <v>#VALUE!</v>
      </c>
      <c r="Q354" s="146">
        <v>0.021320000000000002</v>
      </c>
      <c r="R354" s="146" t="e">
        <f t="shared" si="111"/>
        <v>#VALUE!</v>
      </c>
      <c r="S354" s="146">
        <v>0</v>
      </c>
      <c r="T354" s="147" t="e">
        <f t="shared" si="112"/>
        <v>#VALUE!</v>
      </c>
      <c r="AR354" s="148" t="s">
        <v>234</v>
      </c>
      <c r="AT354" s="148" t="s">
        <v>104</v>
      </c>
      <c r="AU354" s="148" t="s">
        <v>76</v>
      </c>
      <c r="AY354" s="3" t="s">
        <v>158</v>
      </c>
      <c r="BE354" s="149" t="str">
        <f t="shared" si="113"/>
        <v>$#REF!$#REF!</v>
      </c>
      <c r="BF354" s="149">
        <f t="shared" si="114"/>
        <v>0</v>
      </c>
      <c r="BG354" s="149">
        <f t="shared" si="115"/>
        <v>0</v>
      </c>
      <c r="BH354" s="149">
        <f t="shared" si="116"/>
        <v>0</v>
      </c>
      <c r="BI354" s="149">
        <f t="shared" si="117"/>
        <v>0</v>
      </c>
      <c r="BJ354" s="3" t="s">
        <v>74</v>
      </c>
      <c r="BK354" s="149" t="e">
        <f t="shared" si="118"/>
        <v>#VALUE!</v>
      </c>
      <c r="BL354" s="3" t="s">
        <v>234</v>
      </c>
      <c r="BM354" s="148" t="s">
        <v>410</v>
      </c>
    </row>
    <row r="355" spans="2:65" s="14" customFormat="1" ht="36" customHeight="1">
      <c r="B355" s="153"/>
      <c r="C355" s="1"/>
      <c r="D355" s="1"/>
      <c r="E355" s="1"/>
      <c r="F355" s="1"/>
      <c r="G355" s="1"/>
      <c r="H355" s="1"/>
      <c r="I355" s="1"/>
      <c r="J355" s="1"/>
      <c r="K355" s="154" t="s">
        <v>218</v>
      </c>
      <c r="L355" s="39"/>
      <c r="M355" s="144"/>
      <c r="N355" s="145" t="s">
        <v>34</v>
      </c>
      <c r="O355" s="146">
        <v>0.277</v>
      </c>
      <c r="P355" s="146" t="e">
        <f t="shared" si="110"/>
        <v>#VALUE!</v>
      </c>
      <c r="Q355" s="146">
        <v>0.027200000000000002</v>
      </c>
      <c r="R355" s="146" t="e">
        <f t="shared" si="111"/>
        <v>#VALUE!</v>
      </c>
      <c r="S355" s="146">
        <v>0</v>
      </c>
      <c r="T355" s="147" t="e">
        <f t="shared" si="112"/>
        <v>#VALUE!</v>
      </c>
      <c r="AR355" s="148" t="s">
        <v>234</v>
      </c>
      <c r="AT355" s="148" t="s">
        <v>104</v>
      </c>
      <c r="AU355" s="148" t="s">
        <v>76</v>
      </c>
      <c r="AY355" s="3" t="s">
        <v>158</v>
      </c>
      <c r="BE355" s="149" t="str">
        <f t="shared" si="113"/>
        <v>$#REF!$#REF!</v>
      </c>
      <c r="BF355" s="149">
        <f t="shared" si="114"/>
        <v>0</v>
      </c>
      <c r="BG355" s="149">
        <f t="shared" si="115"/>
        <v>0</v>
      </c>
      <c r="BH355" s="149">
        <f t="shared" si="116"/>
        <v>0</v>
      </c>
      <c r="BI355" s="149">
        <f t="shared" si="117"/>
        <v>0</v>
      </c>
      <c r="BJ355" s="3" t="s">
        <v>74</v>
      </c>
      <c r="BK355" s="149" t="e">
        <f t="shared" si="118"/>
        <v>#VALUE!</v>
      </c>
      <c r="BL355" s="3" t="s">
        <v>234</v>
      </c>
      <c r="BM355" s="148" t="s">
        <v>411</v>
      </c>
    </row>
    <row r="356" spans="2:65" s="14" customFormat="1" ht="6" customHeight="1">
      <c r="B356" s="153"/>
      <c r="C356" s="1"/>
      <c r="D356" s="1"/>
      <c r="E356" s="1"/>
      <c r="F356" s="1"/>
      <c r="G356" s="1"/>
      <c r="H356" s="1"/>
      <c r="I356" s="1"/>
      <c r="J356" s="1"/>
      <c r="K356" s="154" t="s">
        <v>218</v>
      </c>
      <c r="L356" s="39"/>
      <c r="M356" s="144"/>
      <c r="N356" s="145" t="s">
        <v>34</v>
      </c>
      <c r="O356" s="146">
        <v>0.281</v>
      </c>
      <c r="P356" s="146" t="e">
        <f t="shared" si="110"/>
        <v>#VALUE!</v>
      </c>
      <c r="Q356" s="146">
        <v>0.0287</v>
      </c>
      <c r="R356" s="146" t="e">
        <f t="shared" si="111"/>
        <v>#VALUE!</v>
      </c>
      <c r="S356" s="146">
        <v>0</v>
      </c>
      <c r="T356" s="147" t="e">
        <f t="shared" si="112"/>
        <v>#VALUE!</v>
      </c>
      <c r="AR356" s="148" t="s">
        <v>234</v>
      </c>
      <c r="AT356" s="148" t="s">
        <v>104</v>
      </c>
      <c r="AU356" s="148" t="s">
        <v>76</v>
      </c>
      <c r="AY356" s="3" t="s">
        <v>158</v>
      </c>
      <c r="BE356" s="149" t="str">
        <f t="shared" si="113"/>
        <v>$#REF!$#REF!</v>
      </c>
      <c r="BF356" s="149">
        <f t="shared" si="114"/>
        <v>0</v>
      </c>
      <c r="BG356" s="149">
        <f t="shared" si="115"/>
        <v>0</v>
      </c>
      <c r="BH356" s="149">
        <f t="shared" si="116"/>
        <v>0</v>
      </c>
      <c r="BI356" s="149">
        <f t="shared" si="117"/>
        <v>0</v>
      </c>
      <c r="BJ356" s="3" t="s">
        <v>74</v>
      </c>
      <c r="BK356" s="149" t="e">
        <f t="shared" si="118"/>
        <v>#VALUE!</v>
      </c>
      <c r="BL356" s="3" t="s">
        <v>234</v>
      </c>
      <c r="BM356" s="148" t="s">
        <v>412</v>
      </c>
    </row>
    <row r="357" spans="2:65" s="14" customFormat="1" ht="6" customHeight="1">
      <c r="B357" s="153"/>
      <c r="C357" s="1"/>
      <c r="D357" s="1"/>
      <c r="E357" s="1"/>
      <c r="F357" s="1"/>
      <c r="G357" s="1"/>
      <c r="H357" s="1"/>
      <c r="I357" s="1"/>
      <c r="J357" s="1"/>
      <c r="K357" s="154" t="s">
        <v>218</v>
      </c>
      <c r="L357" s="39"/>
      <c r="M357" s="144"/>
      <c r="N357" s="145" t="s">
        <v>34</v>
      </c>
      <c r="O357" s="146">
        <v>0.297</v>
      </c>
      <c r="P357" s="146" t="e">
        <f t="shared" si="110"/>
        <v>#VALUE!</v>
      </c>
      <c r="Q357" s="146">
        <v>0.034</v>
      </c>
      <c r="R357" s="146" t="e">
        <f t="shared" si="111"/>
        <v>#VALUE!</v>
      </c>
      <c r="S357" s="146">
        <v>0</v>
      </c>
      <c r="T357" s="147" t="e">
        <f t="shared" si="112"/>
        <v>#VALUE!</v>
      </c>
      <c r="AR357" s="148" t="s">
        <v>234</v>
      </c>
      <c r="AT357" s="148" t="s">
        <v>104</v>
      </c>
      <c r="AU357" s="148" t="s">
        <v>76</v>
      </c>
      <c r="AY357" s="3" t="s">
        <v>158</v>
      </c>
      <c r="BE357" s="149" t="str">
        <f t="shared" si="113"/>
        <v>$#REF!$#REF!</v>
      </c>
      <c r="BF357" s="149">
        <f t="shared" si="114"/>
        <v>0</v>
      </c>
      <c r="BG357" s="149">
        <f t="shared" si="115"/>
        <v>0</v>
      </c>
      <c r="BH357" s="149">
        <f t="shared" si="116"/>
        <v>0</v>
      </c>
      <c r="BI357" s="149">
        <f t="shared" si="117"/>
        <v>0</v>
      </c>
      <c r="BJ357" s="3" t="s">
        <v>74</v>
      </c>
      <c r="BK357" s="149" t="e">
        <f t="shared" si="118"/>
        <v>#VALUE!</v>
      </c>
      <c r="BL357" s="3" t="s">
        <v>234</v>
      </c>
      <c r="BM357" s="148" t="s">
        <v>413</v>
      </c>
    </row>
    <row r="358" spans="2:65" s="14" customFormat="1" ht="24" customHeight="1">
      <c r="B358" s="153"/>
      <c r="C358" s="1"/>
      <c r="D358" s="1"/>
      <c r="E358" s="1"/>
      <c r="F358" s="1"/>
      <c r="G358" s="1"/>
      <c r="H358" s="1"/>
      <c r="I358" s="1"/>
      <c r="J358" s="1"/>
      <c r="K358" s="154" t="s">
        <v>218</v>
      </c>
      <c r="L358" s="39"/>
      <c r="M358" s="144"/>
      <c r="N358" s="145" t="s">
        <v>34</v>
      </c>
      <c r="O358" s="146">
        <v>0.586</v>
      </c>
      <c r="P358" s="146" t="e">
        <f t="shared" si="110"/>
        <v>#VALUE!</v>
      </c>
      <c r="Q358" s="146">
        <v>0</v>
      </c>
      <c r="R358" s="146" t="e">
        <f t="shared" si="111"/>
        <v>#VALUE!</v>
      </c>
      <c r="S358" s="146">
        <v>0</v>
      </c>
      <c r="T358" s="147" t="e">
        <f t="shared" si="112"/>
        <v>#VALUE!</v>
      </c>
      <c r="AR358" s="148" t="s">
        <v>234</v>
      </c>
      <c r="AT358" s="148" t="s">
        <v>104</v>
      </c>
      <c r="AU358" s="148" t="s">
        <v>76</v>
      </c>
      <c r="AY358" s="3" t="s">
        <v>158</v>
      </c>
      <c r="BE358" s="149" t="str">
        <f t="shared" si="113"/>
        <v>$#REF!$#REF!</v>
      </c>
      <c r="BF358" s="149">
        <f t="shared" si="114"/>
        <v>0</v>
      </c>
      <c r="BG358" s="149">
        <f t="shared" si="115"/>
        <v>0</v>
      </c>
      <c r="BH358" s="149">
        <f t="shared" si="116"/>
        <v>0</v>
      </c>
      <c r="BI358" s="149">
        <f t="shared" si="117"/>
        <v>0</v>
      </c>
      <c r="BJ358" s="3" t="s">
        <v>74</v>
      </c>
      <c r="BK358" s="149" t="e">
        <f t="shared" si="118"/>
        <v>#VALUE!</v>
      </c>
      <c r="BL358" s="3" t="s">
        <v>234</v>
      </c>
      <c r="BM358" s="148" t="s">
        <v>414</v>
      </c>
    </row>
    <row r="359" spans="2:65" s="14" customFormat="1" ht="16.5" customHeight="1">
      <c r="B359" s="153"/>
      <c r="C359" s="1"/>
      <c r="D359" s="1"/>
      <c r="E359" s="1"/>
      <c r="F359" s="1"/>
      <c r="G359" s="1"/>
      <c r="H359" s="1"/>
      <c r="I359" s="1"/>
      <c r="J359" s="1"/>
      <c r="K359" s="155" t="s">
        <v>218</v>
      </c>
      <c r="L359" s="156"/>
      <c r="M359" s="151"/>
      <c r="N359" s="152" t="s">
        <v>34</v>
      </c>
      <c r="O359" s="146">
        <v>0</v>
      </c>
      <c r="P359" s="146" t="e">
        <f t="shared" si="110"/>
        <v>#VALUE!</v>
      </c>
      <c r="Q359" s="146">
        <v>0.0135</v>
      </c>
      <c r="R359" s="146" t="e">
        <f t="shared" si="111"/>
        <v>#VALUE!</v>
      </c>
      <c r="S359" s="146">
        <v>0</v>
      </c>
      <c r="T359" s="147" t="e">
        <f t="shared" si="112"/>
        <v>#VALUE!</v>
      </c>
      <c r="AR359" s="148" t="s">
        <v>236</v>
      </c>
      <c r="AT359" s="148" t="s">
        <v>134</v>
      </c>
      <c r="AU359" s="148" t="s">
        <v>76</v>
      </c>
      <c r="AY359" s="3" t="s">
        <v>158</v>
      </c>
      <c r="BE359" s="149" t="str">
        <f t="shared" si="113"/>
        <v>$#REF!$#REF!</v>
      </c>
      <c r="BF359" s="149">
        <f t="shared" si="114"/>
        <v>0</v>
      </c>
      <c r="BG359" s="149">
        <f t="shared" si="115"/>
        <v>0</v>
      </c>
      <c r="BH359" s="149">
        <f t="shared" si="116"/>
        <v>0</v>
      </c>
      <c r="BI359" s="149">
        <f t="shared" si="117"/>
        <v>0</v>
      </c>
      <c r="BJ359" s="3" t="s">
        <v>74</v>
      </c>
      <c r="BK359" s="149" t="e">
        <f t="shared" si="118"/>
        <v>#VALUE!</v>
      </c>
      <c r="BL359" s="3" t="s">
        <v>234</v>
      </c>
      <c r="BM359" s="148" t="s">
        <v>415</v>
      </c>
    </row>
    <row r="360" spans="2:65" s="14" customFormat="1" ht="16.5" customHeight="1">
      <c r="B360" s="153"/>
      <c r="C360" s="1"/>
      <c r="D360" s="1"/>
      <c r="E360" s="1"/>
      <c r="F360" s="1"/>
      <c r="G360" s="1"/>
      <c r="H360" s="1"/>
      <c r="I360" s="1"/>
      <c r="J360" s="1"/>
      <c r="K360" s="154"/>
      <c r="L360" s="39"/>
      <c r="M360" s="144"/>
      <c r="N360" s="145" t="s">
        <v>34</v>
      </c>
      <c r="O360" s="146">
        <v>0</v>
      </c>
      <c r="P360" s="146" t="e">
        <f t="shared" si="110"/>
        <v>#VALUE!</v>
      </c>
      <c r="Q360" s="146">
        <v>0</v>
      </c>
      <c r="R360" s="146" t="e">
        <f t="shared" si="111"/>
        <v>#VALUE!</v>
      </c>
      <c r="S360" s="146">
        <v>0</v>
      </c>
      <c r="T360" s="147" t="e">
        <f t="shared" si="112"/>
        <v>#VALUE!</v>
      </c>
      <c r="AR360" s="148" t="s">
        <v>234</v>
      </c>
      <c r="AT360" s="148" t="s">
        <v>104</v>
      </c>
      <c r="AU360" s="148" t="s">
        <v>76</v>
      </c>
      <c r="AY360" s="3" t="s">
        <v>158</v>
      </c>
      <c r="BE360" s="149" t="str">
        <f t="shared" si="113"/>
        <v>$#REF!$#REF!</v>
      </c>
      <c r="BF360" s="149">
        <f t="shared" si="114"/>
        <v>0</v>
      </c>
      <c r="BG360" s="149">
        <f t="shared" si="115"/>
        <v>0</v>
      </c>
      <c r="BH360" s="149">
        <f t="shared" si="116"/>
        <v>0</v>
      </c>
      <c r="BI360" s="149">
        <f t="shared" si="117"/>
        <v>0</v>
      </c>
      <c r="BJ360" s="3" t="s">
        <v>74</v>
      </c>
      <c r="BK360" s="149" t="e">
        <f t="shared" si="118"/>
        <v>#VALUE!</v>
      </c>
      <c r="BL360" s="3" t="s">
        <v>234</v>
      </c>
      <c r="BM360" s="148" t="s">
        <v>416</v>
      </c>
    </row>
    <row r="361" spans="2:65" s="14" customFormat="1" ht="16.5" customHeight="1">
      <c r="B361" s="153"/>
      <c r="C361" s="1"/>
      <c r="D361" s="1"/>
      <c r="E361" s="1"/>
      <c r="F361" s="1"/>
      <c r="G361" s="1"/>
      <c r="H361" s="1"/>
      <c r="I361" s="1"/>
      <c r="J361" s="1"/>
      <c r="K361" s="154"/>
      <c r="L361" s="39"/>
      <c r="M361" s="144"/>
      <c r="N361" s="145" t="s">
        <v>34</v>
      </c>
      <c r="O361" s="146">
        <v>0</v>
      </c>
      <c r="P361" s="146" t="e">
        <f t="shared" si="110"/>
        <v>#VALUE!</v>
      </c>
      <c r="Q361" s="146">
        <v>0</v>
      </c>
      <c r="R361" s="146" t="e">
        <f t="shared" si="111"/>
        <v>#VALUE!</v>
      </c>
      <c r="S361" s="146">
        <v>0</v>
      </c>
      <c r="T361" s="147" t="e">
        <f t="shared" si="112"/>
        <v>#VALUE!</v>
      </c>
      <c r="AR361" s="148" t="s">
        <v>234</v>
      </c>
      <c r="AT361" s="148" t="s">
        <v>104</v>
      </c>
      <c r="AU361" s="148" t="s">
        <v>76</v>
      </c>
      <c r="AY361" s="3" t="s">
        <v>158</v>
      </c>
      <c r="BE361" s="149" t="str">
        <f t="shared" si="113"/>
        <v>$#REF!$#REF!</v>
      </c>
      <c r="BF361" s="149">
        <f t="shared" si="114"/>
        <v>0</v>
      </c>
      <c r="BG361" s="149">
        <f t="shared" si="115"/>
        <v>0</v>
      </c>
      <c r="BH361" s="149">
        <f t="shared" si="116"/>
        <v>0</v>
      </c>
      <c r="BI361" s="149">
        <f t="shared" si="117"/>
        <v>0</v>
      </c>
      <c r="BJ361" s="3" t="s">
        <v>74</v>
      </c>
      <c r="BK361" s="149" t="e">
        <f t="shared" si="118"/>
        <v>#VALUE!</v>
      </c>
      <c r="BL361" s="3" t="s">
        <v>234</v>
      </c>
      <c r="BM361" s="148" t="s">
        <v>417</v>
      </c>
    </row>
    <row r="362" spans="2:65" s="14" customFormat="1" ht="16.5" customHeight="1">
      <c r="B362" s="153"/>
      <c r="C362" s="1"/>
      <c r="D362" s="1"/>
      <c r="E362" s="1"/>
      <c r="F362" s="1"/>
      <c r="G362" s="1"/>
      <c r="H362" s="1"/>
      <c r="I362" s="1"/>
      <c r="J362" s="1"/>
      <c r="K362" s="154"/>
      <c r="L362" s="39"/>
      <c r="M362" s="144"/>
      <c r="N362" s="145" t="s">
        <v>34</v>
      </c>
      <c r="O362" s="146">
        <v>0</v>
      </c>
      <c r="P362" s="146" t="e">
        <f t="shared" si="110"/>
        <v>#VALUE!</v>
      </c>
      <c r="Q362" s="146">
        <v>0</v>
      </c>
      <c r="R362" s="146" t="e">
        <f t="shared" si="111"/>
        <v>#VALUE!</v>
      </c>
      <c r="S362" s="146">
        <v>0</v>
      </c>
      <c r="T362" s="147" t="e">
        <f t="shared" si="112"/>
        <v>#VALUE!</v>
      </c>
      <c r="AR362" s="148" t="s">
        <v>234</v>
      </c>
      <c r="AT362" s="148" t="s">
        <v>104</v>
      </c>
      <c r="AU362" s="148" t="s">
        <v>76</v>
      </c>
      <c r="AY362" s="3" t="s">
        <v>158</v>
      </c>
      <c r="BE362" s="149" t="str">
        <f t="shared" si="113"/>
        <v>$#REF!$#REF!</v>
      </c>
      <c r="BF362" s="149">
        <f t="shared" si="114"/>
        <v>0</v>
      </c>
      <c r="BG362" s="149">
        <f t="shared" si="115"/>
        <v>0</v>
      </c>
      <c r="BH362" s="149">
        <f t="shared" si="116"/>
        <v>0</v>
      </c>
      <c r="BI362" s="149">
        <f t="shared" si="117"/>
        <v>0</v>
      </c>
      <c r="BJ362" s="3" t="s">
        <v>74</v>
      </c>
      <c r="BK362" s="149" t="e">
        <f t="shared" si="118"/>
        <v>#VALUE!</v>
      </c>
      <c r="BL362" s="3" t="s">
        <v>234</v>
      </c>
      <c r="BM362" s="148" t="s">
        <v>418</v>
      </c>
    </row>
    <row r="363" spans="2:65" s="14" customFormat="1" ht="24" customHeight="1">
      <c r="B363" s="153"/>
      <c r="C363" s="1"/>
      <c r="D363" s="1"/>
      <c r="E363" s="1"/>
      <c r="F363" s="1"/>
      <c r="G363" s="1"/>
      <c r="H363" s="1"/>
      <c r="I363" s="1"/>
      <c r="J363" s="1"/>
      <c r="K363" s="154" t="s">
        <v>218</v>
      </c>
      <c r="L363" s="39"/>
      <c r="M363" s="144"/>
      <c r="N363" s="145" t="s">
        <v>34</v>
      </c>
      <c r="O363" s="146">
        <v>0</v>
      </c>
      <c r="P363" s="146" t="e">
        <f t="shared" si="110"/>
        <v>#VALUE!</v>
      </c>
      <c r="Q363" s="146">
        <v>0</v>
      </c>
      <c r="R363" s="146" t="e">
        <f t="shared" si="111"/>
        <v>#VALUE!</v>
      </c>
      <c r="S363" s="146">
        <v>0</v>
      </c>
      <c r="T363" s="147" t="e">
        <f t="shared" si="112"/>
        <v>#VALUE!</v>
      </c>
      <c r="AR363" s="148" t="s">
        <v>234</v>
      </c>
      <c r="AT363" s="148" t="s">
        <v>104</v>
      </c>
      <c r="AU363" s="148" t="s">
        <v>76</v>
      </c>
      <c r="AY363" s="3" t="s">
        <v>158</v>
      </c>
      <c r="BE363" s="149" t="str">
        <f t="shared" si="113"/>
        <v>$#REF!$#REF!</v>
      </c>
      <c r="BF363" s="149">
        <f t="shared" si="114"/>
        <v>0</v>
      </c>
      <c r="BG363" s="149">
        <f t="shared" si="115"/>
        <v>0</v>
      </c>
      <c r="BH363" s="149">
        <f t="shared" si="116"/>
        <v>0</v>
      </c>
      <c r="BI363" s="149">
        <f t="shared" si="117"/>
        <v>0</v>
      </c>
      <c r="BJ363" s="3" t="s">
        <v>74</v>
      </c>
      <c r="BK363" s="149" t="e">
        <f t="shared" si="118"/>
        <v>#VALUE!</v>
      </c>
      <c r="BL363" s="3" t="s">
        <v>234</v>
      </c>
      <c r="BM363" s="148" t="s">
        <v>419</v>
      </c>
    </row>
    <row r="364" spans="2:63" s="113" customFormat="1" ht="22.5" customHeight="1">
      <c r="B364" s="138"/>
      <c r="C364" s="1"/>
      <c r="D364" s="1"/>
      <c r="E364" s="1"/>
      <c r="F364" s="1"/>
      <c r="G364" s="1"/>
      <c r="H364" s="1"/>
      <c r="I364" s="1"/>
      <c r="J364" s="1"/>
      <c r="L364" s="138"/>
      <c r="M364" s="137"/>
      <c r="N364" s="138"/>
      <c r="O364" s="138"/>
      <c r="P364" s="139" t="e">
        <f>SUM(P365:P366)</f>
        <v>#VALUE!</v>
      </c>
      <c r="Q364" s="138"/>
      <c r="R364" s="139" t="e">
        <f>SUM(R365:R366)</f>
        <v>#VALUE!</v>
      </c>
      <c r="S364" s="138"/>
      <c r="T364" s="140" t="e">
        <f>SUM(T365:T366)</f>
        <v>#VALUE!</v>
      </c>
      <c r="AR364" s="114" t="s">
        <v>76</v>
      </c>
      <c r="AT364" s="141" t="s">
        <v>68</v>
      </c>
      <c r="AU364" s="141" t="s">
        <v>74</v>
      </c>
      <c r="AY364" s="114" t="s">
        <v>158</v>
      </c>
      <c r="BK364" s="142" t="e">
        <f>SUM(BK365:BK366)</f>
        <v>#VALUE!</v>
      </c>
    </row>
    <row r="365" spans="2:65" s="14" customFormat="1" ht="16.5" customHeight="1">
      <c r="B365" s="153"/>
      <c r="C365" s="1"/>
      <c r="D365" s="1"/>
      <c r="E365" s="1"/>
      <c r="F365" s="1"/>
      <c r="G365" s="1"/>
      <c r="H365" s="1"/>
      <c r="I365" s="1"/>
      <c r="J365" s="1"/>
      <c r="K365" s="154" t="s">
        <v>166</v>
      </c>
      <c r="L365" s="39"/>
      <c r="M365" s="144"/>
      <c r="N365" s="145" t="s">
        <v>34</v>
      </c>
      <c r="O365" s="146">
        <v>0.053</v>
      </c>
      <c r="P365" s="146" t="e">
        <f>O365*"$#REF!$#REF!"</f>
        <v>#VALUE!</v>
      </c>
      <c r="Q365" s="146">
        <v>5E-05</v>
      </c>
      <c r="R365" s="146" t="e">
        <f>Q365*"$#REF!$#REF!"</f>
        <v>#VALUE!</v>
      </c>
      <c r="S365" s="146">
        <v>0</v>
      </c>
      <c r="T365" s="147" t="e">
        <f>S365*"$#REF!$#REF!"</f>
        <v>#VALUE!</v>
      </c>
      <c r="AR365" s="148" t="s">
        <v>234</v>
      </c>
      <c r="AT365" s="148" t="s">
        <v>104</v>
      </c>
      <c r="AU365" s="148" t="s">
        <v>76</v>
      </c>
      <c r="AY365" s="3" t="s">
        <v>158</v>
      </c>
      <c r="BE365" s="149" t="str">
        <f>IF(N365="základní","$#REF!$#REF!",0)</f>
        <v>$#REF!$#REF!</v>
      </c>
      <c r="BF365" s="149">
        <f>IF(N365="snížená","$#REF!$#REF!",0)</f>
        <v>0</v>
      </c>
      <c r="BG365" s="149">
        <f>IF(N365="zákl. přenesená","$#REF!$#REF!",0)</f>
        <v>0</v>
      </c>
      <c r="BH365" s="149">
        <f>IF(N365="sníž. přenesená","$#REF!$#REF!",0)</f>
        <v>0</v>
      </c>
      <c r="BI365" s="149">
        <f>IF(N365="nulová","$#REF!$#REF!",0)</f>
        <v>0</v>
      </c>
      <c r="BJ365" s="3" t="s">
        <v>74</v>
      </c>
      <c r="BK365" s="149" t="e">
        <f>ROUND("$#REF!$#REF!"*"$#REF!$#REF!",2)</f>
        <v>#VALUE!</v>
      </c>
      <c r="BL365" s="3" t="s">
        <v>234</v>
      </c>
      <c r="BM365" s="148" t="s">
        <v>420</v>
      </c>
    </row>
    <row r="366" spans="2:65" s="14" customFormat="1" ht="16.5" customHeight="1">
      <c r="B366" s="153"/>
      <c r="C366" s="1"/>
      <c r="D366" s="1"/>
      <c r="E366" s="1"/>
      <c r="F366" s="1"/>
      <c r="G366" s="1"/>
      <c r="H366" s="1"/>
      <c r="I366" s="1"/>
      <c r="J366" s="1"/>
      <c r="K366" s="154" t="s">
        <v>166</v>
      </c>
      <c r="L366" s="39"/>
      <c r="M366" s="157"/>
      <c r="N366" s="158" t="s">
        <v>34</v>
      </c>
      <c r="O366" s="159">
        <v>0.031</v>
      </c>
      <c r="P366" s="159" t="e">
        <f>O366*"$#REF!$#REF!"</f>
        <v>#VALUE!</v>
      </c>
      <c r="Q366" s="159">
        <v>2E-05</v>
      </c>
      <c r="R366" s="159" t="e">
        <f>Q366*"$#REF!$#REF!"</f>
        <v>#VALUE!</v>
      </c>
      <c r="S366" s="159">
        <v>0</v>
      </c>
      <c r="T366" s="160" t="e">
        <f>S366*"$#REF!$#REF!"</f>
        <v>#VALUE!</v>
      </c>
      <c r="AR366" s="148" t="s">
        <v>234</v>
      </c>
      <c r="AT366" s="148" t="s">
        <v>104</v>
      </c>
      <c r="AU366" s="148" t="s">
        <v>76</v>
      </c>
      <c r="AY366" s="3" t="s">
        <v>158</v>
      </c>
      <c r="BE366" s="149" t="str">
        <f>IF(N366="základní","$#REF!$#REF!",0)</f>
        <v>$#REF!$#REF!</v>
      </c>
      <c r="BF366" s="149">
        <f>IF(N366="snížená","$#REF!$#REF!",0)</f>
        <v>0</v>
      </c>
      <c r="BG366" s="149">
        <f>IF(N366="zákl. přenesená","$#REF!$#REF!",0)</f>
        <v>0</v>
      </c>
      <c r="BH366" s="149">
        <f>IF(N366="sníž. přenesená","$#REF!$#REF!",0)</f>
        <v>0</v>
      </c>
      <c r="BI366" s="149">
        <f>IF(N366="nulová","$#REF!$#REF!",0)</f>
        <v>0</v>
      </c>
      <c r="BJ366" s="3" t="s">
        <v>74</v>
      </c>
      <c r="BK366" s="149" t="e">
        <f>ROUND("$#REF!$#REF!"*"$#REF!$#REF!",2)</f>
        <v>#VALUE!</v>
      </c>
      <c r="BL366" s="3" t="s">
        <v>234</v>
      </c>
      <c r="BM366" s="148" t="s">
        <v>421</v>
      </c>
    </row>
    <row r="367" spans="2:12" s="14" customFormat="1" ht="6.75" customHeight="1">
      <c r="B367" s="28"/>
      <c r="C367" s="1"/>
      <c r="D367" s="1"/>
      <c r="E367" s="1"/>
      <c r="F367" s="1"/>
      <c r="G367" s="1"/>
      <c r="H367" s="1"/>
      <c r="I367" s="1"/>
      <c r="J367" s="1"/>
      <c r="K367" s="28"/>
      <c r="L367" s="39"/>
    </row>
  </sheetData>
  <sheetProtection/>
  <mergeCells count="9">
    <mergeCell ref="E87:H87"/>
    <mergeCell ref="E109:H109"/>
    <mergeCell ref="E111:H111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.5118055555555556" footer="0"/>
  <pageSetup fitToHeight="100" fitToWidth="1" horizontalDpi="300" verticalDpi="300" orientation="portrait" paperSize="9"/>
  <headerFooter alignWithMargins="0">
    <oddFooter>&amp;C&amp;"Arial CE,Běžné"&amp;8Strana &amp;P z &amp;N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367"/>
  <sheetViews>
    <sheetView showGridLines="0" zoomScalePageLayoutView="0" workbookViewId="0" topLeftCell="A307">
      <selection activeCell="I267" sqref="I267"/>
    </sheetView>
  </sheetViews>
  <sheetFormatPr defaultColWidth="9.140625" defaultRowHeight="12.75"/>
  <cols>
    <col min="1" max="1" width="6.7109375" style="1" customWidth="1"/>
    <col min="2" max="2" width="1.28515625" style="1" customWidth="1"/>
    <col min="3" max="3" width="3.28125" style="1" customWidth="1"/>
    <col min="4" max="4" width="3.421875" style="1" customWidth="1"/>
    <col min="5" max="5" width="13.7109375" style="1" customWidth="1"/>
    <col min="6" max="6" width="40.7109375" style="1" customWidth="1"/>
    <col min="7" max="7" width="5.57421875" style="1" customWidth="1"/>
    <col min="8" max="8" width="9.28125" style="1" customWidth="1"/>
    <col min="9" max="10" width="16.140625" style="1" customWidth="1"/>
    <col min="11" max="11" width="0" style="1" hidden="1" customWidth="1"/>
    <col min="12" max="12" width="7.421875" style="1" customWidth="1"/>
    <col min="13" max="21" width="0" style="1" hidden="1" customWidth="1"/>
    <col min="22" max="22" width="9.8515625" style="1" customWidth="1"/>
    <col min="23" max="23" width="13.140625" style="1" customWidth="1"/>
    <col min="24" max="24" width="9.8515625" style="1" customWidth="1"/>
    <col min="25" max="25" width="12.00390625" style="1" customWidth="1"/>
    <col min="26" max="26" width="8.8515625" style="1" customWidth="1"/>
    <col min="27" max="27" width="12.00390625" style="1" customWidth="1"/>
    <col min="28" max="28" width="13.140625" style="1" customWidth="1"/>
    <col min="29" max="29" width="8.8515625" style="1" customWidth="1"/>
    <col min="30" max="30" width="12.00390625" style="1" customWidth="1"/>
    <col min="31" max="31" width="13.140625" style="1" customWidth="1"/>
    <col min="32" max="43" width="6.8515625" style="1" customWidth="1"/>
    <col min="44" max="65" width="0" style="1" hidden="1" customWidth="1"/>
    <col min="66" max="16384" width="9.140625" style="1" customWidth="1"/>
  </cols>
  <sheetData>
    <row r="1" ht="11.25">
      <c r="A1" s="73"/>
    </row>
    <row r="2" spans="12:46" ht="36.75" customHeight="1">
      <c r="L2" s="192" t="s">
        <v>4</v>
      </c>
      <c r="M2" s="192"/>
      <c r="N2" s="192"/>
      <c r="O2" s="192"/>
      <c r="P2" s="192"/>
      <c r="Q2" s="192"/>
      <c r="R2" s="192"/>
      <c r="S2" s="192"/>
      <c r="T2" s="192"/>
      <c r="U2" s="192"/>
      <c r="V2" s="192"/>
      <c r="AT2" s="3" t="s">
        <v>75</v>
      </c>
    </row>
    <row r="3" spans="2:46" ht="6.75" customHeight="1">
      <c r="B3" s="4"/>
      <c r="C3" s="5"/>
      <c r="D3" s="5"/>
      <c r="E3" s="5"/>
      <c r="F3" s="5"/>
      <c r="G3" s="5"/>
      <c r="H3" s="5"/>
      <c r="I3" s="5"/>
      <c r="J3" s="5"/>
      <c r="K3" s="5"/>
      <c r="L3" s="6"/>
      <c r="AT3" s="3" t="s">
        <v>76</v>
      </c>
    </row>
    <row r="4" spans="2:46" ht="24.75" customHeight="1">
      <c r="B4" s="6"/>
      <c r="D4" s="7" t="s">
        <v>82</v>
      </c>
      <c r="L4" s="6"/>
      <c r="M4" s="74" t="s">
        <v>9</v>
      </c>
      <c r="AT4" s="3" t="s">
        <v>2</v>
      </c>
    </row>
    <row r="5" spans="2:12" ht="6.75" customHeight="1">
      <c r="B5" s="6"/>
      <c r="L5" s="6"/>
    </row>
    <row r="6" spans="2:12" ht="12" customHeight="1">
      <c r="B6" s="6"/>
      <c r="D6" s="11" t="s">
        <v>13</v>
      </c>
      <c r="L6" s="6"/>
    </row>
    <row r="7" spans="2:12" ht="16.5" customHeight="1">
      <c r="B7" s="6"/>
      <c r="E7" s="215" t="str">
        <f>'Rekapitulace stavby'!K6</f>
        <v>Škola</v>
      </c>
      <c r="F7" s="215"/>
      <c r="G7" s="215"/>
      <c r="H7" s="215"/>
      <c r="L7" s="6"/>
    </row>
    <row r="8" spans="2:12" s="14" customFormat="1" ht="12" customHeight="1">
      <c r="B8" s="15"/>
      <c r="D8" s="11" t="s">
        <v>83</v>
      </c>
      <c r="L8" s="15"/>
    </row>
    <row r="9" spans="2:12" s="14" customFormat="1" ht="36.75" customHeight="1">
      <c r="B9" s="15"/>
      <c r="E9" s="202" t="s">
        <v>422</v>
      </c>
      <c r="F9" s="202"/>
      <c r="G9" s="202"/>
      <c r="H9" s="202"/>
      <c r="L9" s="15"/>
    </row>
    <row r="10" spans="2:12" s="14" customFormat="1" ht="11.25">
      <c r="B10" s="15"/>
      <c r="L10" s="15"/>
    </row>
    <row r="11" spans="2:12" s="14" customFormat="1" ht="12" customHeight="1">
      <c r="B11" s="15"/>
      <c r="D11" s="11" t="s">
        <v>15</v>
      </c>
      <c r="F11" s="12"/>
      <c r="I11" s="11" t="s">
        <v>16</v>
      </c>
      <c r="J11" s="12"/>
      <c r="L11" s="15"/>
    </row>
    <row r="12" spans="2:12" s="14" customFormat="1" ht="12" customHeight="1">
      <c r="B12" s="15"/>
      <c r="D12" s="11" t="s">
        <v>17</v>
      </c>
      <c r="F12" s="12" t="s">
        <v>18</v>
      </c>
      <c r="I12" s="11" t="s">
        <v>19</v>
      </c>
      <c r="J12" s="75" t="str">
        <f>'Rekapitulace stavby'!AN8</f>
        <v>14. 12. 2019</v>
      </c>
      <c r="L12" s="15"/>
    </row>
    <row r="13" spans="2:12" s="14" customFormat="1" ht="10.5" customHeight="1">
      <c r="B13" s="15"/>
      <c r="L13" s="15"/>
    </row>
    <row r="14" spans="2:12" s="14" customFormat="1" ht="12" customHeight="1">
      <c r="B14" s="15"/>
      <c r="D14" s="11" t="s">
        <v>21</v>
      </c>
      <c r="I14" s="11" t="s">
        <v>22</v>
      </c>
      <c r="J14" s="12">
        <f>IF('Rekapitulace stavby'!AN10="","",'Rekapitulace stavby'!AN10)</f>
      </c>
      <c r="L14" s="15"/>
    </row>
    <row r="15" spans="2:12" s="14" customFormat="1" ht="18" customHeight="1">
      <c r="B15" s="15"/>
      <c r="E15" s="12" t="str">
        <f>IF('Rekapitulace stavby'!E11="","",'Rekapitulace stavby'!E11)</f>
        <v> </v>
      </c>
      <c r="I15" s="11" t="s">
        <v>23</v>
      </c>
      <c r="J15" s="12">
        <f>IF('Rekapitulace stavby'!AN11="","",'Rekapitulace stavby'!AN11)</f>
      </c>
      <c r="L15" s="15"/>
    </row>
    <row r="16" spans="2:12" s="14" customFormat="1" ht="6.75" customHeight="1">
      <c r="B16" s="15"/>
      <c r="L16" s="15"/>
    </row>
    <row r="17" spans="2:12" s="14" customFormat="1" ht="12" customHeight="1">
      <c r="B17" s="15"/>
      <c r="D17" s="11" t="s">
        <v>24</v>
      </c>
      <c r="I17" s="11" t="s">
        <v>22</v>
      </c>
      <c r="J17" s="12">
        <f>'Rekapitulace stavby'!AN13</f>
        <v>0</v>
      </c>
      <c r="L17" s="15"/>
    </row>
    <row r="18" spans="2:12" s="14" customFormat="1" ht="18" customHeight="1">
      <c r="B18" s="15"/>
      <c r="E18" s="193" t="str">
        <f>'Rekapitulace stavby'!E14</f>
        <v> </v>
      </c>
      <c r="F18" s="193"/>
      <c r="G18" s="193"/>
      <c r="H18" s="193"/>
      <c r="I18" s="11" t="s">
        <v>23</v>
      </c>
      <c r="J18" s="12">
        <f>'Rekapitulace stavby'!AN14</f>
        <v>0</v>
      </c>
      <c r="L18" s="15"/>
    </row>
    <row r="19" spans="2:12" s="14" customFormat="1" ht="6.75" customHeight="1">
      <c r="B19" s="15"/>
      <c r="L19" s="15"/>
    </row>
    <row r="20" spans="2:12" s="14" customFormat="1" ht="12" customHeight="1">
      <c r="B20" s="15"/>
      <c r="D20" s="11" t="s">
        <v>25</v>
      </c>
      <c r="I20" s="11" t="s">
        <v>22</v>
      </c>
      <c r="J20" s="12">
        <f>IF('Rekapitulace stavby'!AN16="","",'Rekapitulace stavby'!AN16)</f>
      </c>
      <c r="L20" s="15"/>
    </row>
    <row r="21" spans="2:12" s="14" customFormat="1" ht="18" customHeight="1">
      <c r="B21" s="15"/>
      <c r="E21" s="12" t="str">
        <f>IF('Rekapitulace stavby'!E17="","",'Rekapitulace stavby'!E17)</f>
        <v> </v>
      </c>
      <c r="I21" s="11" t="s">
        <v>23</v>
      </c>
      <c r="J21" s="12">
        <f>IF('Rekapitulace stavby'!AN17="","",'Rekapitulace stavby'!AN17)</f>
      </c>
      <c r="L21" s="15"/>
    </row>
    <row r="22" spans="2:12" s="14" customFormat="1" ht="6.75" customHeight="1">
      <c r="B22" s="15"/>
      <c r="L22" s="15"/>
    </row>
    <row r="23" spans="2:12" s="14" customFormat="1" ht="12" customHeight="1">
      <c r="B23" s="15"/>
      <c r="D23" s="11" t="s">
        <v>27</v>
      </c>
      <c r="I23" s="11" t="s">
        <v>22</v>
      </c>
      <c r="J23" s="12">
        <f>IF('Rekapitulace stavby'!AN19="","",'Rekapitulace stavby'!AN19)</f>
      </c>
      <c r="L23" s="15"/>
    </row>
    <row r="24" spans="2:12" s="14" customFormat="1" ht="18" customHeight="1">
      <c r="B24" s="15"/>
      <c r="E24" s="12" t="str">
        <f>IF('Rekapitulace stavby'!E20="","",'Rekapitulace stavby'!E20)</f>
        <v> </v>
      </c>
      <c r="I24" s="11" t="s">
        <v>23</v>
      </c>
      <c r="J24" s="12">
        <f>IF('Rekapitulace stavby'!AN20="","",'Rekapitulace stavby'!AN20)</f>
      </c>
      <c r="L24" s="15"/>
    </row>
    <row r="25" spans="2:12" s="14" customFormat="1" ht="6.75" customHeight="1">
      <c r="B25" s="15"/>
      <c r="L25" s="15"/>
    </row>
    <row r="26" spans="2:12" s="14" customFormat="1" ht="12" customHeight="1">
      <c r="B26" s="15"/>
      <c r="D26" s="11" t="s">
        <v>28</v>
      </c>
      <c r="L26" s="15"/>
    </row>
    <row r="27" spans="2:12" s="76" customFormat="1" ht="16.5" customHeight="1">
      <c r="B27" s="77"/>
      <c r="E27" s="195"/>
      <c r="F27" s="195"/>
      <c r="G27" s="195"/>
      <c r="H27" s="195"/>
      <c r="L27" s="77"/>
    </row>
    <row r="28" spans="2:12" s="14" customFormat="1" ht="6.75" customHeight="1">
      <c r="B28" s="15"/>
      <c r="L28" s="15"/>
    </row>
    <row r="29" spans="2:12" s="14" customFormat="1" ht="6.75" customHeight="1">
      <c r="B29" s="15"/>
      <c r="D29" s="37"/>
      <c r="E29" s="37"/>
      <c r="F29" s="37"/>
      <c r="G29" s="37"/>
      <c r="H29" s="37"/>
      <c r="I29" s="37"/>
      <c r="J29" s="37"/>
      <c r="K29" s="37"/>
      <c r="L29" s="15"/>
    </row>
    <row r="30" spans="2:12" s="14" customFormat="1" ht="25.5" customHeight="1">
      <c r="B30" s="15"/>
      <c r="D30" s="78" t="s">
        <v>29</v>
      </c>
      <c r="J30" s="79">
        <f>ROUND(J130,2)</f>
        <v>0</v>
      </c>
      <c r="L30" s="15"/>
    </row>
    <row r="31" spans="2:12" s="14" customFormat="1" ht="6.75" customHeight="1">
      <c r="B31" s="15"/>
      <c r="D31" s="37"/>
      <c r="E31" s="37"/>
      <c r="F31" s="37"/>
      <c r="G31" s="37"/>
      <c r="H31" s="37"/>
      <c r="I31" s="37"/>
      <c r="J31" s="37"/>
      <c r="K31" s="37"/>
      <c r="L31" s="15"/>
    </row>
    <row r="32" spans="2:12" s="14" customFormat="1" ht="14.25" customHeight="1">
      <c r="B32" s="15"/>
      <c r="F32" s="80" t="s">
        <v>31</v>
      </c>
      <c r="I32" s="80" t="s">
        <v>30</v>
      </c>
      <c r="J32" s="80" t="s">
        <v>32</v>
      </c>
      <c r="L32" s="15"/>
    </row>
    <row r="33" spans="2:12" s="14" customFormat="1" ht="14.25" customHeight="1">
      <c r="B33" s="15"/>
      <c r="D33" s="81" t="s">
        <v>33</v>
      </c>
      <c r="E33" s="11" t="s">
        <v>34</v>
      </c>
      <c r="F33" s="82">
        <f>J30*1</f>
        <v>0</v>
      </c>
      <c r="I33" s="83">
        <v>0.21</v>
      </c>
      <c r="J33" s="82">
        <f>F33*0.21</f>
        <v>0</v>
      </c>
      <c r="L33" s="15"/>
    </row>
    <row r="34" spans="2:12" s="14" customFormat="1" ht="14.25" customHeight="1">
      <c r="B34" s="15"/>
      <c r="E34" s="11" t="s">
        <v>35</v>
      </c>
      <c r="F34" s="82">
        <f>ROUND((SUM(BF135:BF366)),2)</f>
        <v>0</v>
      </c>
      <c r="I34" s="83">
        <v>0.15</v>
      </c>
      <c r="J34" s="82">
        <f>ROUND(((SUM(BF135:BF366))*I34),2)</f>
        <v>0</v>
      </c>
      <c r="L34" s="15"/>
    </row>
    <row r="35" spans="2:12" s="14" customFormat="1" ht="12.75" customHeight="1" hidden="1">
      <c r="B35" s="15"/>
      <c r="E35" s="11" t="s">
        <v>36</v>
      </c>
      <c r="F35" s="82">
        <f>ROUND((SUM(BG135:BG366)),2)</f>
        <v>0</v>
      </c>
      <c r="I35" s="83">
        <v>0.21</v>
      </c>
      <c r="J35" s="82">
        <f>0</f>
        <v>0</v>
      </c>
      <c r="L35" s="15"/>
    </row>
    <row r="36" spans="2:12" s="14" customFormat="1" ht="12.75" customHeight="1" hidden="1">
      <c r="B36" s="15"/>
      <c r="E36" s="11" t="s">
        <v>37</v>
      </c>
      <c r="F36" s="82">
        <f>ROUND((SUM(BH135:BH366)),2)</f>
        <v>0</v>
      </c>
      <c r="I36" s="83">
        <v>0.15</v>
      </c>
      <c r="J36" s="82">
        <f>0</f>
        <v>0</v>
      </c>
      <c r="L36" s="15"/>
    </row>
    <row r="37" spans="2:12" s="14" customFormat="1" ht="12.75" customHeight="1" hidden="1">
      <c r="B37" s="15"/>
      <c r="E37" s="11" t="s">
        <v>38</v>
      </c>
      <c r="F37" s="82">
        <f>ROUND((SUM(BI135:BI366)),2)</f>
        <v>0</v>
      </c>
      <c r="I37" s="83">
        <v>0</v>
      </c>
      <c r="J37" s="82">
        <f>0</f>
        <v>0</v>
      </c>
      <c r="L37" s="15"/>
    </row>
    <row r="38" spans="2:12" s="14" customFormat="1" ht="6.75" customHeight="1">
      <c r="B38" s="15"/>
      <c r="L38" s="15"/>
    </row>
    <row r="39" spans="2:12" s="14" customFormat="1" ht="25.5" customHeight="1">
      <c r="B39" s="15"/>
      <c r="C39" s="84"/>
      <c r="D39" s="85" t="s">
        <v>39</v>
      </c>
      <c r="E39" s="41"/>
      <c r="F39" s="41"/>
      <c r="G39" s="86" t="s">
        <v>40</v>
      </c>
      <c r="H39" s="87" t="s">
        <v>41</v>
      </c>
      <c r="I39" s="41"/>
      <c r="J39" s="88">
        <f>SUM(J30:J37)</f>
        <v>0</v>
      </c>
      <c r="K39" s="89"/>
      <c r="L39" s="15"/>
    </row>
    <row r="40" spans="2:12" s="14" customFormat="1" ht="14.25" customHeight="1">
      <c r="B40" s="15"/>
      <c r="L40" s="15"/>
    </row>
    <row r="41" spans="2:12" ht="14.25" customHeight="1">
      <c r="B41" s="6"/>
      <c r="L41" s="6"/>
    </row>
    <row r="42" spans="2:12" ht="14.25" customHeight="1">
      <c r="B42" s="6"/>
      <c r="L42" s="6"/>
    </row>
    <row r="43" spans="2:12" ht="14.25" customHeight="1">
      <c r="B43" s="6"/>
      <c r="L43" s="6"/>
    </row>
    <row r="44" spans="2:12" ht="14.25" customHeight="1">
      <c r="B44" s="6"/>
      <c r="L44" s="6"/>
    </row>
    <row r="45" spans="2:12" ht="14.25" customHeight="1">
      <c r="B45" s="6"/>
      <c r="L45" s="6"/>
    </row>
    <row r="46" spans="2:12" ht="14.25" customHeight="1">
      <c r="B46" s="6"/>
      <c r="L46" s="6"/>
    </row>
    <row r="47" spans="2:12" ht="14.25" customHeight="1">
      <c r="B47" s="6"/>
      <c r="L47" s="6"/>
    </row>
    <row r="48" spans="2:12" ht="14.25" customHeight="1">
      <c r="B48" s="6"/>
      <c r="L48" s="6"/>
    </row>
    <row r="49" spans="2:12" ht="14.25" customHeight="1">
      <c r="B49" s="6"/>
      <c r="L49" s="6"/>
    </row>
    <row r="50" spans="2:12" s="14" customFormat="1" ht="14.25" customHeight="1">
      <c r="B50" s="15"/>
      <c r="D50" s="24" t="s">
        <v>42</v>
      </c>
      <c r="E50" s="25"/>
      <c r="F50" s="25"/>
      <c r="G50" s="24" t="s">
        <v>43</v>
      </c>
      <c r="H50" s="25"/>
      <c r="I50" s="25"/>
      <c r="J50" s="25"/>
      <c r="K50" s="25"/>
      <c r="L50" s="15"/>
    </row>
    <row r="51" spans="2:12" ht="11.25">
      <c r="B51" s="6"/>
      <c r="L51" s="6"/>
    </row>
    <row r="52" spans="2:12" ht="11.25">
      <c r="B52" s="6"/>
      <c r="L52" s="6"/>
    </row>
    <row r="53" spans="2:12" ht="11.25">
      <c r="B53" s="6"/>
      <c r="L53" s="6"/>
    </row>
    <row r="54" spans="2:12" ht="11.25">
      <c r="B54" s="6"/>
      <c r="L54" s="6"/>
    </row>
    <row r="55" spans="2:12" ht="11.25">
      <c r="B55" s="6"/>
      <c r="L55" s="6"/>
    </row>
    <row r="56" spans="2:12" ht="11.25">
      <c r="B56" s="6"/>
      <c r="L56" s="6"/>
    </row>
    <row r="57" spans="2:12" ht="11.25">
      <c r="B57" s="6"/>
      <c r="L57" s="6"/>
    </row>
    <row r="58" spans="2:12" ht="11.25">
      <c r="B58" s="6"/>
      <c r="L58" s="6"/>
    </row>
    <row r="59" spans="2:12" ht="11.25">
      <c r="B59" s="6"/>
      <c r="L59" s="6"/>
    </row>
    <row r="60" spans="2:12" ht="11.25">
      <c r="B60" s="6"/>
      <c r="L60" s="6"/>
    </row>
    <row r="61" spans="2:12" s="14" customFormat="1" ht="12.75">
      <c r="B61" s="15"/>
      <c r="D61" s="26" t="s">
        <v>44</v>
      </c>
      <c r="E61" s="17"/>
      <c r="F61" s="90" t="s">
        <v>45</v>
      </c>
      <c r="G61" s="26" t="s">
        <v>44</v>
      </c>
      <c r="H61" s="17"/>
      <c r="I61" s="17"/>
      <c r="J61" s="91" t="s">
        <v>45</v>
      </c>
      <c r="K61" s="17"/>
      <c r="L61" s="15"/>
    </row>
    <row r="62" spans="2:12" ht="11.25">
      <c r="B62" s="6"/>
      <c r="L62" s="6"/>
    </row>
    <row r="63" spans="2:12" ht="11.25">
      <c r="B63" s="6"/>
      <c r="L63" s="6"/>
    </row>
    <row r="64" spans="2:12" ht="11.25">
      <c r="B64" s="6"/>
      <c r="L64" s="6"/>
    </row>
    <row r="65" spans="2:12" s="14" customFormat="1" ht="12.75">
      <c r="B65" s="15"/>
      <c r="D65" s="24" t="s">
        <v>46</v>
      </c>
      <c r="E65" s="25"/>
      <c r="F65" s="25"/>
      <c r="G65" s="24" t="s">
        <v>47</v>
      </c>
      <c r="H65" s="25"/>
      <c r="I65" s="25"/>
      <c r="J65" s="25"/>
      <c r="K65" s="25"/>
      <c r="L65" s="15"/>
    </row>
    <row r="66" spans="2:12" ht="11.25">
      <c r="B66" s="6"/>
      <c r="L66" s="6"/>
    </row>
    <row r="67" spans="2:12" ht="11.25">
      <c r="B67" s="6"/>
      <c r="L67" s="6"/>
    </row>
    <row r="68" spans="2:12" ht="11.25">
      <c r="B68" s="6"/>
      <c r="L68" s="6"/>
    </row>
    <row r="69" spans="2:12" ht="11.25">
      <c r="B69" s="6"/>
      <c r="L69" s="6"/>
    </row>
    <row r="70" spans="2:12" ht="11.25">
      <c r="B70" s="6"/>
      <c r="L70" s="6"/>
    </row>
    <row r="71" spans="2:12" ht="11.25">
      <c r="B71" s="6"/>
      <c r="L71" s="6"/>
    </row>
    <row r="72" spans="2:12" ht="11.25">
      <c r="B72" s="6"/>
      <c r="L72" s="6"/>
    </row>
    <row r="73" spans="2:12" ht="11.25">
      <c r="B73" s="6"/>
      <c r="L73" s="6"/>
    </row>
    <row r="74" spans="2:12" ht="11.25">
      <c r="B74" s="6"/>
      <c r="L74" s="6"/>
    </row>
    <row r="75" spans="2:12" ht="11.25">
      <c r="B75" s="6"/>
      <c r="L75" s="6"/>
    </row>
    <row r="76" spans="2:12" s="14" customFormat="1" ht="12.75">
      <c r="B76" s="15"/>
      <c r="D76" s="26" t="s">
        <v>44</v>
      </c>
      <c r="E76" s="17"/>
      <c r="F76" s="90" t="s">
        <v>45</v>
      </c>
      <c r="G76" s="26" t="s">
        <v>44</v>
      </c>
      <c r="H76" s="17"/>
      <c r="I76" s="17"/>
      <c r="J76" s="91" t="s">
        <v>45</v>
      </c>
      <c r="K76" s="17"/>
      <c r="L76" s="15"/>
    </row>
    <row r="77" spans="2:12" s="14" customFormat="1" ht="14.25" customHeight="1">
      <c r="B77" s="27"/>
      <c r="C77" s="28"/>
      <c r="D77" s="28"/>
      <c r="E77" s="28"/>
      <c r="F77" s="28"/>
      <c r="G77" s="28"/>
      <c r="H77" s="28"/>
      <c r="I77" s="28"/>
      <c r="J77" s="28"/>
      <c r="K77" s="28"/>
      <c r="L77" s="15"/>
    </row>
    <row r="81" spans="2:12" s="14" customFormat="1" ht="6.75" customHeight="1">
      <c r="B81" s="29"/>
      <c r="C81" s="30"/>
      <c r="D81" s="30"/>
      <c r="E81" s="30"/>
      <c r="F81" s="30"/>
      <c r="G81" s="30"/>
      <c r="H81" s="30"/>
      <c r="I81" s="30"/>
      <c r="J81" s="30"/>
      <c r="K81" s="30"/>
      <c r="L81" s="15"/>
    </row>
    <row r="82" spans="2:12" s="14" customFormat="1" ht="24.75" customHeight="1">
      <c r="B82" s="15"/>
      <c r="C82" s="7" t="s">
        <v>85</v>
      </c>
      <c r="L82" s="15"/>
    </row>
    <row r="83" spans="2:12" s="14" customFormat="1" ht="6.75" customHeight="1">
      <c r="B83" s="15"/>
      <c r="L83" s="15"/>
    </row>
    <row r="84" spans="2:12" s="14" customFormat="1" ht="12" customHeight="1">
      <c r="B84" s="15"/>
      <c r="C84" s="11" t="s">
        <v>13</v>
      </c>
      <c r="L84" s="15"/>
    </row>
    <row r="85" spans="2:12" s="14" customFormat="1" ht="16.5" customHeight="1">
      <c r="B85" s="15"/>
      <c r="E85" s="215" t="str">
        <f>E7</f>
        <v>Škola</v>
      </c>
      <c r="F85" s="215"/>
      <c r="G85" s="215"/>
      <c r="H85" s="215"/>
      <c r="L85" s="15"/>
    </row>
    <row r="86" spans="2:12" s="14" customFormat="1" ht="12" customHeight="1">
      <c r="B86" s="15"/>
      <c r="C86" s="11" t="s">
        <v>83</v>
      </c>
      <c r="L86" s="15"/>
    </row>
    <row r="87" spans="2:12" s="14" customFormat="1" ht="16.5" customHeight="1">
      <c r="B87" s="15"/>
      <c r="E87" s="202" t="str">
        <f>E9</f>
        <v>SO 01 - Vlastní objekt – ZTI+ÚT vnitřní instalace</v>
      </c>
      <c r="F87" s="202"/>
      <c r="G87" s="202"/>
      <c r="H87" s="202"/>
      <c r="L87" s="15"/>
    </row>
    <row r="88" spans="2:12" s="14" customFormat="1" ht="6.75" customHeight="1">
      <c r="B88" s="15"/>
      <c r="L88" s="15"/>
    </row>
    <row r="89" spans="2:12" s="14" customFormat="1" ht="12" customHeight="1">
      <c r="B89" s="15"/>
      <c r="C89" s="11" t="s">
        <v>17</v>
      </c>
      <c r="F89" s="12" t="str">
        <f>F12</f>
        <v> </v>
      </c>
      <c r="I89" s="11" t="s">
        <v>19</v>
      </c>
      <c r="J89" s="75" t="str">
        <f>IF(J12="","",J12)</f>
        <v>14. 12. 2019</v>
      </c>
      <c r="L89" s="15"/>
    </row>
    <row r="90" spans="2:12" s="14" customFormat="1" ht="6.75" customHeight="1">
      <c r="B90" s="15"/>
      <c r="L90" s="15"/>
    </row>
    <row r="91" spans="2:12" s="14" customFormat="1" ht="15" customHeight="1">
      <c r="B91" s="15"/>
      <c r="C91" s="11" t="s">
        <v>21</v>
      </c>
      <c r="F91" s="12" t="str">
        <f>E15</f>
        <v> </v>
      </c>
      <c r="I91" s="11" t="s">
        <v>25</v>
      </c>
      <c r="J91" s="92" t="str">
        <f>E21</f>
        <v> </v>
      </c>
      <c r="L91" s="15"/>
    </row>
    <row r="92" spans="2:12" s="14" customFormat="1" ht="15" customHeight="1">
      <c r="B92" s="15"/>
      <c r="C92" s="11" t="s">
        <v>24</v>
      </c>
      <c r="F92" s="12" t="str">
        <f>IF(E18="","",E18)</f>
        <v> </v>
      </c>
      <c r="I92" s="11" t="s">
        <v>27</v>
      </c>
      <c r="J92" s="92" t="str">
        <f>E24</f>
        <v> </v>
      </c>
      <c r="L92" s="15"/>
    </row>
    <row r="93" spans="2:12" s="14" customFormat="1" ht="9.75" customHeight="1">
      <c r="B93" s="15"/>
      <c r="L93" s="15"/>
    </row>
    <row r="94" spans="2:12" s="14" customFormat="1" ht="29.25" customHeight="1">
      <c r="B94" s="15"/>
      <c r="C94" s="93" t="s">
        <v>86</v>
      </c>
      <c r="D94" s="84"/>
      <c r="E94" s="84"/>
      <c r="F94" s="84"/>
      <c r="G94" s="84"/>
      <c r="H94" s="84"/>
      <c r="I94" s="84"/>
      <c r="J94" s="94" t="s">
        <v>87</v>
      </c>
      <c r="K94" s="84"/>
      <c r="L94" s="15"/>
    </row>
    <row r="95" spans="2:12" s="14" customFormat="1" ht="9.75" customHeight="1">
      <c r="B95" s="15"/>
      <c r="L95" s="15"/>
    </row>
    <row r="96" spans="2:47" s="14" customFormat="1" ht="22.5" customHeight="1">
      <c r="B96" s="15"/>
      <c r="C96" s="95" t="s">
        <v>88</v>
      </c>
      <c r="J96" s="79">
        <f>J97*1</f>
        <v>0</v>
      </c>
      <c r="L96" s="15"/>
      <c r="AU96" s="3" t="s">
        <v>89</v>
      </c>
    </row>
    <row r="97" spans="2:12" s="96" customFormat="1" ht="24.75" customHeight="1">
      <c r="B97" s="97"/>
      <c r="D97" s="98" t="s">
        <v>423</v>
      </c>
      <c r="E97" s="99"/>
      <c r="F97" s="99"/>
      <c r="G97" s="99"/>
      <c r="H97" s="99"/>
      <c r="I97" s="99"/>
      <c r="J97" s="100">
        <f>J98+J99+J100+J101+J102+J103+J104+J105+J106+J107+J108+J109+J110</f>
        <v>0</v>
      </c>
      <c r="L97" s="97"/>
    </row>
    <row r="98" spans="2:12" s="101" customFormat="1" ht="19.5" customHeight="1">
      <c r="B98" s="102"/>
      <c r="D98" s="103" t="s">
        <v>424</v>
      </c>
      <c r="E98" s="104"/>
      <c r="F98" s="104"/>
      <c r="G98" s="104"/>
      <c r="H98" s="104"/>
      <c r="I98" s="104"/>
      <c r="J98" s="105">
        <f>J132*1</f>
        <v>0</v>
      </c>
      <c r="L98" s="102"/>
    </row>
    <row r="99" spans="2:12" s="101" customFormat="1" ht="19.5" customHeight="1">
      <c r="B99" s="102"/>
      <c r="D99" s="106" t="s">
        <v>425</v>
      </c>
      <c r="E99" s="107"/>
      <c r="F99" s="107"/>
      <c r="G99" s="107"/>
      <c r="H99" s="107"/>
      <c r="I99" s="107"/>
      <c r="J99" s="108">
        <f>J143*1</f>
        <v>0</v>
      </c>
      <c r="L99" s="102"/>
    </row>
    <row r="100" spans="2:12" s="101" customFormat="1" ht="19.5" customHeight="1">
      <c r="B100" s="102"/>
      <c r="D100" s="106" t="s">
        <v>426</v>
      </c>
      <c r="E100" s="107"/>
      <c r="F100" s="107"/>
      <c r="G100" s="107"/>
      <c r="H100" s="107"/>
      <c r="I100" s="107"/>
      <c r="J100" s="108">
        <f>J162*1</f>
        <v>0</v>
      </c>
      <c r="L100" s="102"/>
    </row>
    <row r="101" spans="2:12" s="96" customFormat="1" ht="24.75" customHeight="1">
      <c r="B101" s="102"/>
      <c r="C101" s="101"/>
      <c r="D101" s="106" t="s">
        <v>427</v>
      </c>
      <c r="E101" s="107"/>
      <c r="F101" s="107"/>
      <c r="G101" s="107"/>
      <c r="H101" s="107"/>
      <c r="I101" s="107"/>
      <c r="J101" s="108">
        <f>J192*1</f>
        <v>0</v>
      </c>
      <c r="L101" s="97"/>
    </row>
    <row r="102" spans="2:12" s="101" customFormat="1" ht="19.5" customHeight="1">
      <c r="B102" s="102"/>
      <c r="D102" s="106" t="s">
        <v>428</v>
      </c>
      <c r="E102" s="107"/>
      <c r="F102" s="107"/>
      <c r="G102" s="107"/>
      <c r="H102" s="107"/>
      <c r="I102" s="107"/>
      <c r="J102" s="108">
        <f>J196*1</f>
        <v>0</v>
      </c>
      <c r="L102" s="102"/>
    </row>
    <row r="103" spans="2:12" s="101" customFormat="1" ht="19.5" customHeight="1">
      <c r="B103" s="102"/>
      <c r="D103" s="106" t="s">
        <v>429</v>
      </c>
      <c r="E103" s="107"/>
      <c r="F103" s="107"/>
      <c r="G103" s="107"/>
      <c r="H103" s="107"/>
      <c r="I103" s="107"/>
      <c r="J103" s="108">
        <f>J222*1</f>
        <v>0</v>
      </c>
      <c r="L103" s="102"/>
    </row>
    <row r="104" spans="2:12" s="101" customFormat="1" ht="19.5" customHeight="1">
      <c r="B104" s="102"/>
      <c r="D104" s="106" t="s">
        <v>430</v>
      </c>
      <c r="E104" s="107"/>
      <c r="F104" s="107"/>
      <c r="G104" s="107"/>
      <c r="H104" s="107"/>
      <c r="I104" s="107"/>
      <c r="J104" s="108">
        <f>J228*1</f>
        <v>0</v>
      </c>
      <c r="L104" s="102"/>
    </row>
    <row r="105" spans="2:12" s="101" customFormat="1" ht="19.5" customHeight="1">
      <c r="B105" s="102"/>
      <c r="D105" s="106" t="s">
        <v>431</v>
      </c>
      <c r="E105" s="107"/>
      <c r="F105" s="107"/>
      <c r="G105" s="107"/>
      <c r="H105" s="107"/>
      <c r="I105" s="107"/>
      <c r="J105" s="108">
        <f>J230*1</f>
        <v>0</v>
      </c>
      <c r="L105" s="102"/>
    </row>
    <row r="106" spans="2:12" s="101" customFormat="1" ht="19.5" customHeight="1">
      <c r="B106" s="102"/>
      <c r="D106" s="106" t="s">
        <v>432</v>
      </c>
      <c r="E106" s="107"/>
      <c r="F106" s="107"/>
      <c r="G106" s="107"/>
      <c r="H106" s="107"/>
      <c r="I106" s="107"/>
      <c r="J106" s="108">
        <f>J235*1</f>
        <v>0</v>
      </c>
      <c r="L106" s="102"/>
    </row>
    <row r="107" spans="2:12" s="101" customFormat="1" ht="19.5" customHeight="1">
      <c r="B107" s="102"/>
      <c r="D107" s="106" t="s">
        <v>433</v>
      </c>
      <c r="E107" s="107"/>
      <c r="F107" s="107"/>
      <c r="G107" s="107"/>
      <c r="H107" s="107"/>
      <c r="I107" s="107"/>
      <c r="J107" s="108">
        <f>J242*1</f>
        <v>0</v>
      </c>
      <c r="L107" s="102"/>
    </row>
    <row r="108" spans="2:12" s="101" customFormat="1" ht="19.5" customHeight="1">
      <c r="B108" s="102"/>
      <c r="D108" s="106" t="s">
        <v>434</v>
      </c>
      <c r="E108" s="107"/>
      <c r="F108" s="107"/>
      <c r="G108" s="107"/>
      <c r="H108" s="107"/>
      <c r="I108" s="107"/>
      <c r="J108" s="108">
        <f>J257*1</f>
        <v>0</v>
      </c>
      <c r="L108" s="102"/>
    </row>
    <row r="109" spans="2:12" s="101" customFormat="1" ht="19.5" customHeight="1">
      <c r="B109" s="102"/>
      <c r="D109" s="106" t="s">
        <v>435</v>
      </c>
      <c r="E109" s="107"/>
      <c r="F109" s="107"/>
      <c r="G109" s="107"/>
      <c r="H109" s="107"/>
      <c r="I109" s="107"/>
      <c r="J109" s="108">
        <f>J279*1</f>
        <v>0</v>
      </c>
      <c r="L109" s="102"/>
    </row>
    <row r="110" spans="2:12" s="101" customFormat="1" ht="19.5" customHeight="1">
      <c r="B110" s="102"/>
      <c r="D110" s="106" t="s">
        <v>436</v>
      </c>
      <c r="E110" s="107"/>
      <c r="F110" s="107"/>
      <c r="G110" s="107"/>
      <c r="H110" s="107"/>
      <c r="I110" s="107"/>
      <c r="J110" s="108">
        <f>J301*1</f>
        <v>0</v>
      </c>
      <c r="L110" s="102"/>
    </row>
    <row r="111" spans="2:12" s="101" customFormat="1" ht="19.5" customHeight="1">
      <c r="B111" s="102"/>
      <c r="C111" s="14"/>
      <c r="D111" s="14"/>
      <c r="E111" s="14"/>
      <c r="F111" s="14"/>
      <c r="G111" s="14"/>
      <c r="H111" s="14"/>
      <c r="I111" s="14"/>
      <c r="J111" s="14"/>
      <c r="L111" s="102"/>
    </row>
    <row r="112" spans="2:12" s="101" customFormat="1" ht="19.5" customHeight="1">
      <c r="B112" s="102"/>
      <c r="C112" s="28"/>
      <c r="D112" s="28"/>
      <c r="E112" s="28"/>
      <c r="F112" s="28"/>
      <c r="G112" s="28"/>
      <c r="H112" s="28"/>
      <c r="I112" s="28"/>
      <c r="J112" s="28"/>
      <c r="L112" s="102"/>
    </row>
    <row r="113" spans="2:12" s="101" customFormat="1" ht="19.5" customHeight="1">
      <c r="B113" s="102"/>
      <c r="C113" s="1"/>
      <c r="D113" s="1"/>
      <c r="E113" s="1"/>
      <c r="F113" s="1"/>
      <c r="G113" s="1"/>
      <c r="H113" s="1"/>
      <c r="I113" s="1"/>
      <c r="J113" s="1"/>
      <c r="L113" s="102"/>
    </row>
    <row r="114" spans="2:12" s="101" customFormat="1" ht="19.5" customHeight="1">
      <c r="B114" s="102"/>
      <c r="C114" s="1"/>
      <c r="D114" s="1"/>
      <c r="E114" s="1"/>
      <c r="F114" s="1"/>
      <c r="G114" s="1"/>
      <c r="H114" s="1"/>
      <c r="I114" s="1"/>
      <c r="J114" s="1"/>
      <c r="L114" s="102"/>
    </row>
    <row r="115" spans="2:12" s="101" customFormat="1" ht="19.5" customHeight="1">
      <c r="B115" s="15"/>
      <c r="C115" s="1"/>
      <c r="D115" s="1"/>
      <c r="E115" s="1"/>
      <c r="F115" s="1"/>
      <c r="G115" s="1"/>
      <c r="H115" s="1"/>
      <c r="I115" s="1"/>
      <c r="J115" s="1"/>
      <c r="L115" s="102"/>
    </row>
    <row r="116" spans="2:12" s="14" customFormat="1" ht="21.75" customHeight="1">
      <c r="B116" s="27"/>
      <c r="C116" s="30"/>
      <c r="D116" s="30"/>
      <c r="E116" s="30"/>
      <c r="F116" s="30"/>
      <c r="G116" s="30"/>
      <c r="H116" s="30"/>
      <c r="I116" s="30"/>
      <c r="J116" s="30"/>
      <c r="L116" s="15"/>
    </row>
    <row r="117" spans="2:12" s="14" customFormat="1" ht="27" customHeight="1">
      <c r="B117" s="1"/>
      <c r="C117" s="7" t="s">
        <v>94</v>
      </c>
      <c r="K117" s="28"/>
      <c r="L117" s="15"/>
    </row>
    <row r="118" spans="3:10" ht="11.25">
      <c r="C118" s="14"/>
      <c r="D118" s="14"/>
      <c r="E118" s="14"/>
      <c r="F118" s="14"/>
      <c r="G118" s="14"/>
      <c r="H118" s="14"/>
      <c r="I118" s="14"/>
      <c r="J118" s="14"/>
    </row>
    <row r="119" spans="3:10" ht="15.75" customHeight="1">
      <c r="C119" s="11" t="s">
        <v>13</v>
      </c>
      <c r="D119" s="14"/>
      <c r="E119" s="14"/>
      <c r="F119" s="14"/>
      <c r="G119" s="14"/>
      <c r="H119" s="14"/>
      <c r="I119" s="14"/>
      <c r="J119" s="14"/>
    </row>
    <row r="120" spans="2:10" ht="12.75">
      <c r="B120" s="29"/>
      <c r="C120" s="14"/>
      <c r="D120" s="14"/>
      <c r="E120" s="215" t="str">
        <f>E7</f>
        <v>Škola</v>
      </c>
      <c r="F120" s="215"/>
      <c r="G120" s="215"/>
      <c r="H120" s="215"/>
      <c r="I120" s="14"/>
      <c r="J120" s="14"/>
    </row>
    <row r="121" spans="2:12" s="14" customFormat="1" ht="30" customHeight="1">
      <c r="B121" s="15"/>
      <c r="C121" s="11" t="s">
        <v>83</v>
      </c>
      <c r="K121" s="30"/>
      <c r="L121" s="15"/>
    </row>
    <row r="122" spans="2:12" s="14" customFormat="1" ht="24.75" customHeight="1">
      <c r="B122" s="15"/>
      <c r="E122" s="202" t="str">
        <f>E9</f>
        <v>SO 01 - Vlastní objekt – ZTI+ÚT vnitřní instalace</v>
      </c>
      <c r="F122" s="202"/>
      <c r="G122" s="202"/>
      <c r="H122" s="202"/>
      <c r="L122" s="15"/>
    </row>
    <row r="123" spans="2:12" s="14" customFormat="1" ht="6.75" customHeight="1">
      <c r="B123" s="15"/>
      <c r="L123" s="15"/>
    </row>
    <row r="124" spans="2:12" s="14" customFormat="1" ht="12" customHeight="1">
      <c r="B124" s="15"/>
      <c r="C124" s="11" t="s">
        <v>17</v>
      </c>
      <c r="F124" s="12" t="str">
        <f>F12</f>
        <v> </v>
      </c>
      <c r="I124" s="11" t="s">
        <v>19</v>
      </c>
      <c r="J124" s="75" t="str">
        <f>IF(J12="","",J12)</f>
        <v>14. 12. 2019</v>
      </c>
      <c r="L124" s="15"/>
    </row>
    <row r="125" spans="2:12" s="14" customFormat="1" ht="16.5" customHeight="1">
      <c r="B125" s="15"/>
      <c r="L125" s="15"/>
    </row>
    <row r="126" spans="2:12" s="14" customFormat="1" ht="12" customHeight="1">
      <c r="B126" s="15"/>
      <c r="C126" s="11" t="s">
        <v>21</v>
      </c>
      <c r="F126" s="12" t="str">
        <f>E15</f>
        <v> </v>
      </c>
      <c r="I126" s="11" t="s">
        <v>25</v>
      </c>
      <c r="J126" s="92" t="str">
        <f>E21</f>
        <v> </v>
      </c>
      <c r="L126" s="15"/>
    </row>
    <row r="127" spans="2:12" s="14" customFormat="1" ht="16.5" customHeight="1">
      <c r="B127" s="15"/>
      <c r="C127" s="11" t="s">
        <v>24</v>
      </c>
      <c r="F127" s="12" t="str">
        <f>IF(E18="","",E18)</f>
        <v> </v>
      </c>
      <c r="I127" s="11" t="s">
        <v>27</v>
      </c>
      <c r="J127" s="92" t="str">
        <f>E24</f>
        <v> </v>
      </c>
      <c r="L127" s="15"/>
    </row>
    <row r="128" spans="2:12" s="14" customFormat="1" ht="6.75" customHeight="1">
      <c r="B128" s="15"/>
      <c r="L128" s="15"/>
    </row>
    <row r="129" spans="2:12" s="14" customFormat="1" ht="12" customHeight="1">
      <c r="B129" s="15"/>
      <c r="C129" s="109" t="s">
        <v>95</v>
      </c>
      <c r="D129" s="110" t="s">
        <v>54</v>
      </c>
      <c r="E129" s="110" t="s">
        <v>50</v>
      </c>
      <c r="F129" s="110" t="s">
        <v>51</v>
      </c>
      <c r="G129" s="110" t="s">
        <v>96</v>
      </c>
      <c r="H129" s="110" t="s">
        <v>97</v>
      </c>
      <c r="I129" s="110" t="s">
        <v>98</v>
      </c>
      <c r="J129" s="111" t="s">
        <v>87</v>
      </c>
      <c r="L129" s="15"/>
    </row>
    <row r="130" spans="2:12" s="14" customFormat="1" ht="28.5" customHeight="1">
      <c r="B130" s="15"/>
      <c r="C130" s="49" t="s">
        <v>99</v>
      </c>
      <c r="J130" s="161">
        <f>J131</f>
        <v>0</v>
      </c>
      <c r="L130" s="15"/>
    </row>
    <row r="131" spans="2:12" s="14" customFormat="1" ht="15" customHeight="1">
      <c r="B131" s="15"/>
      <c r="C131" s="113"/>
      <c r="D131" s="114" t="s">
        <v>68</v>
      </c>
      <c r="E131" s="115" t="s">
        <v>437</v>
      </c>
      <c r="F131" s="115" t="s">
        <v>438</v>
      </c>
      <c r="G131" s="113"/>
      <c r="H131" s="113"/>
      <c r="I131" s="113"/>
      <c r="J131" s="116">
        <f>J132+J143+J162+J192+J196+J222+J228+J230+J235+J242+J257+J279+J301</f>
        <v>0</v>
      </c>
      <c r="L131" s="15"/>
    </row>
    <row r="132" spans="2:12" s="14" customFormat="1" ht="15" customHeight="1">
      <c r="B132" s="15"/>
      <c r="C132" s="113"/>
      <c r="D132" s="114" t="s">
        <v>68</v>
      </c>
      <c r="E132" s="117" t="s">
        <v>439</v>
      </c>
      <c r="F132" s="117" t="s">
        <v>440</v>
      </c>
      <c r="G132" s="113"/>
      <c r="H132" s="113"/>
      <c r="I132" s="113"/>
      <c r="J132" s="105">
        <f>BK167</f>
        <v>0</v>
      </c>
      <c r="L132" s="15"/>
    </row>
    <row r="133" spans="2:12" s="14" customFormat="1" ht="27.75" customHeight="1">
      <c r="B133" s="131"/>
      <c r="C133" s="118" t="s">
        <v>441</v>
      </c>
      <c r="D133" s="118" t="s">
        <v>104</v>
      </c>
      <c r="E133" s="119" t="s">
        <v>442</v>
      </c>
      <c r="F133" s="120" t="s">
        <v>443</v>
      </c>
      <c r="G133" s="121" t="s">
        <v>154</v>
      </c>
      <c r="H133" s="122">
        <v>720</v>
      </c>
      <c r="I133" s="123">
        <v>0</v>
      </c>
      <c r="J133" s="123">
        <f aca="true" t="shared" si="0" ref="J133:J142">I133*H133</f>
        <v>0</v>
      </c>
      <c r="L133" s="15"/>
    </row>
    <row r="134" spans="2:20" s="130" customFormat="1" ht="29.25" customHeight="1">
      <c r="B134" s="15"/>
      <c r="C134" s="124" t="s">
        <v>444</v>
      </c>
      <c r="D134" s="124" t="s">
        <v>134</v>
      </c>
      <c r="E134" s="125" t="s">
        <v>445</v>
      </c>
      <c r="F134" s="126" t="s">
        <v>446</v>
      </c>
      <c r="G134" s="127" t="s">
        <v>154</v>
      </c>
      <c r="H134" s="128">
        <v>150</v>
      </c>
      <c r="I134" s="129">
        <v>0</v>
      </c>
      <c r="J134" s="123">
        <f t="shared" si="0"/>
        <v>0</v>
      </c>
      <c r="K134" s="132" t="s">
        <v>144</v>
      </c>
      <c r="L134" s="131"/>
      <c r="M134" s="43"/>
      <c r="N134" s="44" t="s">
        <v>33</v>
      </c>
      <c r="O134" s="44" t="s">
        <v>145</v>
      </c>
      <c r="P134" s="44" t="s">
        <v>146</v>
      </c>
      <c r="Q134" s="44" t="s">
        <v>147</v>
      </c>
      <c r="R134" s="44" t="s">
        <v>148</v>
      </c>
      <c r="S134" s="44" t="s">
        <v>149</v>
      </c>
      <c r="T134" s="45" t="s">
        <v>150</v>
      </c>
    </row>
    <row r="135" spans="2:63" s="14" customFormat="1" ht="22.5" customHeight="1">
      <c r="B135" s="136"/>
      <c r="C135" s="124" t="s">
        <v>447</v>
      </c>
      <c r="D135" s="124" t="s">
        <v>134</v>
      </c>
      <c r="E135" s="125" t="s">
        <v>448</v>
      </c>
      <c r="F135" s="126" t="s">
        <v>449</v>
      </c>
      <c r="G135" s="127" t="s">
        <v>154</v>
      </c>
      <c r="H135" s="128">
        <v>170</v>
      </c>
      <c r="I135" s="129">
        <v>0</v>
      </c>
      <c r="J135" s="123">
        <f t="shared" si="0"/>
        <v>0</v>
      </c>
      <c r="L135" s="15"/>
      <c r="M135" s="46"/>
      <c r="N135" s="37"/>
      <c r="O135" s="37"/>
      <c r="P135" s="133" t="e">
        <f>P136+P166</f>
        <v>#VALUE!</v>
      </c>
      <c r="Q135" s="37"/>
      <c r="R135" s="133" t="e">
        <f>R136+R166</f>
        <v>#VALUE!</v>
      </c>
      <c r="S135" s="37"/>
      <c r="T135" s="134" t="e">
        <f>T136+T166</f>
        <v>#VALUE!</v>
      </c>
      <c r="AT135" s="3" t="s">
        <v>68</v>
      </c>
      <c r="AU135" s="3" t="s">
        <v>89</v>
      </c>
      <c r="BK135" s="135" t="e">
        <f>BK136+BK166</f>
        <v>#VALUE!</v>
      </c>
    </row>
    <row r="136" spans="2:63" s="113" customFormat="1" ht="25.5" customHeight="1">
      <c r="B136" s="136"/>
      <c r="C136" s="124" t="s">
        <v>450</v>
      </c>
      <c r="D136" s="124" t="s">
        <v>134</v>
      </c>
      <c r="E136" s="125" t="s">
        <v>451</v>
      </c>
      <c r="F136" s="126" t="s">
        <v>452</v>
      </c>
      <c r="G136" s="127" t="s">
        <v>154</v>
      </c>
      <c r="H136" s="128">
        <v>200</v>
      </c>
      <c r="I136" s="129">
        <v>0</v>
      </c>
      <c r="J136" s="123">
        <f t="shared" si="0"/>
        <v>0</v>
      </c>
      <c r="L136" s="136"/>
      <c r="M136" s="137"/>
      <c r="N136" s="138"/>
      <c r="O136" s="138"/>
      <c r="P136" s="139" t="e">
        <f>P137+P148+P150</f>
        <v>#VALUE!</v>
      </c>
      <c r="Q136" s="138"/>
      <c r="R136" s="139" t="e">
        <f>R137+R148+R150</f>
        <v>#VALUE!</v>
      </c>
      <c r="S136" s="138"/>
      <c r="T136" s="140" t="e">
        <f>T137+T148+T150</f>
        <v>#VALUE!</v>
      </c>
      <c r="AR136" s="114" t="s">
        <v>74</v>
      </c>
      <c r="AT136" s="141" t="s">
        <v>68</v>
      </c>
      <c r="AU136" s="141" t="s">
        <v>69</v>
      </c>
      <c r="AY136" s="114" t="s">
        <v>158</v>
      </c>
      <c r="BK136" s="142" t="e">
        <f>BK137+BK148+BK150</f>
        <v>#VALUE!</v>
      </c>
    </row>
    <row r="137" spans="2:63" s="113" customFormat="1" ht="22.5" customHeight="1">
      <c r="B137" s="143"/>
      <c r="C137" s="124" t="s">
        <v>453</v>
      </c>
      <c r="D137" s="124" t="s">
        <v>134</v>
      </c>
      <c r="E137" s="125" t="s">
        <v>454</v>
      </c>
      <c r="F137" s="126" t="s">
        <v>455</v>
      </c>
      <c r="G137" s="127" t="s">
        <v>154</v>
      </c>
      <c r="H137" s="128">
        <v>100</v>
      </c>
      <c r="I137" s="129">
        <v>0</v>
      </c>
      <c r="J137" s="123">
        <f t="shared" si="0"/>
        <v>0</v>
      </c>
      <c r="L137" s="136"/>
      <c r="M137" s="137"/>
      <c r="N137" s="138"/>
      <c r="O137" s="138"/>
      <c r="P137" s="139" t="e">
        <f>SUM(P138:P147)</f>
        <v>#VALUE!</v>
      </c>
      <c r="Q137" s="138"/>
      <c r="R137" s="139" t="e">
        <f>SUM(R138:R147)</f>
        <v>#VALUE!</v>
      </c>
      <c r="S137" s="138"/>
      <c r="T137" s="140" t="e">
        <f>SUM(T138:T147)</f>
        <v>#VALUE!</v>
      </c>
      <c r="AR137" s="114" t="s">
        <v>74</v>
      </c>
      <c r="AT137" s="141" t="s">
        <v>68</v>
      </c>
      <c r="AU137" s="141" t="s">
        <v>74</v>
      </c>
      <c r="AY137" s="114" t="s">
        <v>158</v>
      </c>
      <c r="BK137" s="142" t="e">
        <f>SUM(BK138:BK147)</f>
        <v>#VALUE!</v>
      </c>
    </row>
    <row r="138" spans="2:65" s="14" customFormat="1" ht="24" customHeight="1">
      <c r="B138" s="143"/>
      <c r="C138" s="124" t="s">
        <v>456</v>
      </c>
      <c r="D138" s="124" t="s">
        <v>134</v>
      </c>
      <c r="E138" s="125" t="s">
        <v>457</v>
      </c>
      <c r="F138" s="126" t="s">
        <v>458</v>
      </c>
      <c r="G138" s="127" t="s">
        <v>154</v>
      </c>
      <c r="H138" s="128">
        <v>20</v>
      </c>
      <c r="I138" s="129">
        <v>0</v>
      </c>
      <c r="J138" s="123">
        <f t="shared" si="0"/>
        <v>0</v>
      </c>
      <c r="K138" s="120" t="s">
        <v>166</v>
      </c>
      <c r="L138" s="15"/>
      <c r="M138" s="144"/>
      <c r="N138" s="145" t="s">
        <v>34</v>
      </c>
      <c r="O138" s="146">
        <v>1.43</v>
      </c>
      <c r="P138" s="146" t="e">
        <f aca="true" t="shared" si="1" ref="P138:P147">O138*"$#REF!$#REF!"</f>
        <v>#VALUE!</v>
      </c>
      <c r="Q138" s="146">
        <v>0</v>
      </c>
      <c r="R138" s="146" t="e">
        <f aca="true" t="shared" si="2" ref="R138:R147">Q138*"$#REF!$#REF!"</f>
        <v>#VALUE!</v>
      </c>
      <c r="S138" s="146">
        <v>0</v>
      </c>
      <c r="T138" s="147" t="e">
        <f aca="true" t="shared" si="3" ref="T138:T147">S138*"$#REF!$#REF!"</f>
        <v>#VALUE!</v>
      </c>
      <c r="AR138" s="148" t="s">
        <v>137</v>
      </c>
      <c r="AT138" s="148" t="s">
        <v>104</v>
      </c>
      <c r="AU138" s="148" t="s">
        <v>76</v>
      </c>
      <c r="AY138" s="3" t="s">
        <v>158</v>
      </c>
      <c r="BE138" s="149" t="str">
        <f aca="true" t="shared" si="4" ref="BE138:BE147">IF(N138="základní","$#REF!$#REF!",0)</f>
        <v>$#REF!$#REF!</v>
      </c>
      <c r="BF138" s="149">
        <f aca="true" t="shared" si="5" ref="BF138:BF147">IF(N138="snížená","$#REF!$#REF!",0)</f>
        <v>0</v>
      </c>
      <c r="BG138" s="149">
        <f aca="true" t="shared" si="6" ref="BG138:BG147">IF(N138="zákl. přenesená","$#REF!$#REF!",0)</f>
        <v>0</v>
      </c>
      <c r="BH138" s="149">
        <f aca="true" t="shared" si="7" ref="BH138:BH147">IF(N138="sníž. přenesená","$#REF!$#REF!",0)</f>
        <v>0</v>
      </c>
      <c r="BI138" s="149">
        <f aca="true" t="shared" si="8" ref="BI138:BI147">IF(N138="nulová","$#REF!$#REF!",0)</f>
        <v>0</v>
      </c>
      <c r="BJ138" s="3" t="s">
        <v>74</v>
      </c>
      <c r="BK138" s="149" t="e">
        <f aca="true" t="shared" si="9" ref="BK138:BK147">ROUND("$#REF!$#REF!"*"$#REF!$#REF!",2)</f>
        <v>#VALUE!</v>
      </c>
      <c r="BL138" s="3" t="s">
        <v>137</v>
      </c>
      <c r="BM138" s="148" t="s">
        <v>167</v>
      </c>
    </row>
    <row r="139" spans="2:65" s="14" customFormat="1" ht="24" customHeight="1">
      <c r="B139" s="143"/>
      <c r="C139" s="124" t="s">
        <v>459</v>
      </c>
      <c r="D139" s="124" t="s">
        <v>134</v>
      </c>
      <c r="E139" s="125" t="s">
        <v>460</v>
      </c>
      <c r="F139" s="126" t="s">
        <v>461</v>
      </c>
      <c r="G139" s="127" t="s">
        <v>154</v>
      </c>
      <c r="H139" s="128">
        <v>65</v>
      </c>
      <c r="I139" s="129">
        <v>0</v>
      </c>
      <c r="J139" s="123">
        <f t="shared" si="0"/>
        <v>0</v>
      </c>
      <c r="K139" s="120" t="s">
        <v>166</v>
      </c>
      <c r="L139" s="15"/>
      <c r="M139" s="144"/>
      <c r="N139" s="145" t="s">
        <v>34</v>
      </c>
      <c r="O139" s="146">
        <v>0.1</v>
      </c>
      <c r="P139" s="146" t="e">
        <f t="shared" si="1"/>
        <v>#VALUE!</v>
      </c>
      <c r="Q139" s="146">
        <v>0</v>
      </c>
      <c r="R139" s="146" t="e">
        <f t="shared" si="2"/>
        <v>#VALUE!</v>
      </c>
      <c r="S139" s="146">
        <v>0</v>
      </c>
      <c r="T139" s="147" t="e">
        <f t="shared" si="3"/>
        <v>#VALUE!</v>
      </c>
      <c r="AR139" s="148" t="s">
        <v>137</v>
      </c>
      <c r="AT139" s="148" t="s">
        <v>104</v>
      </c>
      <c r="AU139" s="148" t="s">
        <v>76</v>
      </c>
      <c r="AY139" s="3" t="s">
        <v>158</v>
      </c>
      <c r="BE139" s="149" t="str">
        <f t="shared" si="4"/>
        <v>$#REF!$#REF!</v>
      </c>
      <c r="BF139" s="149">
        <f t="shared" si="5"/>
        <v>0</v>
      </c>
      <c r="BG139" s="149">
        <f t="shared" si="6"/>
        <v>0</v>
      </c>
      <c r="BH139" s="149">
        <f t="shared" si="7"/>
        <v>0</v>
      </c>
      <c r="BI139" s="149">
        <f t="shared" si="8"/>
        <v>0</v>
      </c>
      <c r="BJ139" s="3" t="s">
        <v>74</v>
      </c>
      <c r="BK139" s="149" t="e">
        <f t="shared" si="9"/>
        <v>#VALUE!</v>
      </c>
      <c r="BL139" s="3" t="s">
        <v>137</v>
      </c>
      <c r="BM139" s="148" t="s">
        <v>172</v>
      </c>
    </row>
    <row r="140" spans="2:65" s="14" customFormat="1" ht="24" customHeight="1">
      <c r="B140" s="143"/>
      <c r="C140" s="124" t="s">
        <v>462</v>
      </c>
      <c r="D140" s="124" t="s">
        <v>134</v>
      </c>
      <c r="E140" s="125" t="s">
        <v>463</v>
      </c>
      <c r="F140" s="126" t="s">
        <v>464</v>
      </c>
      <c r="G140" s="127" t="s">
        <v>154</v>
      </c>
      <c r="H140" s="128">
        <v>15</v>
      </c>
      <c r="I140" s="129">
        <v>0</v>
      </c>
      <c r="J140" s="123">
        <f t="shared" si="0"/>
        <v>0</v>
      </c>
      <c r="K140" s="120" t="s">
        <v>166</v>
      </c>
      <c r="L140" s="15"/>
      <c r="M140" s="144"/>
      <c r="N140" s="145" t="s">
        <v>34</v>
      </c>
      <c r="O140" s="146">
        <v>0.34500000000000003</v>
      </c>
      <c r="P140" s="146" t="e">
        <f t="shared" si="1"/>
        <v>#VALUE!</v>
      </c>
      <c r="Q140" s="146">
        <v>0</v>
      </c>
      <c r="R140" s="146" t="e">
        <f t="shared" si="2"/>
        <v>#VALUE!</v>
      </c>
      <c r="S140" s="146">
        <v>0</v>
      </c>
      <c r="T140" s="147" t="e">
        <f t="shared" si="3"/>
        <v>#VALUE!</v>
      </c>
      <c r="AR140" s="148" t="s">
        <v>137</v>
      </c>
      <c r="AT140" s="148" t="s">
        <v>104</v>
      </c>
      <c r="AU140" s="148" t="s">
        <v>76</v>
      </c>
      <c r="AY140" s="3" t="s">
        <v>158</v>
      </c>
      <c r="BE140" s="149" t="str">
        <f t="shared" si="4"/>
        <v>$#REF!$#REF!</v>
      </c>
      <c r="BF140" s="149">
        <f t="shared" si="5"/>
        <v>0</v>
      </c>
      <c r="BG140" s="149">
        <f t="shared" si="6"/>
        <v>0</v>
      </c>
      <c r="BH140" s="149">
        <f t="shared" si="7"/>
        <v>0</v>
      </c>
      <c r="BI140" s="149">
        <f t="shared" si="8"/>
        <v>0</v>
      </c>
      <c r="BJ140" s="3" t="s">
        <v>74</v>
      </c>
      <c r="BK140" s="149" t="e">
        <f t="shared" si="9"/>
        <v>#VALUE!</v>
      </c>
      <c r="BL140" s="3" t="s">
        <v>137</v>
      </c>
      <c r="BM140" s="148" t="s">
        <v>176</v>
      </c>
    </row>
    <row r="141" spans="2:65" s="14" customFormat="1" ht="24" customHeight="1">
      <c r="B141" s="143"/>
      <c r="C141" s="118" t="s">
        <v>465</v>
      </c>
      <c r="D141" s="118" t="s">
        <v>104</v>
      </c>
      <c r="E141" s="119" t="s">
        <v>466</v>
      </c>
      <c r="F141" s="120" t="s">
        <v>467</v>
      </c>
      <c r="G141" s="121" t="s">
        <v>171</v>
      </c>
      <c r="H141" s="122">
        <v>1</v>
      </c>
      <c r="I141" s="123">
        <v>0</v>
      </c>
      <c r="J141" s="123">
        <f t="shared" si="0"/>
        <v>0</v>
      </c>
      <c r="K141" s="120" t="s">
        <v>166</v>
      </c>
      <c r="L141" s="15"/>
      <c r="M141" s="144"/>
      <c r="N141" s="145" t="s">
        <v>34</v>
      </c>
      <c r="O141" s="146">
        <v>0.08700000000000001</v>
      </c>
      <c r="P141" s="146" t="e">
        <f t="shared" si="1"/>
        <v>#VALUE!</v>
      </c>
      <c r="Q141" s="146">
        <v>0</v>
      </c>
      <c r="R141" s="146" t="e">
        <f t="shared" si="2"/>
        <v>#VALUE!</v>
      </c>
      <c r="S141" s="146">
        <v>0</v>
      </c>
      <c r="T141" s="147" t="e">
        <f t="shared" si="3"/>
        <v>#VALUE!</v>
      </c>
      <c r="AR141" s="148" t="s">
        <v>137</v>
      </c>
      <c r="AT141" s="148" t="s">
        <v>104</v>
      </c>
      <c r="AU141" s="148" t="s">
        <v>76</v>
      </c>
      <c r="AY141" s="3" t="s">
        <v>158</v>
      </c>
      <c r="BE141" s="149" t="str">
        <f t="shared" si="4"/>
        <v>$#REF!$#REF!</v>
      </c>
      <c r="BF141" s="149">
        <f t="shared" si="5"/>
        <v>0</v>
      </c>
      <c r="BG141" s="149">
        <f t="shared" si="6"/>
        <v>0</v>
      </c>
      <c r="BH141" s="149">
        <f t="shared" si="7"/>
        <v>0</v>
      </c>
      <c r="BI141" s="149">
        <f t="shared" si="8"/>
        <v>0</v>
      </c>
      <c r="BJ141" s="3" t="s">
        <v>74</v>
      </c>
      <c r="BK141" s="149" t="e">
        <f t="shared" si="9"/>
        <v>#VALUE!</v>
      </c>
      <c r="BL141" s="3" t="s">
        <v>137</v>
      </c>
      <c r="BM141" s="148" t="s">
        <v>180</v>
      </c>
    </row>
    <row r="142" spans="2:65" s="14" customFormat="1" ht="24" customHeight="1">
      <c r="B142" s="143"/>
      <c r="C142" s="118" t="s">
        <v>468</v>
      </c>
      <c r="D142" s="118" t="s">
        <v>104</v>
      </c>
      <c r="E142" s="119" t="s">
        <v>469</v>
      </c>
      <c r="F142" s="120" t="s">
        <v>470</v>
      </c>
      <c r="G142" s="121" t="s">
        <v>471</v>
      </c>
      <c r="H142" s="122">
        <v>196.59</v>
      </c>
      <c r="I142" s="123">
        <v>0</v>
      </c>
      <c r="J142" s="123">
        <f t="shared" si="0"/>
        <v>0</v>
      </c>
      <c r="K142" s="120" t="s">
        <v>166</v>
      </c>
      <c r="L142" s="15"/>
      <c r="M142" s="144"/>
      <c r="N142" s="145" t="s">
        <v>34</v>
      </c>
      <c r="O142" s="146">
        <v>0.083</v>
      </c>
      <c r="P142" s="146" t="e">
        <f t="shared" si="1"/>
        <v>#VALUE!</v>
      </c>
      <c r="Q142" s="146">
        <v>0</v>
      </c>
      <c r="R142" s="146" t="e">
        <f t="shared" si="2"/>
        <v>#VALUE!</v>
      </c>
      <c r="S142" s="146">
        <v>0</v>
      </c>
      <c r="T142" s="147" t="e">
        <f t="shared" si="3"/>
        <v>#VALUE!</v>
      </c>
      <c r="AR142" s="148" t="s">
        <v>137</v>
      </c>
      <c r="AT142" s="148" t="s">
        <v>104</v>
      </c>
      <c r="AU142" s="148" t="s">
        <v>76</v>
      </c>
      <c r="AY142" s="3" t="s">
        <v>158</v>
      </c>
      <c r="BE142" s="149" t="str">
        <f t="shared" si="4"/>
        <v>$#REF!$#REF!</v>
      </c>
      <c r="BF142" s="149">
        <f t="shared" si="5"/>
        <v>0</v>
      </c>
      <c r="BG142" s="149">
        <f t="shared" si="6"/>
        <v>0</v>
      </c>
      <c r="BH142" s="149">
        <f t="shared" si="7"/>
        <v>0</v>
      </c>
      <c r="BI142" s="149">
        <f t="shared" si="8"/>
        <v>0</v>
      </c>
      <c r="BJ142" s="3" t="s">
        <v>74</v>
      </c>
      <c r="BK142" s="149" t="e">
        <f t="shared" si="9"/>
        <v>#VALUE!</v>
      </c>
      <c r="BL142" s="3" t="s">
        <v>137</v>
      </c>
      <c r="BM142" s="148" t="s">
        <v>184</v>
      </c>
    </row>
    <row r="143" spans="2:65" s="14" customFormat="1" ht="16.5" customHeight="1">
      <c r="B143" s="143"/>
      <c r="C143" s="113"/>
      <c r="D143" s="114" t="s">
        <v>68</v>
      </c>
      <c r="E143" s="117" t="s">
        <v>472</v>
      </c>
      <c r="F143" s="117" t="s">
        <v>473</v>
      </c>
      <c r="G143" s="113"/>
      <c r="H143" s="113"/>
      <c r="I143" s="113"/>
      <c r="J143" s="105">
        <f>J144+J145+J146+J147+J148+J149+J150+J151+J152+J153+J154+J155+J156+J157+J158+J159+J160+J161</f>
        <v>0</v>
      </c>
      <c r="K143" s="120" t="s">
        <v>166</v>
      </c>
      <c r="L143" s="15"/>
      <c r="M143" s="144"/>
      <c r="N143" s="145" t="s">
        <v>34</v>
      </c>
      <c r="O143" s="146">
        <v>0.009000000000000001</v>
      </c>
      <c r="P143" s="146" t="e">
        <f t="shared" si="1"/>
        <v>#VALUE!</v>
      </c>
      <c r="Q143" s="146">
        <v>0</v>
      </c>
      <c r="R143" s="146" t="e">
        <f t="shared" si="2"/>
        <v>#VALUE!</v>
      </c>
      <c r="S143" s="146">
        <v>0</v>
      </c>
      <c r="T143" s="147" t="e">
        <f t="shared" si="3"/>
        <v>#VALUE!</v>
      </c>
      <c r="AR143" s="148" t="s">
        <v>137</v>
      </c>
      <c r="AT143" s="148" t="s">
        <v>104</v>
      </c>
      <c r="AU143" s="148" t="s">
        <v>76</v>
      </c>
      <c r="AY143" s="3" t="s">
        <v>158</v>
      </c>
      <c r="BE143" s="149" t="str">
        <f t="shared" si="4"/>
        <v>$#REF!$#REF!</v>
      </c>
      <c r="BF143" s="149">
        <f t="shared" si="5"/>
        <v>0</v>
      </c>
      <c r="BG143" s="149">
        <f t="shared" si="6"/>
        <v>0</v>
      </c>
      <c r="BH143" s="149">
        <f t="shared" si="7"/>
        <v>0</v>
      </c>
      <c r="BI143" s="149">
        <f t="shared" si="8"/>
        <v>0</v>
      </c>
      <c r="BJ143" s="3" t="s">
        <v>74</v>
      </c>
      <c r="BK143" s="149" t="e">
        <f t="shared" si="9"/>
        <v>#VALUE!</v>
      </c>
      <c r="BL143" s="3" t="s">
        <v>137</v>
      </c>
      <c r="BM143" s="148" t="s">
        <v>188</v>
      </c>
    </row>
    <row r="144" spans="2:65" s="14" customFormat="1" ht="24" customHeight="1">
      <c r="B144" s="143"/>
      <c r="C144" s="118" t="s">
        <v>474</v>
      </c>
      <c r="D144" s="118" t="s">
        <v>104</v>
      </c>
      <c r="E144" s="119" t="s">
        <v>475</v>
      </c>
      <c r="F144" s="120" t="s">
        <v>476</v>
      </c>
      <c r="G144" s="121" t="s">
        <v>154</v>
      </c>
      <c r="H144" s="122">
        <v>20</v>
      </c>
      <c r="I144" s="123">
        <v>0</v>
      </c>
      <c r="J144" s="123">
        <f aca="true" t="shared" si="10" ref="J144:J161">I144*H144</f>
        <v>0</v>
      </c>
      <c r="K144" s="120" t="s">
        <v>166</v>
      </c>
      <c r="L144" s="15"/>
      <c r="M144" s="144"/>
      <c r="N144" s="145" t="s">
        <v>34</v>
      </c>
      <c r="O144" s="146">
        <v>0</v>
      </c>
      <c r="P144" s="146" t="e">
        <f t="shared" si="1"/>
        <v>#VALUE!</v>
      </c>
      <c r="Q144" s="146">
        <v>0</v>
      </c>
      <c r="R144" s="146" t="e">
        <f t="shared" si="2"/>
        <v>#VALUE!</v>
      </c>
      <c r="S144" s="146">
        <v>0</v>
      </c>
      <c r="T144" s="147" t="e">
        <f t="shared" si="3"/>
        <v>#VALUE!</v>
      </c>
      <c r="AR144" s="148" t="s">
        <v>137</v>
      </c>
      <c r="AT144" s="148" t="s">
        <v>104</v>
      </c>
      <c r="AU144" s="148" t="s">
        <v>76</v>
      </c>
      <c r="AY144" s="3" t="s">
        <v>158</v>
      </c>
      <c r="BE144" s="149" t="str">
        <f t="shared" si="4"/>
        <v>$#REF!$#REF!</v>
      </c>
      <c r="BF144" s="149">
        <f t="shared" si="5"/>
        <v>0</v>
      </c>
      <c r="BG144" s="149">
        <f t="shared" si="6"/>
        <v>0</v>
      </c>
      <c r="BH144" s="149">
        <f t="shared" si="7"/>
        <v>0</v>
      </c>
      <c r="BI144" s="149">
        <f t="shared" si="8"/>
        <v>0</v>
      </c>
      <c r="BJ144" s="3" t="s">
        <v>74</v>
      </c>
      <c r="BK144" s="149" t="e">
        <f t="shared" si="9"/>
        <v>#VALUE!</v>
      </c>
      <c r="BL144" s="3" t="s">
        <v>137</v>
      </c>
      <c r="BM144" s="148" t="s">
        <v>192</v>
      </c>
    </row>
    <row r="145" spans="2:65" s="14" customFormat="1" ht="24" customHeight="1">
      <c r="B145" s="143"/>
      <c r="C145" s="118" t="s">
        <v>477</v>
      </c>
      <c r="D145" s="118" t="s">
        <v>104</v>
      </c>
      <c r="E145" s="119" t="s">
        <v>478</v>
      </c>
      <c r="F145" s="120" t="s">
        <v>479</v>
      </c>
      <c r="G145" s="121" t="s">
        <v>154</v>
      </c>
      <c r="H145" s="122">
        <v>50</v>
      </c>
      <c r="I145" s="123">
        <v>0</v>
      </c>
      <c r="J145" s="123">
        <f t="shared" si="10"/>
        <v>0</v>
      </c>
      <c r="K145" s="120" t="s">
        <v>166</v>
      </c>
      <c r="L145" s="15"/>
      <c r="M145" s="144"/>
      <c r="N145" s="145" t="s">
        <v>34</v>
      </c>
      <c r="O145" s="146">
        <v>0.299</v>
      </c>
      <c r="P145" s="146" t="e">
        <f t="shared" si="1"/>
        <v>#VALUE!</v>
      </c>
      <c r="Q145" s="146">
        <v>0</v>
      </c>
      <c r="R145" s="146" t="e">
        <f t="shared" si="2"/>
        <v>#VALUE!</v>
      </c>
      <c r="S145" s="146">
        <v>0</v>
      </c>
      <c r="T145" s="147" t="e">
        <f t="shared" si="3"/>
        <v>#VALUE!</v>
      </c>
      <c r="AR145" s="148" t="s">
        <v>137</v>
      </c>
      <c r="AT145" s="148" t="s">
        <v>104</v>
      </c>
      <c r="AU145" s="148" t="s">
        <v>76</v>
      </c>
      <c r="AY145" s="3" t="s">
        <v>158</v>
      </c>
      <c r="BE145" s="149" t="str">
        <f t="shared" si="4"/>
        <v>$#REF!$#REF!</v>
      </c>
      <c r="BF145" s="149">
        <f t="shared" si="5"/>
        <v>0</v>
      </c>
      <c r="BG145" s="149">
        <f t="shared" si="6"/>
        <v>0</v>
      </c>
      <c r="BH145" s="149">
        <f t="shared" si="7"/>
        <v>0</v>
      </c>
      <c r="BI145" s="149">
        <f t="shared" si="8"/>
        <v>0</v>
      </c>
      <c r="BJ145" s="3" t="s">
        <v>74</v>
      </c>
      <c r="BK145" s="149" t="e">
        <f t="shared" si="9"/>
        <v>#VALUE!</v>
      </c>
      <c r="BL145" s="3" t="s">
        <v>137</v>
      </c>
      <c r="BM145" s="148" t="s">
        <v>196</v>
      </c>
    </row>
    <row r="146" spans="2:65" s="14" customFormat="1" ht="24" customHeight="1">
      <c r="B146" s="143"/>
      <c r="C146" s="118" t="s">
        <v>142</v>
      </c>
      <c r="D146" s="118" t="s">
        <v>104</v>
      </c>
      <c r="E146" s="119" t="s">
        <v>480</v>
      </c>
      <c r="F146" s="120" t="s">
        <v>481</v>
      </c>
      <c r="G146" s="121" t="s">
        <v>154</v>
      </c>
      <c r="H146" s="122">
        <v>20</v>
      </c>
      <c r="I146" s="123">
        <v>0</v>
      </c>
      <c r="J146" s="123">
        <f t="shared" si="10"/>
        <v>0</v>
      </c>
      <c r="K146" s="120" t="s">
        <v>166</v>
      </c>
      <c r="L146" s="15"/>
      <c r="M146" s="144"/>
      <c r="N146" s="145" t="s">
        <v>34</v>
      </c>
      <c r="O146" s="146">
        <v>0.28600000000000003</v>
      </c>
      <c r="P146" s="146" t="e">
        <f t="shared" si="1"/>
        <v>#VALUE!</v>
      </c>
      <c r="Q146" s="146">
        <v>0</v>
      </c>
      <c r="R146" s="146" t="e">
        <f t="shared" si="2"/>
        <v>#VALUE!</v>
      </c>
      <c r="S146" s="146">
        <v>0</v>
      </c>
      <c r="T146" s="147" t="e">
        <f t="shared" si="3"/>
        <v>#VALUE!</v>
      </c>
      <c r="AR146" s="148" t="s">
        <v>137</v>
      </c>
      <c r="AT146" s="148" t="s">
        <v>104</v>
      </c>
      <c r="AU146" s="148" t="s">
        <v>76</v>
      </c>
      <c r="AY146" s="3" t="s">
        <v>158</v>
      </c>
      <c r="BE146" s="149" t="str">
        <f t="shared" si="4"/>
        <v>$#REF!$#REF!</v>
      </c>
      <c r="BF146" s="149">
        <f t="shared" si="5"/>
        <v>0</v>
      </c>
      <c r="BG146" s="149">
        <f t="shared" si="6"/>
        <v>0</v>
      </c>
      <c r="BH146" s="149">
        <f t="shared" si="7"/>
        <v>0</v>
      </c>
      <c r="BI146" s="149">
        <f t="shared" si="8"/>
        <v>0</v>
      </c>
      <c r="BJ146" s="3" t="s">
        <v>74</v>
      </c>
      <c r="BK146" s="149" t="e">
        <f t="shared" si="9"/>
        <v>#VALUE!</v>
      </c>
      <c r="BL146" s="3" t="s">
        <v>137</v>
      </c>
      <c r="BM146" s="148" t="s">
        <v>200</v>
      </c>
    </row>
    <row r="147" spans="2:65" s="14" customFormat="1" ht="16.5" customHeight="1">
      <c r="B147" s="136"/>
      <c r="C147" s="118" t="s">
        <v>482</v>
      </c>
      <c r="D147" s="118" t="s">
        <v>104</v>
      </c>
      <c r="E147" s="119" t="s">
        <v>483</v>
      </c>
      <c r="F147" s="120" t="s">
        <v>484</v>
      </c>
      <c r="G147" s="121" t="s">
        <v>154</v>
      </c>
      <c r="H147" s="122">
        <v>50</v>
      </c>
      <c r="I147" s="123">
        <v>0</v>
      </c>
      <c r="J147" s="123">
        <f t="shared" si="10"/>
        <v>0</v>
      </c>
      <c r="K147" s="126" t="s">
        <v>166</v>
      </c>
      <c r="L147" s="150"/>
      <c r="M147" s="151"/>
      <c r="N147" s="152" t="s">
        <v>34</v>
      </c>
      <c r="O147" s="146">
        <v>0</v>
      </c>
      <c r="P147" s="146" t="e">
        <f t="shared" si="1"/>
        <v>#VALUE!</v>
      </c>
      <c r="Q147" s="146">
        <v>1</v>
      </c>
      <c r="R147" s="146" t="e">
        <f t="shared" si="2"/>
        <v>#VALUE!</v>
      </c>
      <c r="S147" s="146">
        <v>0</v>
      </c>
      <c r="T147" s="147" t="e">
        <f t="shared" si="3"/>
        <v>#VALUE!</v>
      </c>
      <c r="AR147" s="148" t="s">
        <v>142</v>
      </c>
      <c r="AT147" s="148" t="s">
        <v>134</v>
      </c>
      <c r="AU147" s="148" t="s">
        <v>76</v>
      </c>
      <c r="AY147" s="3" t="s">
        <v>158</v>
      </c>
      <c r="BE147" s="149" t="str">
        <f t="shared" si="4"/>
        <v>$#REF!$#REF!</v>
      </c>
      <c r="BF147" s="149">
        <f t="shared" si="5"/>
        <v>0</v>
      </c>
      <c r="BG147" s="149">
        <f t="shared" si="6"/>
        <v>0</v>
      </c>
      <c r="BH147" s="149">
        <f t="shared" si="7"/>
        <v>0</v>
      </c>
      <c r="BI147" s="149">
        <f t="shared" si="8"/>
        <v>0</v>
      </c>
      <c r="BJ147" s="3" t="s">
        <v>74</v>
      </c>
      <c r="BK147" s="149" t="e">
        <f t="shared" si="9"/>
        <v>#VALUE!</v>
      </c>
      <c r="BL147" s="3" t="s">
        <v>137</v>
      </c>
      <c r="BM147" s="148" t="s">
        <v>204</v>
      </c>
    </row>
    <row r="148" spans="2:63" s="113" customFormat="1" ht="22.5" customHeight="1">
      <c r="B148" s="143"/>
      <c r="C148" s="118" t="s">
        <v>485</v>
      </c>
      <c r="D148" s="118" t="s">
        <v>104</v>
      </c>
      <c r="E148" s="119" t="s">
        <v>486</v>
      </c>
      <c r="F148" s="120" t="s">
        <v>487</v>
      </c>
      <c r="G148" s="121" t="s">
        <v>154</v>
      </c>
      <c r="H148" s="122">
        <v>70</v>
      </c>
      <c r="I148" s="123">
        <v>0</v>
      </c>
      <c r="J148" s="123">
        <f t="shared" si="10"/>
        <v>0</v>
      </c>
      <c r="L148" s="136"/>
      <c r="M148" s="137"/>
      <c r="N148" s="138"/>
      <c r="O148" s="138"/>
      <c r="P148" s="139" t="e">
        <f>P149</f>
        <v>#VALUE!</v>
      </c>
      <c r="Q148" s="138"/>
      <c r="R148" s="139" t="e">
        <f>R149</f>
        <v>#VALUE!</v>
      </c>
      <c r="S148" s="138"/>
      <c r="T148" s="140" t="e">
        <f>T149</f>
        <v>#VALUE!</v>
      </c>
      <c r="AR148" s="114" t="s">
        <v>74</v>
      </c>
      <c r="AT148" s="141" t="s">
        <v>68</v>
      </c>
      <c r="AU148" s="141" t="s">
        <v>74</v>
      </c>
      <c r="AY148" s="114" t="s">
        <v>158</v>
      </c>
      <c r="BK148" s="142" t="e">
        <f>BK149</f>
        <v>#VALUE!</v>
      </c>
    </row>
    <row r="149" spans="2:65" s="14" customFormat="1" ht="16.5" customHeight="1">
      <c r="B149" s="136"/>
      <c r="C149" s="118" t="s">
        <v>137</v>
      </c>
      <c r="D149" s="118" t="s">
        <v>104</v>
      </c>
      <c r="E149" s="119" t="s">
        <v>488</v>
      </c>
      <c r="F149" s="120" t="s">
        <v>489</v>
      </c>
      <c r="G149" s="121" t="s">
        <v>154</v>
      </c>
      <c r="H149" s="122">
        <v>30</v>
      </c>
      <c r="I149" s="123">
        <v>0</v>
      </c>
      <c r="J149" s="123">
        <f t="shared" si="10"/>
        <v>0</v>
      </c>
      <c r="K149" s="120" t="s">
        <v>166</v>
      </c>
      <c r="L149" s="15"/>
      <c r="M149" s="144"/>
      <c r="N149" s="145" t="s">
        <v>34</v>
      </c>
      <c r="O149" s="146">
        <v>1.317</v>
      </c>
      <c r="P149" s="146" t="e">
        <f>O149*"$#REF!$#REF!"</f>
        <v>#VALUE!</v>
      </c>
      <c r="Q149" s="146">
        <v>0</v>
      </c>
      <c r="R149" s="146" t="e">
        <f>Q149*"$#REF!$#REF!"</f>
        <v>#VALUE!</v>
      </c>
      <c r="S149" s="146">
        <v>0</v>
      </c>
      <c r="T149" s="147" t="e">
        <f>S149*"$#REF!$#REF!"</f>
        <v>#VALUE!</v>
      </c>
      <c r="AR149" s="148" t="s">
        <v>137</v>
      </c>
      <c r="AT149" s="148" t="s">
        <v>104</v>
      </c>
      <c r="AU149" s="148" t="s">
        <v>76</v>
      </c>
      <c r="AY149" s="3" t="s">
        <v>158</v>
      </c>
      <c r="BE149" s="149" t="str">
        <f>IF(N149="základní","$#REF!$#REF!",0)</f>
        <v>$#REF!$#REF!</v>
      </c>
      <c r="BF149" s="149">
        <f>IF(N149="snížená","$#REF!$#REF!",0)</f>
        <v>0</v>
      </c>
      <c r="BG149" s="149">
        <f>IF(N149="zákl. přenesená","$#REF!$#REF!",0)</f>
        <v>0</v>
      </c>
      <c r="BH149" s="149">
        <f>IF(N149="sníž. přenesená","$#REF!$#REF!",0)</f>
        <v>0</v>
      </c>
      <c r="BI149" s="149">
        <f>IF(N149="nulová","$#REF!$#REF!",0)</f>
        <v>0</v>
      </c>
      <c r="BJ149" s="3" t="s">
        <v>74</v>
      </c>
      <c r="BK149" s="149" t="e">
        <f>ROUND("$#REF!$#REF!"*"$#REF!$#REF!",2)</f>
        <v>#VALUE!</v>
      </c>
      <c r="BL149" s="3" t="s">
        <v>137</v>
      </c>
      <c r="BM149" s="148" t="s">
        <v>211</v>
      </c>
    </row>
    <row r="150" spans="2:63" s="113" customFormat="1" ht="22.5" customHeight="1">
      <c r="B150" s="143"/>
      <c r="C150" s="118" t="s">
        <v>74</v>
      </c>
      <c r="D150" s="118" t="s">
        <v>104</v>
      </c>
      <c r="E150" s="119" t="s">
        <v>490</v>
      </c>
      <c r="F150" s="120" t="s">
        <v>491</v>
      </c>
      <c r="G150" s="121" t="s">
        <v>154</v>
      </c>
      <c r="H150" s="122">
        <v>20</v>
      </c>
      <c r="I150" s="123">
        <v>0</v>
      </c>
      <c r="J150" s="123">
        <f t="shared" si="10"/>
        <v>0</v>
      </c>
      <c r="L150" s="136"/>
      <c r="M150" s="137"/>
      <c r="N150" s="138"/>
      <c r="O150" s="138"/>
      <c r="P150" s="139" t="e">
        <f>SUM(P151:P165)</f>
        <v>#VALUE!</v>
      </c>
      <c r="Q150" s="138"/>
      <c r="R150" s="139" t="e">
        <f>SUM(R151:R165)</f>
        <v>#VALUE!</v>
      </c>
      <c r="S150" s="138"/>
      <c r="T150" s="140" t="e">
        <f>SUM(T151:T165)</f>
        <v>#VALUE!</v>
      </c>
      <c r="AR150" s="114" t="s">
        <v>74</v>
      </c>
      <c r="AT150" s="141" t="s">
        <v>68</v>
      </c>
      <c r="AU150" s="141" t="s">
        <v>74</v>
      </c>
      <c r="AY150" s="114" t="s">
        <v>158</v>
      </c>
      <c r="BK150" s="142" t="e">
        <f>SUM(BK151:BK165)</f>
        <v>#VALUE!</v>
      </c>
    </row>
    <row r="151" spans="2:65" s="14" customFormat="1" ht="24" customHeight="1">
      <c r="B151" s="143"/>
      <c r="C151" s="118" t="s">
        <v>76</v>
      </c>
      <c r="D151" s="118" t="s">
        <v>104</v>
      </c>
      <c r="E151" s="119" t="s">
        <v>492</v>
      </c>
      <c r="F151" s="120" t="s">
        <v>493</v>
      </c>
      <c r="G151" s="121" t="s">
        <v>154</v>
      </c>
      <c r="H151" s="122">
        <v>30</v>
      </c>
      <c r="I151" s="123">
        <v>0</v>
      </c>
      <c r="J151" s="123">
        <f t="shared" si="10"/>
        <v>0</v>
      </c>
      <c r="K151" s="120" t="s">
        <v>218</v>
      </c>
      <c r="L151" s="15"/>
      <c r="M151" s="144"/>
      <c r="N151" s="145" t="s">
        <v>34</v>
      </c>
      <c r="O151" s="146">
        <v>0.194</v>
      </c>
      <c r="P151" s="146" t="e">
        <f aca="true" t="shared" si="11" ref="P151:P165">O151*"$#REF!$#REF!"</f>
        <v>#VALUE!</v>
      </c>
      <c r="Q151" s="146">
        <v>0</v>
      </c>
      <c r="R151" s="146" t="e">
        <f aca="true" t="shared" si="12" ref="R151:R165">Q151*"$#REF!$#REF!"</f>
        <v>#VALUE!</v>
      </c>
      <c r="S151" s="146">
        <v>0</v>
      </c>
      <c r="T151" s="147" t="e">
        <f aca="true" t="shared" si="13" ref="T151:T165">S151*"$#REF!$#REF!"</f>
        <v>#VALUE!</v>
      </c>
      <c r="AR151" s="148" t="s">
        <v>137</v>
      </c>
      <c r="AT151" s="148" t="s">
        <v>104</v>
      </c>
      <c r="AU151" s="148" t="s">
        <v>76</v>
      </c>
      <c r="AY151" s="3" t="s">
        <v>158</v>
      </c>
      <c r="BE151" s="149" t="str">
        <f aca="true" t="shared" si="14" ref="BE151:BE165">IF(N151="základní","$#REF!$#REF!",0)</f>
        <v>$#REF!$#REF!</v>
      </c>
      <c r="BF151" s="149">
        <f aca="true" t="shared" si="15" ref="BF151:BF165">IF(N151="snížená","$#REF!$#REF!",0)</f>
        <v>0</v>
      </c>
      <c r="BG151" s="149">
        <f aca="true" t="shared" si="16" ref="BG151:BG165">IF(N151="zákl. přenesená","$#REF!$#REF!",0)</f>
        <v>0</v>
      </c>
      <c r="BH151" s="149">
        <f aca="true" t="shared" si="17" ref="BH151:BH165">IF(N151="sníž. přenesená","$#REF!$#REF!",0)</f>
        <v>0</v>
      </c>
      <c r="BI151" s="149">
        <f aca="true" t="shared" si="18" ref="BI151:BI165">IF(N151="nulová","$#REF!$#REF!",0)</f>
        <v>0</v>
      </c>
      <c r="BJ151" s="3" t="s">
        <v>74</v>
      </c>
      <c r="BK151" s="149" t="e">
        <f aca="true" t="shared" si="19" ref="BK151:BK165">ROUND("$#REF!$#REF!"*"$#REF!$#REF!",2)</f>
        <v>#VALUE!</v>
      </c>
      <c r="BL151" s="3" t="s">
        <v>137</v>
      </c>
      <c r="BM151" s="148" t="s">
        <v>219</v>
      </c>
    </row>
    <row r="152" spans="2:65" s="14" customFormat="1" ht="24" customHeight="1">
      <c r="B152" s="143"/>
      <c r="C152" s="118" t="s">
        <v>494</v>
      </c>
      <c r="D152" s="118" t="s">
        <v>104</v>
      </c>
      <c r="E152" s="119" t="s">
        <v>495</v>
      </c>
      <c r="F152" s="120" t="s">
        <v>496</v>
      </c>
      <c r="G152" s="121" t="s">
        <v>154</v>
      </c>
      <c r="H152" s="122">
        <v>20</v>
      </c>
      <c r="I152" s="123">
        <v>0</v>
      </c>
      <c r="J152" s="123">
        <f t="shared" si="10"/>
        <v>0</v>
      </c>
      <c r="K152" s="126" t="s">
        <v>218</v>
      </c>
      <c r="L152" s="150"/>
      <c r="M152" s="151"/>
      <c r="N152" s="152" t="s">
        <v>34</v>
      </c>
      <c r="O152" s="146">
        <v>0</v>
      </c>
      <c r="P152" s="146" t="e">
        <f t="shared" si="11"/>
        <v>#VALUE!</v>
      </c>
      <c r="Q152" s="146">
        <v>0.00067</v>
      </c>
      <c r="R152" s="146" t="e">
        <f t="shared" si="12"/>
        <v>#VALUE!</v>
      </c>
      <c r="S152" s="146">
        <v>0</v>
      </c>
      <c r="T152" s="147" t="e">
        <f t="shared" si="13"/>
        <v>#VALUE!</v>
      </c>
      <c r="AR152" s="148" t="s">
        <v>142</v>
      </c>
      <c r="AT152" s="148" t="s">
        <v>134</v>
      </c>
      <c r="AU152" s="148" t="s">
        <v>76</v>
      </c>
      <c r="AY152" s="3" t="s">
        <v>158</v>
      </c>
      <c r="BE152" s="149" t="str">
        <f t="shared" si="14"/>
        <v>$#REF!$#REF!</v>
      </c>
      <c r="BF152" s="149">
        <f t="shared" si="15"/>
        <v>0</v>
      </c>
      <c r="BG152" s="149">
        <f t="shared" si="16"/>
        <v>0</v>
      </c>
      <c r="BH152" s="149">
        <f t="shared" si="17"/>
        <v>0</v>
      </c>
      <c r="BI152" s="149">
        <f t="shared" si="18"/>
        <v>0</v>
      </c>
      <c r="BJ152" s="3" t="s">
        <v>74</v>
      </c>
      <c r="BK152" s="149" t="e">
        <f t="shared" si="19"/>
        <v>#VALUE!</v>
      </c>
      <c r="BL152" s="3" t="s">
        <v>137</v>
      </c>
      <c r="BM152" s="148" t="s">
        <v>220</v>
      </c>
    </row>
    <row r="153" spans="2:65" s="14" customFormat="1" ht="16.5" customHeight="1">
      <c r="B153" s="143"/>
      <c r="C153" s="118" t="s">
        <v>497</v>
      </c>
      <c r="D153" s="118" t="s">
        <v>104</v>
      </c>
      <c r="E153" s="119" t="s">
        <v>498</v>
      </c>
      <c r="F153" s="120" t="s">
        <v>499</v>
      </c>
      <c r="G153" s="121" t="s">
        <v>154</v>
      </c>
      <c r="H153" s="122">
        <v>20</v>
      </c>
      <c r="I153" s="123">
        <v>0</v>
      </c>
      <c r="J153" s="123">
        <f t="shared" si="10"/>
        <v>0</v>
      </c>
      <c r="K153" s="120" t="s">
        <v>218</v>
      </c>
      <c r="L153" s="15"/>
      <c r="M153" s="144"/>
      <c r="N153" s="145" t="s">
        <v>34</v>
      </c>
      <c r="O153" s="146">
        <v>0.718</v>
      </c>
      <c r="P153" s="146" t="e">
        <f t="shared" si="11"/>
        <v>#VALUE!</v>
      </c>
      <c r="Q153" s="146">
        <v>0.0015300000000000001</v>
      </c>
      <c r="R153" s="146" t="e">
        <f t="shared" si="12"/>
        <v>#VALUE!</v>
      </c>
      <c r="S153" s="146">
        <v>0</v>
      </c>
      <c r="T153" s="147" t="e">
        <f t="shared" si="13"/>
        <v>#VALUE!</v>
      </c>
      <c r="AR153" s="148" t="s">
        <v>137</v>
      </c>
      <c r="AT153" s="148" t="s">
        <v>104</v>
      </c>
      <c r="AU153" s="148" t="s">
        <v>76</v>
      </c>
      <c r="AY153" s="3" t="s">
        <v>158</v>
      </c>
      <c r="BE153" s="149" t="str">
        <f t="shared" si="14"/>
        <v>$#REF!$#REF!</v>
      </c>
      <c r="BF153" s="149">
        <f t="shared" si="15"/>
        <v>0</v>
      </c>
      <c r="BG153" s="149">
        <f t="shared" si="16"/>
        <v>0</v>
      </c>
      <c r="BH153" s="149">
        <f t="shared" si="17"/>
        <v>0</v>
      </c>
      <c r="BI153" s="149">
        <f t="shared" si="18"/>
        <v>0</v>
      </c>
      <c r="BJ153" s="3" t="s">
        <v>74</v>
      </c>
      <c r="BK153" s="149" t="e">
        <f t="shared" si="19"/>
        <v>#VALUE!</v>
      </c>
      <c r="BL153" s="3" t="s">
        <v>137</v>
      </c>
      <c r="BM153" s="148" t="s">
        <v>221</v>
      </c>
    </row>
    <row r="154" spans="2:65" s="14" customFormat="1" ht="24" customHeight="1">
      <c r="B154" s="143"/>
      <c r="C154" s="118" t="s">
        <v>500</v>
      </c>
      <c r="D154" s="118" t="s">
        <v>104</v>
      </c>
      <c r="E154" s="119" t="s">
        <v>501</v>
      </c>
      <c r="F154" s="120" t="s">
        <v>502</v>
      </c>
      <c r="G154" s="121" t="s">
        <v>162</v>
      </c>
      <c r="H154" s="122">
        <v>50</v>
      </c>
      <c r="I154" s="123">
        <v>0</v>
      </c>
      <c r="J154" s="123">
        <f t="shared" si="10"/>
        <v>0</v>
      </c>
      <c r="K154" s="126" t="s">
        <v>218</v>
      </c>
      <c r="L154" s="150"/>
      <c r="M154" s="151"/>
      <c r="N154" s="152" t="s">
        <v>34</v>
      </c>
      <c r="O154" s="146">
        <v>0</v>
      </c>
      <c r="P154" s="146" t="e">
        <f t="shared" si="11"/>
        <v>#VALUE!</v>
      </c>
      <c r="Q154" s="146">
        <v>0.0036000000000000003</v>
      </c>
      <c r="R154" s="146" t="e">
        <f t="shared" si="12"/>
        <v>#VALUE!</v>
      </c>
      <c r="S154" s="146">
        <v>0</v>
      </c>
      <c r="T154" s="147" t="e">
        <f t="shared" si="13"/>
        <v>#VALUE!</v>
      </c>
      <c r="AR154" s="148" t="s">
        <v>142</v>
      </c>
      <c r="AT154" s="148" t="s">
        <v>134</v>
      </c>
      <c r="AU154" s="148" t="s">
        <v>76</v>
      </c>
      <c r="AY154" s="3" t="s">
        <v>158</v>
      </c>
      <c r="BE154" s="149" t="str">
        <f t="shared" si="14"/>
        <v>$#REF!$#REF!</v>
      </c>
      <c r="BF154" s="149">
        <f t="shared" si="15"/>
        <v>0</v>
      </c>
      <c r="BG154" s="149">
        <f t="shared" si="16"/>
        <v>0</v>
      </c>
      <c r="BH154" s="149">
        <f t="shared" si="17"/>
        <v>0</v>
      </c>
      <c r="BI154" s="149">
        <f t="shared" si="18"/>
        <v>0</v>
      </c>
      <c r="BJ154" s="3" t="s">
        <v>74</v>
      </c>
      <c r="BK154" s="149" t="e">
        <f t="shared" si="19"/>
        <v>#VALUE!</v>
      </c>
      <c r="BL154" s="3" t="s">
        <v>137</v>
      </c>
      <c r="BM154" s="148" t="s">
        <v>222</v>
      </c>
    </row>
    <row r="155" spans="2:65" s="14" customFormat="1" ht="16.5" customHeight="1">
      <c r="B155" s="143"/>
      <c r="C155" s="118" t="s">
        <v>503</v>
      </c>
      <c r="D155" s="118" t="s">
        <v>104</v>
      </c>
      <c r="E155" s="119" t="s">
        <v>504</v>
      </c>
      <c r="F155" s="120" t="s">
        <v>505</v>
      </c>
      <c r="G155" s="121" t="s">
        <v>162</v>
      </c>
      <c r="H155" s="122">
        <v>1</v>
      </c>
      <c r="I155" s="123">
        <v>0</v>
      </c>
      <c r="J155" s="123">
        <f t="shared" si="10"/>
        <v>0</v>
      </c>
      <c r="K155" s="120"/>
      <c r="L155" s="15"/>
      <c r="M155" s="144"/>
      <c r="N155" s="145" t="s">
        <v>34</v>
      </c>
      <c r="O155" s="146">
        <v>0</v>
      </c>
      <c r="P155" s="146" t="e">
        <f t="shared" si="11"/>
        <v>#VALUE!</v>
      </c>
      <c r="Q155" s="146">
        <v>0</v>
      </c>
      <c r="R155" s="146" t="e">
        <f t="shared" si="12"/>
        <v>#VALUE!</v>
      </c>
      <c r="S155" s="146">
        <v>0</v>
      </c>
      <c r="T155" s="147" t="e">
        <f t="shared" si="13"/>
        <v>#VALUE!</v>
      </c>
      <c r="AR155" s="148" t="s">
        <v>137</v>
      </c>
      <c r="AT155" s="148" t="s">
        <v>104</v>
      </c>
      <c r="AU155" s="148" t="s">
        <v>76</v>
      </c>
      <c r="AY155" s="3" t="s">
        <v>158</v>
      </c>
      <c r="BE155" s="149" t="str">
        <f t="shared" si="14"/>
        <v>$#REF!$#REF!</v>
      </c>
      <c r="BF155" s="149">
        <f t="shared" si="15"/>
        <v>0</v>
      </c>
      <c r="BG155" s="149">
        <f t="shared" si="16"/>
        <v>0</v>
      </c>
      <c r="BH155" s="149">
        <f t="shared" si="17"/>
        <v>0</v>
      </c>
      <c r="BI155" s="149">
        <f t="shared" si="18"/>
        <v>0</v>
      </c>
      <c r="BJ155" s="3" t="s">
        <v>74</v>
      </c>
      <c r="BK155" s="149" t="e">
        <f t="shared" si="19"/>
        <v>#VALUE!</v>
      </c>
      <c r="BL155" s="3" t="s">
        <v>137</v>
      </c>
      <c r="BM155" s="148" t="s">
        <v>223</v>
      </c>
    </row>
    <row r="156" spans="2:65" s="14" customFormat="1" ht="16.5" customHeight="1">
      <c r="B156" s="143"/>
      <c r="C156" s="118" t="s">
        <v>506</v>
      </c>
      <c r="D156" s="118" t="s">
        <v>104</v>
      </c>
      <c r="E156" s="119" t="s">
        <v>507</v>
      </c>
      <c r="F156" s="120" t="s">
        <v>508</v>
      </c>
      <c r="G156" s="121" t="s">
        <v>162</v>
      </c>
      <c r="H156" s="122">
        <v>2</v>
      </c>
      <c r="I156" s="123">
        <v>0</v>
      </c>
      <c r="J156" s="123">
        <f t="shared" si="10"/>
        <v>0</v>
      </c>
      <c r="K156" s="120" t="s">
        <v>218</v>
      </c>
      <c r="L156" s="15"/>
      <c r="M156" s="144"/>
      <c r="N156" s="145" t="s">
        <v>34</v>
      </c>
      <c r="O156" s="146">
        <v>0.404</v>
      </c>
      <c r="P156" s="146" t="e">
        <f t="shared" si="11"/>
        <v>#VALUE!</v>
      </c>
      <c r="Q156" s="146">
        <v>0.0027700000000000003</v>
      </c>
      <c r="R156" s="146" t="e">
        <f t="shared" si="12"/>
        <v>#VALUE!</v>
      </c>
      <c r="S156" s="146">
        <v>0</v>
      </c>
      <c r="T156" s="147" t="e">
        <f t="shared" si="13"/>
        <v>#VALUE!</v>
      </c>
      <c r="AR156" s="148" t="s">
        <v>137</v>
      </c>
      <c r="AT156" s="148" t="s">
        <v>104</v>
      </c>
      <c r="AU156" s="148" t="s">
        <v>76</v>
      </c>
      <c r="AY156" s="3" t="s">
        <v>158</v>
      </c>
      <c r="BE156" s="149" t="str">
        <f t="shared" si="14"/>
        <v>$#REF!$#REF!</v>
      </c>
      <c r="BF156" s="149">
        <f t="shared" si="15"/>
        <v>0</v>
      </c>
      <c r="BG156" s="149">
        <f t="shared" si="16"/>
        <v>0</v>
      </c>
      <c r="BH156" s="149">
        <f t="shared" si="17"/>
        <v>0</v>
      </c>
      <c r="BI156" s="149">
        <f t="shared" si="18"/>
        <v>0</v>
      </c>
      <c r="BJ156" s="3" t="s">
        <v>74</v>
      </c>
      <c r="BK156" s="149" t="e">
        <f t="shared" si="19"/>
        <v>#VALUE!</v>
      </c>
      <c r="BL156" s="3" t="s">
        <v>137</v>
      </c>
      <c r="BM156" s="148" t="s">
        <v>224</v>
      </c>
    </row>
    <row r="157" spans="2:65" s="14" customFormat="1" ht="29.25" customHeight="1">
      <c r="B157" s="143"/>
      <c r="C157" s="118" t="s">
        <v>7</v>
      </c>
      <c r="D157" s="118" t="s">
        <v>104</v>
      </c>
      <c r="E157" s="119" t="s">
        <v>198</v>
      </c>
      <c r="F157" s="120" t="s">
        <v>199</v>
      </c>
      <c r="G157" s="121" t="s">
        <v>154</v>
      </c>
      <c r="H157" s="122">
        <v>330</v>
      </c>
      <c r="I157" s="123">
        <v>0</v>
      </c>
      <c r="J157" s="123">
        <f t="shared" si="10"/>
        <v>0</v>
      </c>
      <c r="K157" s="120" t="s">
        <v>218</v>
      </c>
      <c r="L157" s="15"/>
      <c r="M157" s="144"/>
      <c r="N157" s="145" t="s">
        <v>34</v>
      </c>
      <c r="O157" s="146">
        <v>0.885</v>
      </c>
      <c r="P157" s="146" t="e">
        <f t="shared" si="11"/>
        <v>#VALUE!</v>
      </c>
      <c r="Q157" s="146">
        <v>0.00417</v>
      </c>
      <c r="R157" s="146" t="e">
        <f t="shared" si="12"/>
        <v>#VALUE!</v>
      </c>
      <c r="S157" s="146">
        <v>0</v>
      </c>
      <c r="T157" s="147" t="e">
        <f t="shared" si="13"/>
        <v>#VALUE!</v>
      </c>
      <c r="AR157" s="148" t="s">
        <v>137</v>
      </c>
      <c r="AT157" s="148" t="s">
        <v>104</v>
      </c>
      <c r="AU157" s="148" t="s">
        <v>76</v>
      </c>
      <c r="AY157" s="3" t="s">
        <v>158</v>
      </c>
      <c r="BE157" s="149" t="str">
        <f t="shared" si="14"/>
        <v>$#REF!$#REF!</v>
      </c>
      <c r="BF157" s="149">
        <f t="shared" si="15"/>
        <v>0</v>
      </c>
      <c r="BG157" s="149">
        <f t="shared" si="16"/>
        <v>0</v>
      </c>
      <c r="BH157" s="149">
        <f t="shared" si="17"/>
        <v>0</v>
      </c>
      <c r="BI157" s="149">
        <f t="shared" si="18"/>
        <v>0</v>
      </c>
      <c r="BJ157" s="3" t="s">
        <v>74</v>
      </c>
      <c r="BK157" s="149" t="e">
        <f t="shared" si="19"/>
        <v>#VALUE!</v>
      </c>
      <c r="BL157" s="3" t="s">
        <v>137</v>
      </c>
      <c r="BM157" s="148" t="s">
        <v>225</v>
      </c>
    </row>
    <row r="158" spans="2:65" s="14" customFormat="1" ht="24" customHeight="1">
      <c r="B158" s="143"/>
      <c r="C158" s="118" t="s">
        <v>234</v>
      </c>
      <c r="D158" s="118" t="s">
        <v>104</v>
      </c>
      <c r="E158" s="119" t="s">
        <v>509</v>
      </c>
      <c r="F158" s="120" t="s">
        <v>510</v>
      </c>
      <c r="G158" s="121" t="s">
        <v>154</v>
      </c>
      <c r="H158" s="122">
        <v>330</v>
      </c>
      <c r="I158" s="123">
        <v>0</v>
      </c>
      <c r="J158" s="123">
        <f t="shared" si="10"/>
        <v>0</v>
      </c>
      <c r="K158" s="120" t="s">
        <v>218</v>
      </c>
      <c r="L158" s="15"/>
      <c r="M158" s="144"/>
      <c r="N158" s="145" t="s">
        <v>34</v>
      </c>
      <c r="O158" s="146">
        <v>0.667</v>
      </c>
      <c r="P158" s="146" t="e">
        <f t="shared" si="11"/>
        <v>#VALUE!</v>
      </c>
      <c r="Q158" s="146">
        <v>0.0015</v>
      </c>
      <c r="R158" s="146" t="e">
        <f t="shared" si="12"/>
        <v>#VALUE!</v>
      </c>
      <c r="S158" s="146">
        <v>0</v>
      </c>
      <c r="T158" s="147" t="e">
        <f t="shared" si="13"/>
        <v>#VALUE!</v>
      </c>
      <c r="AR158" s="148" t="s">
        <v>137</v>
      </c>
      <c r="AT158" s="148" t="s">
        <v>104</v>
      </c>
      <c r="AU158" s="148" t="s">
        <v>76</v>
      </c>
      <c r="AY158" s="3" t="s">
        <v>158</v>
      </c>
      <c r="BE158" s="149" t="str">
        <f t="shared" si="14"/>
        <v>$#REF!$#REF!</v>
      </c>
      <c r="BF158" s="149">
        <f t="shared" si="15"/>
        <v>0</v>
      </c>
      <c r="BG158" s="149">
        <f t="shared" si="16"/>
        <v>0</v>
      </c>
      <c r="BH158" s="149">
        <f t="shared" si="17"/>
        <v>0</v>
      </c>
      <c r="BI158" s="149">
        <f t="shared" si="18"/>
        <v>0</v>
      </c>
      <c r="BJ158" s="3" t="s">
        <v>74</v>
      </c>
      <c r="BK158" s="149" t="e">
        <f t="shared" si="19"/>
        <v>#VALUE!</v>
      </c>
      <c r="BL158" s="3" t="s">
        <v>137</v>
      </c>
      <c r="BM158" s="148" t="s">
        <v>226</v>
      </c>
    </row>
    <row r="159" spans="2:65" s="14" customFormat="1" ht="16.5" customHeight="1">
      <c r="B159" s="143"/>
      <c r="C159" s="118" t="s">
        <v>511</v>
      </c>
      <c r="D159" s="118" t="s">
        <v>104</v>
      </c>
      <c r="E159" s="119" t="s">
        <v>512</v>
      </c>
      <c r="F159" s="120" t="s">
        <v>513</v>
      </c>
      <c r="G159" s="121" t="s">
        <v>171</v>
      </c>
      <c r="H159" s="122">
        <v>1</v>
      </c>
      <c r="I159" s="123">
        <v>0</v>
      </c>
      <c r="J159" s="123">
        <f t="shared" si="10"/>
        <v>0</v>
      </c>
      <c r="K159" s="120"/>
      <c r="L159" s="15"/>
      <c r="M159" s="144"/>
      <c r="N159" s="145" t="s">
        <v>34</v>
      </c>
      <c r="O159" s="146">
        <v>0</v>
      </c>
      <c r="P159" s="146" t="e">
        <f t="shared" si="11"/>
        <v>#VALUE!</v>
      </c>
      <c r="Q159" s="146">
        <v>0</v>
      </c>
      <c r="R159" s="146" t="e">
        <f t="shared" si="12"/>
        <v>#VALUE!</v>
      </c>
      <c r="S159" s="146">
        <v>0</v>
      </c>
      <c r="T159" s="147" t="e">
        <f t="shared" si="13"/>
        <v>#VALUE!</v>
      </c>
      <c r="AR159" s="148" t="s">
        <v>137</v>
      </c>
      <c r="AT159" s="148" t="s">
        <v>104</v>
      </c>
      <c r="AU159" s="148" t="s">
        <v>76</v>
      </c>
      <c r="AY159" s="3" t="s">
        <v>158</v>
      </c>
      <c r="BE159" s="149" t="str">
        <f t="shared" si="14"/>
        <v>$#REF!$#REF!</v>
      </c>
      <c r="BF159" s="149">
        <f t="shared" si="15"/>
        <v>0</v>
      </c>
      <c r="BG159" s="149">
        <f t="shared" si="16"/>
        <v>0</v>
      </c>
      <c r="BH159" s="149">
        <f t="shared" si="17"/>
        <v>0</v>
      </c>
      <c r="BI159" s="149">
        <f t="shared" si="18"/>
        <v>0</v>
      </c>
      <c r="BJ159" s="3" t="s">
        <v>74</v>
      </c>
      <c r="BK159" s="149" t="e">
        <f t="shared" si="19"/>
        <v>#VALUE!</v>
      </c>
      <c r="BL159" s="3" t="s">
        <v>137</v>
      </c>
      <c r="BM159" s="148" t="s">
        <v>227</v>
      </c>
    </row>
    <row r="160" spans="2:65" s="14" customFormat="1" ht="16.5" customHeight="1">
      <c r="B160" s="143"/>
      <c r="C160" s="118" t="s">
        <v>6</v>
      </c>
      <c r="D160" s="118" t="s">
        <v>104</v>
      </c>
      <c r="E160" s="119" t="s">
        <v>514</v>
      </c>
      <c r="F160" s="120" t="s">
        <v>515</v>
      </c>
      <c r="G160" s="121" t="s">
        <v>171</v>
      </c>
      <c r="H160" s="122">
        <v>1</v>
      </c>
      <c r="I160" s="123">
        <v>0</v>
      </c>
      <c r="J160" s="123">
        <f t="shared" si="10"/>
        <v>0</v>
      </c>
      <c r="K160" s="120"/>
      <c r="L160" s="15"/>
      <c r="M160" s="144"/>
      <c r="N160" s="145" t="s">
        <v>34</v>
      </c>
      <c r="O160" s="146">
        <v>0</v>
      </c>
      <c r="P160" s="146" t="e">
        <f t="shared" si="11"/>
        <v>#VALUE!</v>
      </c>
      <c r="Q160" s="146">
        <v>0</v>
      </c>
      <c r="R160" s="146" t="e">
        <f t="shared" si="12"/>
        <v>#VALUE!</v>
      </c>
      <c r="S160" s="146">
        <v>0</v>
      </c>
      <c r="T160" s="147" t="e">
        <f t="shared" si="13"/>
        <v>#VALUE!</v>
      </c>
      <c r="AR160" s="148" t="s">
        <v>137</v>
      </c>
      <c r="AT160" s="148" t="s">
        <v>104</v>
      </c>
      <c r="AU160" s="148" t="s">
        <v>76</v>
      </c>
      <c r="AY160" s="3" t="s">
        <v>158</v>
      </c>
      <c r="BE160" s="149" t="str">
        <f t="shared" si="14"/>
        <v>$#REF!$#REF!</v>
      </c>
      <c r="BF160" s="149">
        <f t="shared" si="15"/>
        <v>0</v>
      </c>
      <c r="BG160" s="149">
        <f t="shared" si="16"/>
        <v>0</v>
      </c>
      <c r="BH160" s="149">
        <f t="shared" si="17"/>
        <v>0</v>
      </c>
      <c r="BI160" s="149">
        <f t="shared" si="18"/>
        <v>0</v>
      </c>
      <c r="BJ160" s="3" t="s">
        <v>74</v>
      </c>
      <c r="BK160" s="149" t="e">
        <f t="shared" si="19"/>
        <v>#VALUE!</v>
      </c>
      <c r="BL160" s="3" t="s">
        <v>137</v>
      </c>
      <c r="BM160" s="148" t="s">
        <v>228</v>
      </c>
    </row>
    <row r="161" spans="2:65" s="14" customFormat="1" ht="24" customHeight="1">
      <c r="B161" s="143"/>
      <c r="C161" s="118" t="s">
        <v>516</v>
      </c>
      <c r="D161" s="118" t="s">
        <v>104</v>
      </c>
      <c r="E161" s="119" t="s">
        <v>517</v>
      </c>
      <c r="F161" s="120" t="s">
        <v>518</v>
      </c>
      <c r="G161" s="121" t="s">
        <v>471</v>
      </c>
      <c r="H161" s="122">
        <v>2514.794</v>
      </c>
      <c r="I161" s="123">
        <v>0</v>
      </c>
      <c r="J161" s="123">
        <f t="shared" si="10"/>
        <v>0</v>
      </c>
      <c r="K161" s="120" t="s">
        <v>218</v>
      </c>
      <c r="L161" s="15"/>
      <c r="M161" s="144"/>
      <c r="N161" s="145" t="s">
        <v>34</v>
      </c>
      <c r="O161" s="146">
        <v>0.23500000000000001</v>
      </c>
      <c r="P161" s="146" t="e">
        <f t="shared" si="11"/>
        <v>#VALUE!</v>
      </c>
      <c r="Q161" s="146">
        <v>0.0038</v>
      </c>
      <c r="R161" s="146" t="e">
        <f t="shared" si="12"/>
        <v>#VALUE!</v>
      </c>
      <c r="S161" s="146">
        <v>0</v>
      </c>
      <c r="T161" s="147" t="e">
        <f t="shared" si="13"/>
        <v>#VALUE!</v>
      </c>
      <c r="AR161" s="148" t="s">
        <v>137</v>
      </c>
      <c r="AT161" s="148" t="s">
        <v>104</v>
      </c>
      <c r="AU161" s="148" t="s">
        <v>76</v>
      </c>
      <c r="AY161" s="3" t="s">
        <v>158</v>
      </c>
      <c r="BE161" s="149" t="str">
        <f t="shared" si="14"/>
        <v>$#REF!$#REF!</v>
      </c>
      <c r="BF161" s="149">
        <f t="shared" si="15"/>
        <v>0</v>
      </c>
      <c r="BG161" s="149">
        <f t="shared" si="16"/>
        <v>0</v>
      </c>
      <c r="BH161" s="149">
        <f t="shared" si="17"/>
        <v>0</v>
      </c>
      <c r="BI161" s="149">
        <f t="shared" si="18"/>
        <v>0</v>
      </c>
      <c r="BJ161" s="3" t="s">
        <v>74</v>
      </c>
      <c r="BK161" s="149" t="e">
        <f t="shared" si="19"/>
        <v>#VALUE!</v>
      </c>
      <c r="BL161" s="3" t="s">
        <v>137</v>
      </c>
      <c r="BM161" s="148" t="s">
        <v>229</v>
      </c>
    </row>
    <row r="162" spans="2:65" s="14" customFormat="1" ht="16.5" customHeight="1">
      <c r="B162" s="143"/>
      <c r="C162" s="113"/>
      <c r="D162" s="114" t="s">
        <v>68</v>
      </c>
      <c r="E162" s="117" t="s">
        <v>519</v>
      </c>
      <c r="F162" s="117" t="s">
        <v>520</v>
      </c>
      <c r="G162" s="113"/>
      <c r="H162" s="113"/>
      <c r="I162" s="113"/>
      <c r="J162" s="105">
        <f>J163+J164+J165+J166+J167+J168+J169+J170+J171+J172+J173+J174+J175+J176+J177+J178+J179+J180+J181+J182+J183+J184+J185+J186+J187+J188+J189+J190+J191</f>
        <v>0</v>
      </c>
      <c r="K162" s="120" t="s">
        <v>218</v>
      </c>
      <c r="L162" s="15"/>
      <c r="M162" s="144"/>
      <c r="N162" s="145" t="s">
        <v>34</v>
      </c>
      <c r="O162" s="146">
        <v>0.059000000000000004</v>
      </c>
      <c r="P162" s="146" t="e">
        <f t="shared" si="11"/>
        <v>#VALUE!</v>
      </c>
      <c r="Q162" s="146">
        <v>0</v>
      </c>
      <c r="R162" s="146" t="e">
        <f t="shared" si="12"/>
        <v>#VALUE!</v>
      </c>
      <c r="S162" s="146">
        <v>0</v>
      </c>
      <c r="T162" s="147" t="e">
        <f t="shared" si="13"/>
        <v>#VALUE!</v>
      </c>
      <c r="AR162" s="148" t="s">
        <v>137</v>
      </c>
      <c r="AT162" s="148" t="s">
        <v>104</v>
      </c>
      <c r="AU162" s="148" t="s">
        <v>76</v>
      </c>
      <c r="AY162" s="3" t="s">
        <v>158</v>
      </c>
      <c r="BE162" s="149" t="str">
        <f t="shared" si="14"/>
        <v>$#REF!$#REF!</v>
      </c>
      <c r="BF162" s="149">
        <f t="shared" si="15"/>
        <v>0</v>
      </c>
      <c r="BG162" s="149">
        <f t="shared" si="16"/>
        <v>0</v>
      </c>
      <c r="BH162" s="149">
        <f t="shared" si="17"/>
        <v>0</v>
      </c>
      <c r="BI162" s="149">
        <f t="shared" si="18"/>
        <v>0</v>
      </c>
      <c r="BJ162" s="3" t="s">
        <v>74</v>
      </c>
      <c r="BK162" s="149" t="e">
        <f t="shared" si="19"/>
        <v>#VALUE!</v>
      </c>
      <c r="BL162" s="3" t="s">
        <v>137</v>
      </c>
      <c r="BM162" s="148" t="s">
        <v>230</v>
      </c>
    </row>
    <row r="163" spans="2:65" s="14" customFormat="1" ht="30.75" customHeight="1">
      <c r="B163" s="143"/>
      <c r="C163" s="118" t="s">
        <v>521</v>
      </c>
      <c r="D163" s="118" t="s">
        <v>104</v>
      </c>
      <c r="E163" s="119" t="s">
        <v>522</v>
      </c>
      <c r="F163" s="120" t="s">
        <v>523</v>
      </c>
      <c r="G163" s="121" t="s">
        <v>154</v>
      </c>
      <c r="H163" s="122">
        <v>20</v>
      </c>
      <c r="I163" s="123">
        <v>0</v>
      </c>
      <c r="J163" s="123">
        <f aca="true" t="shared" si="20" ref="J163:J191">I163*H163</f>
        <v>0</v>
      </c>
      <c r="K163" s="120" t="s">
        <v>218</v>
      </c>
      <c r="L163" s="15"/>
      <c r="M163" s="144"/>
      <c r="N163" s="145" t="s">
        <v>34</v>
      </c>
      <c r="O163" s="146">
        <v>0.079</v>
      </c>
      <c r="P163" s="146" t="e">
        <f t="shared" si="11"/>
        <v>#VALUE!</v>
      </c>
      <c r="Q163" s="146">
        <v>0</v>
      </c>
      <c r="R163" s="146" t="e">
        <f t="shared" si="12"/>
        <v>#VALUE!</v>
      </c>
      <c r="S163" s="146">
        <v>0</v>
      </c>
      <c r="T163" s="147" t="e">
        <f t="shared" si="13"/>
        <v>#VALUE!</v>
      </c>
      <c r="AR163" s="148" t="s">
        <v>137</v>
      </c>
      <c r="AT163" s="148" t="s">
        <v>104</v>
      </c>
      <c r="AU163" s="148" t="s">
        <v>76</v>
      </c>
      <c r="AY163" s="3" t="s">
        <v>158</v>
      </c>
      <c r="BE163" s="149" t="str">
        <f t="shared" si="14"/>
        <v>$#REF!$#REF!</v>
      </c>
      <c r="BF163" s="149">
        <f t="shared" si="15"/>
        <v>0</v>
      </c>
      <c r="BG163" s="149">
        <f t="shared" si="16"/>
        <v>0</v>
      </c>
      <c r="BH163" s="149">
        <f t="shared" si="17"/>
        <v>0</v>
      </c>
      <c r="BI163" s="149">
        <f t="shared" si="18"/>
        <v>0</v>
      </c>
      <c r="BJ163" s="3" t="s">
        <v>74</v>
      </c>
      <c r="BK163" s="149" t="e">
        <f t="shared" si="19"/>
        <v>#VALUE!</v>
      </c>
      <c r="BL163" s="3" t="s">
        <v>137</v>
      </c>
      <c r="BM163" s="148" t="s">
        <v>231</v>
      </c>
    </row>
    <row r="164" spans="2:65" s="14" customFormat="1" ht="43.5" customHeight="1">
      <c r="B164" s="143"/>
      <c r="C164" s="162" t="s">
        <v>76</v>
      </c>
      <c r="D164" s="162" t="s">
        <v>104</v>
      </c>
      <c r="E164" s="163" t="s">
        <v>524</v>
      </c>
      <c r="F164" s="164" t="s">
        <v>525</v>
      </c>
      <c r="G164" s="165" t="s">
        <v>154</v>
      </c>
      <c r="H164" s="166">
        <v>20</v>
      </c>
      <c r="I164" s="167">
        <v>0</v>
      </c>
      <c r="J164" s="123">
        <f t="shared" si="20"/>
        <v>0</v>
      </c>
      <c r="K164" s="120" t="s">
        <v>218</v>
      </c>
      <c r="L164" s="15"/>
      <c r="M164" s="144"/>
      <c r="N164" s="145" t="s">
        <v>34</v>
      </c>
      <c r="O164" s="146">
        <v>0.023</v>
      </c>
      <c r="P164" s="146" t="e">
        <f t="shared" si="11"/>
        <v>#VALUE!</v>
      </c>
      <c r="Q164" s="146">
        <v>7.000000000000001E-05</v>
      </c>
      <c r="R164" s="146" t="e">
        <f t="shared" si="12"/>
        <v>#VALUE!</v>
      </c>
      <c r="S164" s="146">
        <v>0</v>
      </c>
      <c r="T164" s="147" t="e">
        <f t="shared" si="13"/>
        <v>#VALUE!</v>
      </c>
      <c r="AR164" s="148" t="s">
        <v>137</v>
      </c>
      <c r="AT164" s="148" t="s">
        <v>104</v>
      </c>
      <c r="AU164" s="148" t="s">
        <v>76</v>
      </c>
      <c r="AY164" s="3" t="s">
        <v>158</v>
      </c>
      <c r="BE164" s="149" t="str">
        <f t="shared" si="14"/>
        <v>$#REF!$#REF!</v>
      </c>
      <c r="BF164" s="149">
        <f t="shared" si="15"/>
        <v>0</v>
      </c>
      <c r="BG164" s="149">
        <f t="shared" si="16"/>
        <v>0</v>
      </c>
      <c r="BH164" s="149">
        <f t="shared" si="17"/>
        <v>0</v>
      </c>
      <c r="BI164" s="149">
        <f t="shared" si="18"/>
        <v>0</v>
      </c>
      <c r="BJ164" s="3" t="s">
        <v>74</v>
      </c>
      <c r="BK164" s="149" t="e">
        <f t="shared" si="19"/>
        <v>#VALUE!</v>
      </c>
      <c r="BL164" s="3" t="s">
        <v>137</v>
      </c>
      <c r="BM164" s="148" t="s">
        <v>232</v>
      </c>
    </row>
    <row r="165" spans="2:65" s="14" customFormat="1" ht="50.25" customHeight="1">
      <c r="B165" s="136"/>
      <c r="C165" s="162" t="s">
        <v>494</v>
      </c>
      <c r="D165" s="162" t="s">
        <v>104</v>
      </c>
      <c r="E165" s="163" t="s">
        <v>526</v>
      </c>
      <c r="F165" s="164" t="s">
        <v>527</v>
      </c>
      <c r="G165" s="165" t="s">
        <v>154</v>
      </c>
      <c r="H165" s="166">
        <v>40</v>
      </c>
      <c r="I165" s="167">
        <v>0</v>
      </c>
      <c r="J165" s="123">
        <f t="shared" si="20"/>
        <v>0</v>
      </c>
      <c r="K165" s="120"/>
      <c r="L165" s="15"/>
      <c r="M165" s="144"/>
      <c r="N165" s="145" t="s">
        <v>34</v>
      </c>
      <c r="O165" s="146">
        <v>0</v>
      </c>
      <c r="P165" s="146" t="e">
        <f t="shared" si="11"/>
        <v>#VALUE!</v>
      </c>
      <c r="Q165" s="146">
        <v>0</v>
      </c>
      <c r="R165" s="146" t="e">
        <f t="shared" si="12"/>
        <v>#VALUE!</v>
      </c>
      <c r="S165" s="146">
        <v>0</v>
      </c>
      <c r="T165" s="147" t="e">
        <f t="shared" si="13"/>
        <v>#VALUE!</v>
      </c>
      <c r="AR165" s="148" t="s">
        <v>137</v>
      </c>
      <c r="AT165" s="148" t="s">
        <v>104</v>
      </c>
      <c r="AU165" s="148" t="s">
        <v>76</v>
      </c>
      <c r="AY165" s="3" t="s">
        <v>158</v>
      </c>
      <c r="BE165" s="149" t="str">
        <f t="shared" si="14"/>
        <v>$#REF!$#REF!</v>
      </c>
      <c r="BF165" s="149">
        <f t="shared" si="15"/>
        <v>0</v>
      </c>
      <c r="BG165" s="149">
        <f t="shared" si="16"/>
        <v>0</v>
      </c>
      <c r="BH165" s="149">
        <f t="shared" si="17"/>
        <v>0</v>
      </c>
      <c r="BI165" s="149">
        <f t="shared" si="18"/>
        <v>0</v>
      </c>
      <c r="BJ165" s="3" t="s">
        <v>74</v>
      </c>
      <c r="BK165" s="149" t="e">
        <f t="shared" si="19"/>
        <v>#VALUE!</v>
      </c>
      <c r="BL165" s="3" t="s">
        <v>137</v>
      </c>
      <c r="BM165" s="148" t="s">
        <v>233</v>
      </c>
    </row>
    <row r="166" spans="2:63" s="113" customFormat="1" ht="43.5" customHeight="1">
      <c r="B166" s="136"/>
      <c r="C166" s="162" t="s">
        <v>137</v>
      </c>
      <c r="D166" s="162" t="s">
        <v>104</v>
      </c>
      <c r="E166" s="163" t="s">
        <v>528</v>
      </c>
      <c r="F166" s="164" t="s">
        <v>529</v>
      </c>
      <c r="G166" s="165" t="s">
        <v>154</v>
      </c>
      <c r="H166" s="166">
        <v>90</v>
      </c>
      <c r="I166" s="167">
        <v>0</v>
      </c>
      <c r="J166" s="123">
        <f t="shared" si="20"/>
        <v>0</v>
      </c>
      <c r="L166" s="136"/>
      <c r="M166" s="137"/>
      <c r="N166" s="138"/>
      <c r="O166" s="138"/>
      <c r="P166" s="139" t="e">
        <f>P167+P178+P197+P227+P251+P255+P280+P283+P285+P294+P307+P322+P344+P364</f>
        <v>#VALUE!</v>
      </c>
      <c r="Q166" s="138"/>
      <c r="R166" s="139" t="e">
        <f>R167+R178+R197+R227+R251+R255+R280+R283+R285+R294+R307+R322+R344+R364</f>
        <v>#VALUE!</v>
      </c>
      <c r="S166" s="138"/>
      <c r="T166" s="140" t="e">
        <f>T167+T178+T197+T227+T251+T255+T280+T283+T285+T294+T307+T322+T344+T364</f>
        <v>#VALUE!</v>
      </c>
      <c r="AR166" s="114" t="s">
        <v>76</v>
      </c>
      <c r="AT166" s="141" t="s">
        <v>68</v>
      </c>
      <c r="AU166" s="141" t="s">
        <v>69</v>
      </c>
      <c r="AY166" s="114" t="s">
        <v>158</v>
      </c>
      <c r="BK166" s="142" t="e">
        <f>BK167+BK178+BK197+BK227+BK251+BK255+BK280+BK283+BK285+BK294+BK307+BK322+BK344+BK364</f>
        <v>#VALUE!</v>
      </c>
    </row>
    <row r="167" spans="2:63" s="113" customFormat="1" ht="39.75" customHeight="1">
      <c r="B167" s="143"/>
      <c r="C167" s="162" t="s">
        <v>497</v>
      </c>
      <c r="D167" s="162" t="s">
        <v>104</v>
      </c>
      <c r="E167" s="163" t="s">
        <v>530</v>
      </c>
      <c r="F167" s="164" t="s">
        <v>531</v>
      </c>
      <c r="G167" s="165" t="s">
        <v>154</v>
      </c>
      <c r="H167" s="166">
        <v>120</v>
      </c>
      <c r="I167" s="167">
        <v>0</v>
      </c>
      <c r="J167" s="123">
        <f t="shared" si="20"/>
        <v>0</v>
      </c>
      <c r="L167" s="136"/>
      <c r="M167" s="137"/>
      <c r="N167" s="138"/>
      <c r="O167" s="138"/>
      <c r="P167" s="139">
        <f>SUM(P168:P177)</f>
        <v>64.08</v>
      </c>
      <c r="Q167" s="138"/>
      <c r="R167" s="139">
        <f>SUM(R168:R177)</f>
        <v>0.03125</v>
      </c>
      <c r="S167" s="138"/>
      <c r="T167" s="140">
        <f>SUM(T168:T177)</f>
        <v>0</v>
      </c>
      <c r="AR167" s="114" t="s">
        <v>76</v>
      </c>
      <c r="AT167" s="141" t="s">
        <v>68</v>
      </c>
      <c r="AU167" s="141" t="s">
        <v>74</v>
      </c>
      <c r="AY167" s="114" t="s">
        <v>158</v>
      </c>
      <c r="BK167" s="142">
        <f>SUM(BK168:BK177)</f>
        <v>0</v>
      </c>
    </row>
    <row r="168" spans="2:65" s="14" customFormat="1" ht="51" customHeight="1">
      <c r="B168" s="143"/>
      <c r="C168" s="162" t="s">
        <v>485</v>
      </c>
      <c r="D168" s="162" t="s">
        <v>104</v>
      </c>
      <c r="E168" s="163" t="s">
        <v>532</v>
      </c>
      <c r="F168" s="164" t="s">
        <v>533</v>
      </c>
      <c r="G168" s="165" t="s">
        <v>154</v>
      </c>
      <c r="H168" s="166">
        <v>30</v>
      </c>
      <c r="I168" s="167">
        <v>0</v>
      </c>
      <c r="J168" s="123">
        <f t="shared" si="20"/>
        <v>0</v>
      </c>
      <c r="K168" s="120" t="s">
        <v>166</v>
      </c>
      <c r="L168" s="15"/>
      <c r="M168" s="144"/>
      <c r="N168" s="145" t="s">
        <v>34</v>
      </c>
      <c r="O168" s="146">
        <v>0.089</v>
      </c>
      <c r="P168" s="146">
        <f aca="true" t="shared" si="21" ref="P168:P177">O168*H133</f>
        <v>64.08</v>
      </c>
      <c r="Q168" s="146">
        <v>0</v>
      </c>
      <c r="R168" s="146">
        <f aca="true" t="shared" si="22" ref="R168:R177">Q168*H133</f>
        <v>0</v>
      </c>
      <c r="S168" s="146">
        <v>0</v>
      </c>
      <c r="T168" s="147">
        <f aca="true" t="shared" si="23" ref="T168:T177">S168*H133</f>
        <v>0</v>
      </c>
      <c r="AR168" s="148" t="s">
        <v>234</v>
      </c>
      <c r="AT168" s="148" t="s">
        <v>104</v>
      </c>
      <c r="AU168" s="148" t="s">
        <v>76</v>
      </c>
      <c r="AY168" s="3" t="s">
        <v>158</v>
      </c>
      <c r="BE168" s="149">
        <f aca="true" t="shared" si="24" ref="BE168:BE177">IF(N168="základní",J133,0)</f>
        <v>0</v>
      </c>
      <c r="BF168" s="149">
        <f aca="true" t="shared" si="25" ref="BF168:BF177">IF(N168="snížená",J133,0)</f>
        <v>0</v>
      </c>
      <c r="BG168" s="149">
        <f aca="true" t="shared" si="26" ref="BG168:BG177">IF(N168="zákl. přenesená",J133,0)</f>
        <v>0</v>
      </c>
      <c r="BH168" s="149">
        <f aca="true" t="shared" si="27" ref="BH168:BH177">IF(N168="sníž. přenesená",J133,0)</f>
        <v>0</v>
      </c>
      <c r="BI168" s="149">
        <f aca="true" t="shared" si="28" ref="BI168:BI177">IF(N168="nulová",J133,0)</f>
        <v>0</v>
      </c>
      <c r="BJ168" s="3" t="s">
        <v>74</v>
      </c>
      <c r="BK168" s="149">
        <f aca="true" t="shared" si="29" ref="BK168:BK177">ROUND(I133*H133,2)</f>
        <v>0</v>
      </c>
      <c r="BL168" s="3" t="s">
        <v>234</v>
      </c>
      <c r="BM168" s="148" t="s">
        <v>235</v>
      </c>
    </row>
    <row r="169" spans="2:65" s="14" customFormat="1" ht="50.25" customHeight="1">
      <c r="B169" s="143"/>
      <c r="C169" s="162" t="s">
        <v>477</v>
      </c>
      <c r="D169" s="162" t="s">
        <v>104</v>
      </c>
      <c r="E169" s="163" t="s">
        <v>534</v>
      </c>
      <c r="F169" s="164" t="s">
        <v>535</v>
      </c>
      <c r="G169" s="165" t="s">
        <v>154</v>
      </c>
      <c r="H169" s="166">
        <v>20</v>
      </c>
      <c r="I169" s="167">
        <v>0</v>
      </c>
      <c r="J169" s="123">
        <f t="shared" si="20"/>
        <v>0</v>
      </c>
      <c r="K169" s="126" t="s">
        <v>166</v>
      </c>
      <c r="L169" s="150"/>
      <c r="M169" s="151"/>
      <c r="N169" s="152" t="s">
        <v>34</v>
      </c>
      <c r="O169" s="146">
        <v>0</v>
      </c>
      <c r="P169" s="146">
        <f t="shared" si="21"/>
        <v>0</v>
      </c>
      <c r="Q169" s="146">
        <v>3.0000000000000004E-05</v>
      </c>
      <c r="R169" s="146">
        <f t="shared" si="22"/>
        <v>0.0045000000000000005</v>
      </c>
      <c r="S169" s="146">
        <v>0</v>
      </c>
      <c r="T169" s="147">
        <f t="shared" si="23"/>
        <v>0</v>
      </c>
      <c r="AR169" s="148" t="s">
        <v>236</v>
      </c>
      <c r="AT169" s="148" t="s">
        <v>134</v>
      </c>
      <c r="AU169" s="148" t="s">
        <v>76</v>
      </c>
      <c r="AY169" s="3" t="s">
        <v>158</v>
      </c>
      <c r="BE169" s="149">
        <f t="shared" si="24"/>
        <v>0</v>
      </c>
      <c r="BF169" s="149">
        <f t="shared" si="25"/>
        <v>0</v>
      </c>
      <c r="BG169" s="149">
        <f t="shared" si="26"/>
        <v>0</v>
      </c>
      <c r="BH169" s="149">
        <f t="shared" si="27"/>
        <v>0</v>
      </c>
      <c r="BI169" s="149">
        <f t="shared" si="28"/>
        <v>0</v>
      </c>
      <c r="BJ169" s="3" t="s">
        <v>74</v>
      </c>
      <c r="BK169" s="149">
        <f t="shared" si="29"/>
        <v>0</v>
      </c>
      <c r="BL169" s="3" t="s">
        <v>234</v>
      </c>
      <c r="BM169" s="148" t="s">
        <v>237</v>
      </c>
    </row>
    <row r="170" spans="2:65" s="14" customFormat="1" ht="57" customHeight="1">
      <c r="B170" s="143"/>
      <c r="C170" s="162" t="s">
        <v>142</v>
      </c>
      <c r="D170" s="162" t="s">
        <v>104</v>
      </c>
      <c r="E170" s="163" t="s">
        <v>536</v>
      </c>
      <c r="F170" s="164" t="s">
        <v>537</v>
      </c>
      <c r="G170" s="165" t="s">
        <v>126</v>
      </c>
      <c r="H170" s="166">
        <v>0.02</v>
      </c>
      <c r="I170" s="167">
        <v>0</v>
      </c>
      <c r="J170" s="123">
        <f t="shared" si="20"/>
        <v>0</v>
      </c>
      <c r="K170" s="126" t="s">
        <v>166</v>
      </c>
      <c r="L170" s="150"/>
      <c r="M170" s="151"/>
      <c r="N170" s="152" t="s">
        <v>34</v>
      </c>
      <c r="O170" s="146">
        <v>0</v>
      </c>
      <c r="P170" s="146">
        <f t="shared" si="21"/>
        <v>0</v>
      </c>
      <c r="Q170" s="146">
        <v>4E-05</v>
      </c>
      <c r="R170" s="146">
        <f t="shared" si="22"/>
        <v>0.0068000000000000005</v>
      </c>
      <c r="S170" s="146">
        <v>0</v>
      </c>
      <c r="T170" s="147">
        <f t="shared" si="23"/>
        <v>0</v>
      </c>
      <c r="AR170" s="148" t="s">
        <v>236</v>
      </c>
      <c r="AT170" s="148" t="s">
        <v>134</v>
      </c>
      <c r="AU170" s="148" t="s">
        <v>76</v>
      </c>
      <c r="AY170" s="3" t="s">
        <v>158</v>
      </c>
      <c r="BE170" s="149">
        <f t="shared" si="24"/>
        <v>0</v>
      </c>
      <c r="BF170" s="149">
        <f t="shared" si="25"/>
        <v>0</v>
      </c>
      <c r="BG170" s="149">
        <f t="shared" si="26"/>
        <v>0</v>
      </c>
      <c r="BH170" s="149">
        <f t="shared" si="27"/>
        <v>0</v>
      </c>
      <c r="BI170" s="149">
        <f t="shared" si="28"/>
        <v>0</v>
      </c>
      <c r="BJ170" s="3" t="s">
        <v>74</v>
      </c>
      <c r="BK170" s="149">
        <f t="shared" si="29"/>
        <v>0</v>
      </c>
      <c r="BL170" s="3" t="s">
        <v>234</v>
      </c>
      <c r="BM170" s="148" t="s">
        <v>238</v>
      </c>
    </row>
    <row r="171" spans="2:65" s="14" customFormat="1" ht="63" customHeight="1">
      <c r="B171" s="143"/>
      <c r="C171" s="162" t="s">
        <v>482</v>
      </c>
      <c r="D171" s="162" t="s">
        <v>104</v>
      </c>
      <c r="E171" s="163" t="s">
        <v>538</v>
      </c>
      <c r="F171" s="164" t="s">
        <v>539</v>
      </c>
      <c r="G171" s="165" t="s">
        <v>126</v>
      </c>
      <c r="H171" s="166">
        <v>0.02</v>
      </c>
      <c r="I171" s="167">
        <v>0</v>
      </c>
      <c r="J171" s="123">
        <f t="shared" si="20"/>
        <v>0</v>
      </c>
      <c r="K171" s="126" t="s">
        <v>166</v>
      </c>
      <c r="L171" s="150"/>
      <c r="M171" s="151"/>
      <c r="N171" s="152" t="s">
        <v>34</v>
      </c>
      <c r="O171" s="146">
        <v>0</v>
      </c>
      <c r="P171" s="146">
        <f t="shared" si="21"/>
        <v>0</v>
      </c>
      <c r="Q171" s="146">
        <v>4E-05</v>
      </c>
      <c r="R171" s="146">
        <f t="shared" si="22"/>
        <v>0.008</v>
      </c>
      <c r="S171" s="146">
        <v>0</v>
      </c>
      <c r="T171" s="147">
        <f t="shared" si="23"/>
        <v>0</v>
      </c>
      <c r="AR171" s="148" t="s">
        <v>236</v>
      </c>
      <c r="AT171" s="148" t="s">
        <v>134</v>
      </c>
      <c r="AU171" s="148" t="s">
        <v>76</v>
      </c>
      <c r="AY171" s="3" t="s">
        <v>158</v>
      </c>
      <c r="BE171" s="149">
        <f t="shared" si="24"/>
        <v>0</v>
      </c>
      <c r="BF171" s="149">
        <f t="shared" si="25"/>
        <v>0</v>
      </c>
      <c r="BG171" s="149">
        <f t="shared" si="26"/>
        <v>0</v>
      </c>
      <c r="BH171" s="149">
        <f t="shared" si="27"/>
        <v>0</v>
      </c>
      <c r="BI171" s="149">
        <f t="shared" si="28"/>
        <v>0</v>
      </c>
      <c r="BJ171" s="3" t="s">
        <v>74</v>
      </c>
      <c r="BK171" s="149">
        <f t="shared" si="29"/>
        <v>0</v>
      </c>
      <c r="BL171" s="3" t="s">
        <v>234</v>
      </c>
      <c r="BM171" s="148" t="s">
        <v>239</v>
      </c>
    </row>
    <row r="172" spans="2:65" s="14" customFormat="1" ht="43.5" customHeight="1">
      <c r="B172" s="143"/>
      <c r="C172" s="118" t="s">
        <v>540</v>
      </c>
      <c r="D172" s="118" t="s">
        <v>104</v>
      </c>
      <c r="E172" s="119" t="s">
        <v>541</v>
      </c>
      <c r="F172" s="120" t="s">
        <v>542</v>
      </c>
      <c r="G172" s="121" t="s">
        <v>154</v>
      </c>
      <c r="H172" s="122">
        <v>320</v>
      </c>
      <c r="I172" s="123">
        <v>0</v>
      </c>
      <c r="J172" s="123">
        <f t="shared" si="20"/>
        <v>0</v>
      </c>
      <c r="K172" s="126" t="s">
        <v>166</v>
      </c>
      <c r="L172" s="150"/>
      <c r="M172" s="151"/>
      <c r="N172" s="152" t="s">
        <v>34</v>
      </c>
      <c r="O172" s="146">
        <v>0</v>
      </c>
      <c r="P172" s="146">
        <f t="shared" si="21"/>
        <v>0</v>
      </c>
      <c r="Q172" s="146">
        <v>5E-05</v>
      </c>
      <c r="R172" s="146">
        <f t="shared" si="22"/>
        <v>0.005</v>
      </c>
      <c r="S172" s="146">
        <v>0</v>
      </c>
      <c r="T172" s="147">
        <f t="shared" si="23"/>
        <v>0</v>
      </c>
      <c r="AR172" s="148" t="s">
        <v>236</v>
      </c>
      <c r="AT172" s="148" t="s">
        <v>134</v>
      </c>
      <c r="AU172" s="148" t="s">
        <v>76</v>
      </c>
      <c r="AY172" s="3" t="s">
        <v>158</v>
      </c>
      <c r="BE172" s="149">
        <f t="shared" si="24"/>
        <v>0</v>
      </c>
      <c r="BF172" s="149">
        <f t="shared" si="25"/>
        <v>0</v>
      </c>
      <c r="BG172" s="149">
        <f t="shared" si="26"/>
        <v>0</v>
      </c>
      <c r="BH172" s="149">
        <f t="shared" si="27"/>
        <v>0</v>
      </c>
      <c r="BI172" s="149">
        <f t="shared" si="28"/>
        <v>0</v>
      </c>
      <c r="BJ172" s="3" t="s">
        <v>74</v>
      </c>
      <c r="BK172" s="149">
        <f t="shared" si="29"/>
        <v>0</v>
      </c>
      <c r="BL172" s="3" t="s">
        <v>234</v>
      </c>
      <c r="BM172" s="148" t="s">
        <v>240</v>
      </c>
    </row>
    <row r="173" spans="2:65" s="14" customFormat="1" ht="16.5" customHeight="1">
      <c r="B173" s="143"/>
      <c r="C173" s="118" t="s">
        <v>543</v>
      </c>
      <c r="D173" s="118" t="s">
        <v>104</v>
      </c>
      <c r="E173" s="119" t="s">
        <v>544</v>
      </c>
      <c r="F173" s="120" t="s">
        <v>545</v>
      </c>
      <c r="G173" s="121" t="s">
        <v>162</v>
      </c>
      <c r="H173" s="122">
        <v>89</v>
      </c>
      <c r="I173" s="123">
        <v>0</v>
      </c>
      <c r="J173" s="123">
        <f t="shared" si="20"/>
        <v>0</v>
      </c>
      <c r="K173" s="126" t="s">
        <v>166</v>
      </c>
      <c r="L173" s="150"/>
      <c r="M173" s="151"/>
      <c r="N173" s="152" t="s">
        <v>34</v>
      </c>
      <c r="O173" s="146">
        <v>0</v>
      </c>
      <c r="P173" s="146">
        <f t="shared" si="21"/>
        <v>0</v>
      </c>
      <c r="Q173" s="146">
        <v>6.000000000000001E-05</v>
      </c>
      <c r="R173" s="146">
        <f t="shared" si="22"/>
        <v>0.0012000000000000001</v>
      </c>
      <c r="S173" s="146">
        <v>0</v>
      </c>
      <c r="T173" s="147">
        <f t="shared" si="23"/>
        <v>0</v>
      </c>
      <c r="AR173" s="148" t="s">
        <v>236</v>
      </c>
      <c r="AT173" s="148" t="s">
        <v>134</v>
      </c>
      <c r="AU173" s="148" t="s">
        <v>76</v>
      </c>
      <c r="AY173" s="3" t="s">
        <v>158</v>
      </c>
      <c r="BE173" s="149">
        <f t="shared" si="24"/>
        <v>0</v>
      </c>
      <c r="BF173" s="149">
        <f t="shared" si="25"/>
        <v>0</v>
      </c>
      <c r="BG173" s="149">
        <f t="shared" si="26"/>
        <v>0</v>
      </c>
      <c r="BH173" s="149">
        <f t="shared" si="27"/>
        <v>0</v>
      </c>
      <c r="BI173" s="149">
        <f t="shared" si="28"/>
        <v>0</v>
      </c>
      <c r="BJ173" s="3" t="s">
        <v>74</v>
      </c>
      <c r="BK173" s="149">
        <f t="shared" si="29"/>
        <v>0</v>
      </c>
      <c r="BL173" s="3" t="s">
        <v>234</v>
      </c>
      <c r="BM173" s="148" t="s">
        <v>241</v>
      </c>
    </row>
    <row r="174" spans="2:65" s="14" customFormat="1" ht="16.5" customHeight="1">
      <c r="B174" s="143"/>
      <c r="C174" s="118" t="s">
        <v>546</v>
      </c>
      <c r="D174" s="118" t="s">
        <v>104</v>
      </c>
      <c r="E174" s="119" t="s">
        <v>547</v>
      </c>
      <c r="F174" s="120" t="s">
        <v>548</v>
      </c>
      <c r="G174" s="121" t="s">
        <v>162</v>
      </c>
      <c r="H174" s="122">
        <v>10</v>
      </c>
      <c r="I174" s="123">
        <v>0</v>
      </c>
      <c r="J174" s="123">
        <f t="shared" si="20"/>
        <v>0</v>
      </c>
      <c r="K174" s="126" t="s">
        <v>166</v>
      </c>
      <c r="L174" s="150"/>
      <c r="M174" s="151"/>
      <c r="N174" s="152" t="s">
        <v>34</v>
      </c>
      <c r="O174" s="146">
        <v>0</v>
      </c>
      <c r="P174" s="146">
        <f t="shared" si="21"/>
        <v>0</v>
      </c>
      <c r="Q174" s="146">
        <v>7.000000000000001E-05</v>
      </c>
      <c r="R174" s="146">
        <f t="shared" si="22"/>
        <v>0.00455</v>
      </c>
      <c r="S174" s="146">
        <v>0</v>
      </c>
      <c r="T174" s="147">
        <f t="shared" si="23"/>
        <v>0</v>
      </c>
      <c r="AR174" s="148" t="s">
        <v>236</v>
      </c>
      <c r="AT174" s="148" t="s">
        <v>134</v>
      </c>
      <c r="AU174" s="148" t="s">
        <v>76</v>
      </c>
      <c r="AY174" s="3" t="s">
        <v>158</v>
      </c>
      <c r="BE174" s="149">
        <f t="shared" si="24"/>
        <v>0</v>
      </c>
      <c r="BF174" s="149">
        <f t="shared" si="25"/>
        <v>0</v>
      </c>
      <c r="BG174" s="149">
        <f t="shared" si="26"/>
        <v>0</v>
      </c>
      <c r="BH174" s="149">
        <f t="shared" si="27"/>
        <v>0</v>
      </c>
      <c r="BI174" s="149">
        <f t="shared" si="28"/>
        <v>0</v>
      </c>
      <c r="BJ174" s="3" t="s">
        <v>74</v>
      </c>
      <c r="BK174" s="149">
        <f t="shared" si="29"/>
        <v>0</v>
      </c>
      <c r="BL174" s="3" t="s">
        <v>234</v>
      </c>
      <c r="BM174" s="148" t="s">
        <v>242</v>
      </c>
    </row>
    <row r="175" spans="2:65" s="14" customFormat="1" ht="16.5" customHeight="1">
      <c r="B175" s="143"/>
      <c r="C175" s="118" t="s">
        <v>549</v>
      </c>
      <c r="D175" s="118" t="s">
        <v>104</v>
      </c>
      <c r="E175" s="119" t="s">
        <v>550</v>
      </c>
      <c r="F175" s="120" t="s">
        <v>551</v>
      </c>
      <c r="G175" s="121" t="s">
        <v>162</v>
      </c>
      <c r="H175" s="122">
        <v>14</v>
      </c>
      <c r="I175" s="123">
        <v>0</v>
      </c>
      <c r="J175" s="123">
        <f t="shared" si="20"/>
        <v>0</v>
      </c>
      <c r="K175" s="126" t="s">
        <v>218</v>
      </c>
      <c r="L175" s="150"/>
      <c r="M175" s="151"/>
      <c r="N175" s="152" t="s">
        <v>34</v>
      </c>
      <c r="O175" s="146">
        <v>0</v>
      </c>
      <c r="P175" s="146">
        <f t="shared" si="21"/>
        <v>0</v>
      </c>
      <c r="Q175" s="146">
        <v>8E-05</v>
      </c>
      <c r="R175" s="146">
        <f t="shared" si="22"/>
        <v>0.0012000000000000001</v>
      </c>
      <c r="S175" s="146">
        <v>0</v>
      </c>
      <c r="T175" s="147">
        <f t="shared" si="23"/>
        <v>0</v>
      </c>
      <c r="AR175" s="148" t="s">
        <v>236</v>
      </c>
      <c r="AT175" s="148" t="s">
        <v>134</v>
      </c>
      <c r="AU175" s="148" t="s">
        <v>76</v>
      </c>
      <c r="AY175" s="3" t="s">
        <v>158</v>
      </c>
      <c r="BE175" s="149">
        <f t="shared" si="24"/>
        <v>0</v>
      </c>
      <c r="BF175" s="149">
        <f t="shared" si="25"/>
        <v>0</v>
      </c>
      <c r="BG175" s="149">
        <f t="shared" si="26"/>
        <v>0</v>
      </c>
      <c r="BH175" s="149">
        <f t="shared" si="27"/>
        <v>0</v>
      </c>
      <c r="BI175" s="149">
        <f t="shared" si="28"/>
        <v>0</v>
      </c>
      <c r="BJ175" s="3" t="s">
        <v>74</v>
      </c>
      <c r="BK175" s="149">
        <f t="shared" si="29"/>
        <v>0</v>
      </c>
      <c r="BL175" s="3" t="s">
        <v>234</v>
      </c>
      <c r="BM175" s="148" t="s">
        <v>243</v>
      </c>
    </row>
    <row r="176" spans="2:65" s="14" customFormat="1" ht="16.5" customHeight="1">
      <c r="B176" s="143"/>
      <c r="C176" s="118" t="s">
        <v>552</v>
      </c>
      <c r="D176" s="118" t="s">
        <v>104</v>
      </c>
      <c r="E176" s="119" t="s">
        <v>553</v>
      </c>
      <c r="F176" s="120" t="s">
        <v>554</v>
      </c>
      <c r="G176" s="121" t="s">
        <v>162</v>
      </c>
      <c r="H176" s="122">
        <v>12</v>
      </c>
      <c r="I176" s="123">
        <v>0</v>
      </c>
      <c r="J176" s="123">
        <f t="shared" si="20"/>
        <v>0</v>
      </c>
      <c r="K176" s="120"/>
      <c r="L176" s="15"/>
      <c r="M176" s="144"/>
      <c r="N176" s="145" t="s">
        <v>34</v>
      </c>
      <c r="O176" s="146">
        <v>0</v>
      </c>
      <c r="P176" s="146">
        <f t="shared" si="21"/>
        <v>0</v>
      </c>
      <c r="Q176" s="146">
        <v>0</v>
      </c>
      <c r="R176" s="146">
        <f t="shared" si="22"/>
        <v>0</v>
      </c>
      <c r="S176" s="146">
        <v>0</v>
      </c>
      <c r="T176" s="147">
        <f t="shared" si="23"/>
        <v>0</v>
      </c>
      <c r="AR176" s="148" t="s">
        <v>234</v>
      </c>
      <c r="AT176" s="148" t="s">
        <v>104</v>
      </c>
      <c r="AU176" s="148" t="s">
        <v>76</v>
      </c>
      <c r="AY176" s="3" t="s">
        <v>158</v>
      </c>
      <c r="BE176" s="149">
        <f t="shared" si="24"/>
        <v>0</v>
      </c>
      <c r="BF176" s="149">
        <f t="shared" si="25"/>
        <v>0</v>
      </c>
      <c r="BG176" s="149">
        <f t="shared" si="26"/>
        <v>0</v>
      </c>
      <c r="BH176" s="149">
        <f t="shared" si="27"/>
        <v>0</v>
      </c>
      <c r="BI176" s="149">
        <f t="shared" si="28"/>
        <v>0</v>
      </c>
      <c r="BJ176" s="3" t="s">
        <v>74</v>
      </c>
      <c r="BK176" s="149">
        <f t="shared" si="29"/>
        <v>0</v>
      </c>
      <c r="BL176" s="3" t="s">
        <v>234</v>
      </c>
      <c r="BM176" s="148" t="s">
        <v>244</v>
      </c>
    </row>
    <row r="177" spans="2:65" s="14" customFormat="1" ht="24" customHeight="1">
      <c r="B177" s="136"/>
      <c r="C177" s="118" t="s">
        <v>555</v>
      </c>
      <c r="D177" s="118" t="s">
        <v>104</v>
      </c>
      <c r="E177" s="119" t="s">
        <v>556</v>
      </c>
      <c r="F177" s="120" t="s">
        <v>557</v>
      </c>
      <c r="G177" s="121" t="s">
        <v>162</v>
      </c>
      <c r="H177" s="122">
        <v>2</v>
      </c>
      <c r="I177" s="123">
        <v>0</v>
      </c>
      <c r="J177" s="123">
        <f t="shared" si="20"/>
        <v>0</v>
      </c>
      <c r="K177" s="120" t="s">
        <v>218</v>
      </c>
      <c r="L177" s="15"/>
      <c r="M177" s="144"/>
      <c r="N177" s="145" t="s">
        <v>34</v>
      </c>
      <c r="O177" s="146">
        <v>0</v>
      </c>
      <c r="P177" s="146">
        <f t="shared" si="21"/>
        <v>0</v>
      </c>
      <c r="Q177" s="146">
        <v>0</v>
      </c>
      <c r="R177" s="146">
        <f t="shared" si="22"/>
        <v>0</v>
      </c>
      <c r="S177" s="146">
        <v>0</v>
      </c>
      <c r="T177" s="147">
        <f t="shared" si="23"/>
        <v>0</v>
      </c>
      <c r="AR177" s="148" t="s">
        <v>234</v>
      </c>
      <c r="AT177" s="148" t="s">
        <v>104</v>
      </c>
      <c r="AU177" s="148" t="s">
        <v>76</v>
      </c>
      <c r="AY177" s="3" t="s">
        <v>158</v>
      </c>
      <c r="BE177" s="149">
        <f t="shared" si="24"/>
        <v>0</v>
      </c>
      <c r="BF177" s="149">
        <f t="shared" si="25"/>
        <v>0</v>
      </c>
      <c r="BG177" s="149">
        <f t="shared" si="26"/>
        <v>0</v>
      </c>
      <c r="BH177" s="149">
        <f t="shared" si="27"/>
        <v>0</v>
      </c>
      <c r="BI177" s="149">
        <f t="shared" si="28"/>
        <v>0</v>
      </c>
      <c r="BJ177" s="3" t="s">
        <v>74</v>
      </c>
      <c r="BK177" s="149">
        <f t="shared" si="29"/>
        <v>0</v>
      </c>
      <c r="BL177" s="3" t="s">
        <v>234</v>
      </c>
      <c r="BM177" s="148" t="s">
        <v>245</v>
      </c>
    </row>
    <row r="178" spans="2:63" s="113" customFormat="1" ht="22.5" customHeight="1">
      <c r="B178" s="143"/>
      <c r="C178" s="118" t="s">
        <v>558</v>
      </c>
      <c r="D178" s="118" t="s">
        <v>104</v>
      </c>
      <c r="E178" s="119" t="s">
        <v>559</v>
      </c>
      <c r="F178" s="120" t="s">
        <v>560</v>
      </c>
      <c r="G178" s="121" t="s">
        <v>162</v>
      </c>
      <c r="H178" s="122">
        <v>1</v>
      </c>
      <c r="I178" s="123">
        <v>0</v>
      </c>
      <c r="J178" s="123">
        <f t="shared" si="20"/>
        <v>0</v>
      </c>
      <c r="L178" s="136"/>
      <c r="M178" s="137"/>
      <c r="N178" s="138"/>
      <c r="O178" s="138"/>
      <c r="P178" s="139">
        <f>SUM(P179:P196)</f>
        <v>309.49000000000007</v>
      </c>
      <c r="Q178" s="138"/>
      <c r="R178" s="139">
        <f>SUM(R179:R196)</f>
        <v>0.32044000000000006</v>
      </c>
      <c r="S178" s="138"/>
      <c r="T178" s="140">
        <f>SUM(T179:T196)</f>
        <v>0</v>
      </c>
      <c r="AR178" s="114" t="s">
        <v>76</v>
      </c>
      <c r="AT178" s="141" t="s">
        <v>68</v>
      </c>
      <c r="AU178" s="141" t="s">
        <v>74</v>
      </c>
      <c r="AY178" s="114" t="s">
        <v>158</v>
      </c>
      <c r="BK178" s="142">
        <f>SUM(BK179:BK196)</f>
        <v>0</v>
      </c>
    </row>
    <row r="179" spans="2:65" s="14" customFormat="1" ht="16.5" customHeight="1">
      <c r="B179" s="143"/>
      <c r="C179" s="118" t="s">
        <v>561</v>
      </c>
      <c r="D179" s="118" t="s">
        <v>104</v>
      </c>
      <c r="E179" s="119" t="s">
        <v>562</v>
      </c>
      <c r="F179" s="120" t="s">
        <v>563</v>
      </c>
      <c r="G179" s="121" t="s">
        <v>162</v>
      </c>
      <c r="H179" s="122">
        <v>1</v>
      </c>
      <c r="I179" s="123">
        <v>0</v>
      </c>
      <c r="J179" s="123">
        <f t="shared" si="20"/>
        <v>0</v>
      </c>
      <c r="K179" s="120" t="s">
        <v>218</v>
      </c>
      <c r="L179" s="15"/>
      <c r="M179" s="144"/>
      <c r="N179" s="145" t="s">
        <v>34</v>
      </c>
      <c r="O179" s="146">
        <v>0.392</v>
      </c>
      <c r="P179" s="146">
        <f aca="true" t="shared" si="30" ref="P179:P196">O179*H144</f>
        <v>7.84</v>
      </c>
      <c r="Q179" s="146">
        <v>0.00046</v>
      </c>
      <c r="R179" s="146">
        <f aca="true" t="shared" si="31" ref="R179:R196">Q179*H144</f>
        <v>0.0092</v>
      </c>
      <c r="S179" s="146">
        <v>0</v>
      </c>
      <c r="T179" s="147">
        <f aca="true" t="shared" si="32" ref="T179:T196">S179*H144</f>
        <v>0</v>
      </c>
      <c r="AR179" s="148" t="s">
        <v>234</v>
      </c>
      <c r="AT179" s="148" t="s">
        <v>104</v>
      </c>
      <c r="AU179" s="148" t="s">
        <v>76</v>
      </c>
      <c r="AY179" s="3" t="s">
        <v>158</v>
      </c>
      <c r="BE179" s="149">
        <f aca="true" t="shared" si="33" ref="BE179:BE196">IF(N179="základní",J144,0)</f>
        <v>0</v>
      </c>
      <c r="BF179" s="149">
        <f aca="true" t="shared" si="34" ref="BF179:BF196">IF(N179="snížená",J144,0)</f>
        <v>0</v>
      </c>
      <c r="BG179" s="149">
        <f aca="true" t="shared" si="35" ref="BG179:BG196">IF(N179="zákl. přenesená",J144,0)</f>
        <v>0</v>
      </c>
      <c r="BH179" s="149">
        <f aca="true" t="shared" si="36" ref="BH179:BH196">IF(N179="sníž. přenesená",J144,0)</f>
        <v>0</v>
      </c>
      <c r="BI179" s="149">
        <f aca="true" t="shared" si="37" ref="BI179:BI196">IF(N179="nulová",J144,0)</f>
        <v>0</v>
      </c>
      <c r="BJ179" s="3" t="s">
        <v>74</v>
      </c>
      <c r="BK179" s="149">
        <f aca="true" t="shared" si="38" ref="BK179:BK196">ROUND(I144*H144,2)</f>
        <v>0</v>
      </c>
      <c r="BL179" s="3" t="s">
        <v>234</v>
      </c>
      <c r="BM179" s="148" t="s">
        <v>246</v>
      </c>
    </row>
    <row r="180" spans="2:65" s="14" customFormat="1" ht="16.5" customHeight="1">
      <c r="B180" s="143"/>
      <c r="C180" s="118" t="s">
        <v>564</v>
      </c>
      <c r="D180" s="118" t="s">
        <v>104</v>
      </c>
      <c r="E180" s="119" t="s">
        <v>565</v>
      </c>
      <c r="F180" s="120" t="s">
        <v>566</v>
      </c>
      <c r="G180" s="121" t="s">
        <v>162</v>
      </c>
      <c r="H180" s="122">
        <v>1</v>
      </c>
      <c r="I180" s="123">
        <v>0</v>
      </c>
      <c r="J180" s="123">
        <f t="shared" si="20"/>
        <v>0</v>
      </c>
      <c r="K180" s="120" t="s">
        <v>218</v>
      </c>
      <c r="L180" s="15"/>
      <c r="M180" s="144"/>
      <c r="N180" s="145" t="s">
        <v>34</v>
      </c>
      <c r="O180" s="146">
        <v>0.769</v>
      </c>
      <c r="P180" s="146">
        <f t="shared" si="30"/>
        <v>38.45</v>
      </c>
      <c r="Q180" s="146">
        <v>0.0011</v>
      </c>
      <c r="R180" s="146">
        <f t="shared" si="31"/>
        <v>0.055</v>
      </c>
      <c r="S180" s="146">
        <v>0</v>
      </c>
      <c r="T180" s="147">
        <f t="shared" si="32"/>
        <v>0</v>
      </c>
      <c r="AR180" s="148" t="s">
        <v>234</v>
      </c>
      <c r="AT180" s="148" t="s">
        <v>104</v>
      </c>
      <c r="AU180" s="148" t="s">
        <v>76</v>
      </c>
      <c r="AY180" s="3" t="s">
        <v>158</v>
      </c>
      <c r="BE180" s="149">
        <f t="shared" si="33"/>
        <v>0</v>
      </c>
      <c r="BF180" s="149">
        <f t="shared" si="34"/>
        <v>0</v>
      </c>
      <c r="BG180" s="149">
        <f t="shared" si="35"/>
        <v>0</v>
      </c>
      <c r="BH180" s="149">
        <f t="shared" si="36"/>
        <v>0</v>
      </c>
      <c r="BI180" s="149">
        <f t="shared" si="37"/>
        <v>0</v>
      </c>
      <c r="BJ180" s="3" t="s">
        <v>74</v>
      </c>
      <c r="BK180" s="149">
        <f t="shared" si="38"/>
        <v>0</v>
      </c>
      <c r="BL180" s="3" t="s">
        <v>234</v>
      </c>
      <c r="BM180" s="148" t="s">
        <v>247</v>
      </c>
    </row>
    <row r="181" spans="2:65" s="14" customFormat="1" ht="26.25" customHeight="1">
      <c r="B181" s="143"/>
      <c r="C181" s="118" t="s">
        <v>567</v>
      </c>
      <c r="D181" s="118" t="s">
        <v>104</v>
      </c>
      <c r="E181" s="119" t="s">
        <v>568</v>
      </c>
      <c r="F181" s="120" t="s">
        <v>569</v>
      </c>
      <c r="G181" s="121" t="s">
        <v>162</v>
      </c>
      <c r="H181" s="122">
        <v>2</v>
      </c>
      <c r="I181" s="123">
        <v>0</v>
      </c>
      <c r="J181" s="123">
        <f t="shared" si="20"/>
        <v>0</v>
      </c>
      <c r="K181" s="120" t="s">
        <v>218</v>
      </c>
      <c r="L181" s="15"/>
      <c r="M181" s="144"/>
      <c r="N181" s="145" t="s">
        <v>34</v>
      </c>
      <c r="O181" s="146">
        <v>0.8210000000000001</v>
      </c>
      <c r="P181" s="146">
        <f t="shared" si="30"/>
        <v>16.42</v>
      </c>
      <c r="Q181" s="146">
        <v>0.0008200000000000001</v>
      </c>
      <c r="R181" s="146">
        <f t="shared" si="31"/>
        <v>0.0164</v>
      </c>
      <c r="S181" s="146">
        <v>0</v>
      </c>
      <c r="T181" s="147">
        <f t="shared" si="32"/>
        <v>0</v>
      </c>
      <c r="AR181" s="148" t="s">
        <v>234</v>
      </c>
      <c r="AT181" s="148" t="s">
        <v>104</v>
      </c>
      <c r="AU181" s="148" t="s">
        <v>76</v>
      </c>
      <c r="AY181" s="3" t="s">
        <v>158</v>
      </c>
      <c r="BE181" s="149">
        <f t="shared" si="33"/>
        <v>0</v>
      </c>
      <c r="BF181" s="149">
        <f t="shared" si="34"/>
        <v>0</v>
      </c>
      <c r="BG181" s="149">
        <f t="shared" si="35"/>
        <v>0</v>
      </c>
      <c r="BH181" s="149">
        <f t="shared" si="36"/>
        <v>0</v>
      </c>
      <c r="BI181" s="149">
        <f t="shared" si="37"/>
        <v>0</v>
      </c>
      <c r="BJ181" s="3" t="s">
        <v>74</v>
      </c>
      <c r="BK181" s="149">
        <f t="shared" si="38"/>
        <v>0</v>
      </c>
      <c r="BL181" s="3" t="s">
        <v>234</v>
      </c>
      <c r="BM181" s="148" t="s">
        <v>248</v>
      </c>
    </row>
    <row r="182" spans="2:65" s="14" customFormat="1" ht="27" customHeight="1">
      <c r="B182" s="143"/>
      <c r="C182" s="118" t="s">
        <v>570</v>
      </c>
      <c r="D182" s="118" t="s">
        <v>104</v>
      </c>
      <c r="E182" s="119" t="s">
        <v>571</v>
      </c>
      <c r="F182" s="120" t="s">
        <v>572</v>
      </c>
      <c r="G182" s="121" t="s">
        <v>162</v>
      </c>
      <c r="H182" s="122">
        <v>2</v>
      </c>
      <c r="I182" s="123">
        <v>0</v>
      </c>
      <c r="J182" s="123">
        <f t="shared" si="20"/>
        <v>0</v>
      </c>
      <c r="K182" s="120" t="s">
        <v>218</v>
      </c>
      <c r="L182" s="15"/>
      <c r="M182" s="144"/>
      <c r="N182" s="145" t="s">
        <v>34</v>
      </c>
      <c r="O182" s="146">
        <v>0.995</v>
      </c>
      <c r="P182" s="146">
        <f t="shared" si="30"/>
        <v>49.75</v>
      </c>
      <c r="Q182" s="146">
        <v>0.00222</v>
      </c>
      <c r="R182" s="146">
        <f t="shared" si="31"/>
        <v>0.11100000000000002</v>
      </c>
      <c r="S182" s="146">
        <v>0</v>
      </c>
      <c r="T182" s="147">
        <f t="shared" si="32"/>
        <v>0</v>
      </c>
      <c r="AR182" s="148" t="s">
        <v>234</v>
      </c>
      <c r="AT182" s="148" t="s">
        <v>104</v>
      </c>
      <c r="AU182" s="148" t="s">
        <v>76</v>
      </c>
      <c r="AY182" s="3" t="s">
        <v>158</v>
      </c>
      <c r="BE182" s="149">
        <f t="shared" si="33"/>
        <v>0</v>
      </c>
      <c r="BF182" s="149">
        <f t="shared" si="34"/>
        <v>0</v>
      </c>
      <c r="BG182" s="149">
        <f t="shared" si="35"/>
        <v>0</v>
      </c>
      <c r="BH182" s="149">
        <f t="shared" si="36"/>
        <v>0</v>
      </c>
      <c r="BI182" s="149">
        <f t="shared" si="37"/>
        <v>0</v>
      </c>
      <c r="BJ182" s="3" t="s">
        <v>74</v>
      </c>
      <c r="BK182" s="149">
        <f t="shared" si="38"/>
        <v>0</v>
      </c>
      <c r="BL182" s="3" t="s">
        <v>234</v>
      </c>
      <c r="BM182" s="148" t="s">
        <v>249</v>
      </c>
    </row>
    <row r="183" spans="2:65" s="14" customFormat="1" ht="29.25" customHeight="1">
      <c r="B183" s="143"/>
      <c r="C183" s="118" t="s">
        <v>573</v>
      </c>
      <c r="D183" s="118" t="s">
        <v>104</v>
      </c>
      <c r="E183" s="119" t="s">
        <v>574</v>
      </c>
      <c r="F183" s="120" t="s">
        <v>575</v>
      </c>
      <c r="G183" s="121" t="s">
        <v>162</v>
      </c>
      <c r="H183" s="122">
        <v>2</v>
      </c>
      <c r="I183" s="123">
        <v>0</v>
      </c>
      <c r="J183" s="123">
        <f t="shared" si="20"/>
        <v>0</v>
      </c>
      <c r="K183" s="120" t="s">
        <v>218</v>
      </c>
      <c r="L183" s="15"/>
      <c r="M183" s="144"/>
      <c r="N183" s="145" t="s">
        <v>34</v>
      </c>
      <c r="O183" s="146">
        <v>0.78</v>
      </c>
      <c r="P183" s="146">
        <f t="shared" si="30"/>
        <v>54.6</v>
      </c>
      <c r="Q183" s="146">
        <v>0.00059</v>
      </c>
      <c r="R183" s="146">
        <f t="shared" si="31"/>
        <v>0.0413</v>
      </c>
      <c r="S183" s="146">
        <v>0</v>
      </c>
      <c r="T183" s="147">
        <f t="shared" si="32"/>
        <v>0</v>
      </c>
      <c r="AR183" s="148" t="s">
        <v>234</v>
      </c>
      <c r="AT183" s="148" t="s">
        <v>104</v>
      </c>
      <c r="AU183" s="148" t="s">
        <v>76</v>
      </c>
      <c r="AY183" s="3" t="s">
        <v>158</v>
      </c>
      <c r="BE183" s="149">
        <f t="shared" si="33"/>
        <v>0</v>
      </c>
      <c r="BF183" s="149">
        <f t="shared" si="34"/>
        <v>0</v>
      </c>
      <c r="BG183" s="149">
        <f t="shared" si="35"/>
        <v>0</v>
      </c>
      <c r="BH183" s="149">
        <f t="shared" si="36"/>
        <v>0</v>
      </c>
      <c r="BI183" s="149">
        <f t="shared" si="37"/>
        <v>0</v>
      </c>
      <c r="BJ183" s="3" t="s">
        <v>74</v>
      </c>
      <c r="BK183" s="149">
        <f t="shared" si="38"/>
        <v>0</v>
      </c>
      <c r="BL183" s="3" t="s">
        <v>234</v>
      </c>
      <c r="BM183" s="148" t="s">
        <v>250</v>
      </c>
    </row>
    <row r="184" spans="2:65" s="14" customFormat="1" ht="24" customHeight="1">
      <c r="B184" s="143"/>
      <c r="C184" s="118" t="s">
        <v>576</v>
      </c>
      <c r="D184" s="118" t="s">
        <v>104</v>
      </c>
      <c r="E184" s="119" t="s">
        <v>577</v>
      </c>
      <c r="F184" s="120" t="s">
        <v>578</v>
      </c>
      <c r="G184" s="121" t="s">
        <v>579</v>
      </c>
      <c r="H184" s="122">
        <v>2</v>
      </c>
      <c r="I184" s="123">
        <v>0</v>
      </c>
      <c r="J184" s="123">
        <f t="shared" si="20"/>
        <v>0</v>
      </c>
      <c r="K184" s="120" t="s">
        <v>218</v>
      </c>
      <c r="L184" s="15"/>
      <c r="M184" s="144"/>
      <c r="N184" s="145" t="s">
        <v>34</v>
      </c>
      <c r="O184" s="146">
        <v>0.8270000000000001</v>
      </c>
      <c r="P184" s="146">
        <f t="shared" si="30"/>
        <v>24.810000000000002</v>
      </c>
      <c r="Q184" s="146">
        <v>0.0012100000000000001</v>
      </c>
      <c r="R184" s="146">
        <f t="shared" si="31"/>
        <v>0.036300000000000006</v>
      </c>
      <c r="S184" s="146">
        <v>0</v>
      </c>
      <c r="T184" s="147">
        <f t="shared" si="32"/>
        <v>0</v>
      </c>
      <c r="AR184" s="148" t="s">
        <v>234</v>
      </c>
      <c r="AT184" s="148" t="s">
        <v>104</v>
      </c>
      <c r="AU184" s="148" t="s">
        <v>76</v>
      </c>
      <c r="AY184" s="3" t="s">
        <v>158</v>
      </c>
      <c r="BE184" s="149">
        <f t="shared" si="33"/>
        <v>0</v>
      </c>
      <c r="BF184" s="149">
        <f t="shared" si="34"/>
        <v>0</v>
      </c>
      <c r="BG184" s="149">
        <f t="shared" si="35"/>
        <v>0</v>
      </c>
      <c r="BH184" s="149">
        <f t="shared" si="36"/>
        <v>0</v>
      </c>
      <c r="BI184" s="149">
        <f t="shared" si="37"/>
        <v>0</v>
      </c>
      <c r="BJ184" s="3" t="s">
        <v>74</v>
      </c>
      <c r="BK184" s="149">
        <f t="shared" si="38"/>
        <v>0</v>
      </c>
      <c r="BL184" s="3" t="s">
        <v>234</v>
      </c>
      <c r="BM184" s="148" t="s">
        <v>251</v>
      </c>
    </row>
    <row r="185" spans="2:65" s="14" customFormat="1" ht="27.75" customHeight="1">
      <c r="B185" s="143"/>
      <c r="C185" s="118" t="s">
        <v>580</v>
      </c>
      <c r="D185" s="118" t="s">
        <v>104</v>
      </c>
      <c r="E185" s="119" t="s">
        <v>581</v>
      </c>
      <c r="F185" s="120" t="s">
        <v>582</v>
      </c>
      <c r="G185" s="121" t="s">
        <v>579</v>
      </c>
      <c r="H185" s="122">
        <v>1</v>
      </c>
      <c r="I185" s="123">
        <v>0</v>
      </c>
      <c r="J185" s="123">
        <f t="shared" si="20"/>
        <v>0</v>
      </c>
      <c r="K185" s="120" t="s">
        <v>218</v>
      </c>
      <c r="L185" s="15"/>
      <c r="M185" s="144"/>
      <c r="N185" s="145" t="s">
        <v>34</v>
      </c>
      <c r="O185" s="146">
        <v>0.659</v>
      </c>
      <c r="P185" s="146">
        <f t="shared" si="30"/>
        <v>13.18</v>
      </c>
      <c r="Q185" s="146">
        <v>0.00029</v>
      </c>
      <c r="R185" s="146">
        <f t="shared" si="31"/>
        <v>0.0058</v>
      </c>
      <c r="S185" s="146">
        <v>0</v>
      </c>
      <c r="T185" s="147">
        <f t="shared" si="32"/>
        <v>0</v>
      </c>
      <c r="AR185" s="148" t="s">
        <v>234</v>
      </c>
      <c r="AT185" s="148" t="s">
        <v>104</v>
      </c>
      <c r="AU185" s="148" t="s">
        <v>76</v>
      </c>
      <c r="AY185" s="3" t="s">
        <v>158</v>
      </c>
      <c r="BE185" s="149">
        <f t="shared" si="33"/>
        <v>0</v>
      </c>
      <c r="BF185" s="149">
        <f t="shared" si="34"/>
        <v>0</v>
      </c>
      <c r="BG185" s="149">
        <f t="shared" si="35"/>
        <v>0</v>
      </c>
      <c r="BH185" s="149">
        <f t="shared" si="36"/>
        <v>0</v>
      </c>
      <c r="BI185" s="149">
        <f t="shared" si="37"/>
        <v>0</v>
      </c>
      <c r="BJ185" s="3" t="s">
        <v>74</v>
      </c>
      <c r="BK185" s="149">
        <f t="shared" si="38"/>
        <v>0</v>
      </c>
      <c r="BL185" s="3" t="s">
        <v>234</v>
      </c>
      <c r="BM185" s="148" t="s">
        <v>252</v>
      </c>
    </row>
    <row r="186" spans="2:65" s="14" customFormat="1" ht="16.5" customHeight="1">
      <c r="B186" s="143"/>
      <c r="C186" s="118" t="s">
        <v>583</v>
      </c>
      <c r="D186" s="118" t="s">
        <v>104</v>
      </c>
      <c r="E186" s="119" t="s">
        <v>584</v>
      </c>
      <c r="F186" s="120" t="s">
        <v>585</v>
      </c>
      <c r="G186" s="121" t="s">
        <v>171</v>
      </c>
      <c r="H186" s="122">
        <v>1</v>
      </c>
      <c r="I186" s="123">
        <v>0</v>
      </c>
      <c r="J186" s="123">
        <f t="shared" si="20"/>
        <v>0</v>
      </c>
      <c r="K186" s="120" t="s">
        <v>218</v>
      </c>
      <c r="L186" s="15"/>
      <c r="M186" s="144"/>
      <c r="N186" s="145" t="s">
        <v>34</v>
      </c>
      <c r="O186" s="146">
        <v>0.728</v>
      </c>
      <c r="P186" s="146">
        <f t="shared" si="30"/>
        <v>21.84</v>
      </c>
      <c r="Q186" s="146">
        <v>0.00035000000000000005</v>
      </c>
      <c r="R186" s="146">
        <f t="shared" si="31"/>
        <v>0.010500000000000002</v>
      </c>
      <c r="S186" s="146">
        <v>0</v>
      </c>
      <c r="T186" s="147">
        <f t="shared" si="32"/>
        <v>0</v>
      </c>
      <c r="AR186" s="148" t="s">
        <v>234</v>
      </c>
      <c r="AT186" s="148" t="s">
        <v>104</v>
      </c>
      <c r="AU186" s="148" t="s">
        <v>76</v>
      </c>
      <c r="AY186" s="3" t="s">
        <v>158</v>
      </c>
      <c r="BE186" s="149">
        <f t="shared" si="33"/>
        <v>0</v>
      </c>
      <c r="BF186" s="149">
        <f t="shared" si="34"/>
        <v>0</v>
      </c>
      <c r="BG186" s="149">
        <f t="shared" si="35"/>
        <v>0</v>
      </c>
      <c r="BH186" s="149">
        <f t="shared" si="36"/>
        <v>0</v>
      </c>
      <c r="BI186" s="149">
        <f t="shared" si="37"/>
        <v>0</v>
      </c>
      <c r="BJ186" s="3" t="s">
        <v>74</v>
      </c>
      <c r="BK186" s="149">
        <f t="shared" si="38"/>
        <v>0</v>
      </c>
      <c r="BL186" s="3" t="s">
        <v>234</v>
      </c>
      <c r="BM186" s="148" t="s">
        <v>253</v>
      </c>
    </row>
    <row r="187" spans="2:65" s="14" customFormat="1" ht="16.5" customHeight="1">
      <c r="B187" s="143"/>
      <c r="C187" s="118" t="s">
        <v>586</v>
      </c>
      <c r="D187" s="118" t="s">
        <v>104</v>
      </c>
      <c r="E187" s="119" t="s">
        <v>587</v>
      </c>
      <c r="F187" s="120" t="s">
        <v>515</v>
      </c>
      <c r="G187" s="121" t="s">
        <v>171</v>
      </c>
      <c r="H187" s="122">
        <v>1</v>
      </c>
      <c r="I187" s="123">
        <v>0</v>
      </c>
      <c r="J187" s="123">
        <f t="shared" si="20"/>
        <v>0</v>
      </c>
      <c r="K187" s="120" t="s">
        <v>218</v>
      </c>
      <c r="L187" s="15"/>
      <c r="M187" s="144"/>
      <c r="N187" s="145" t="s">
        <v>34</v>
      </c>
      <c r="O187" s="146">
        <v>0.797</v>
      </c>
      <c r="P187" s="146">
        <f t="shared" si="30"/>
        <v>15.940000000000001</v>
      </c>
      <c r="Q187" s="146">
        <v>0.0005700000000000001</v>
      </c>
      <c r="R187" s="146">
        <f t="shared" si="31"/>
        <v>0.011400000000000002</v>
      </c>
      <c r="S187" s="146">
        <v>0</v>
      </c>
      <c r="T187" s="147">
        <f t="shared" si="32"/>
        <v>0</v>
      </c>
      <c r="AR187" s="148" t="s">
        <v>234</v>
      </c>
      <c r="AT187" s="148" t="s">
        <v>104</v>
      </c>
      <c r="AU187" s="148" t="s">
        <v>76</v>
      </c>
      <c r="AY187" s="3" t="s">
        <v>158</v>
      </c>
      <c r="BE187" s="149">
        <f t="shared" si="33"/>
        <v>0</v>
      </c>
      <c r="BF187" s="149">
        <f t="shared" si="34"/>
        <v>0</v>
      </c>
      <c r="BG187" s="149">
        <f t="shared" si="35"/>
        <v>0</v>
      </c>
      <c r="BH187" s="149">
        <f t="shared" si="36"/>
        <v>0</v>
      </c>
      <c r="BI187" s="149">
        <f t="shared" si="37"/>
        <v>0</v>
      </c>
      <c r="BJ187" s="3" t="s">
        <v>74</v>
      </c>
      <c r="BK187" s="149">
        <f t="shared" si="38"/>
        <v>0</v>
      </c>
      <c r="BL187" s="3" t="s">
        <v>234</v>
      </c>
      <c r="BM187" s="148" t="s">
        <v>254</v>
      </c>
    </row>
    <row r="188" spans="2:65" s="14" customFormat="1" ht="30" customHeight="1">
      <c r="B188" s="143"/>
      <c r="C188" s="118" t="s">
        <v>588</v>
      </c>
      <c r="D188" s="118" t="s">
        <v>104</v>
      </c>
      <c r="E188" s="119" t="s">
        <v>589</v>
      </c>
      <c r="F188" s="120" t="s">
        <v>590</v>
      </c>
      <c r="G188" s="121" t="s">
        <v>162</v>
      </c>
      <c r="H188" s="122">
        <v>1</v>
      </c>
      <c r="I188" s="123">
        <v>0</v>
      </c>
      <c r="J188" s="123">
        <f t="shared" si="20"/>
        <v>0</v>
      </c>
      <c r="K188" s="120" t="s">
        <v>218</v>
      </c>
      <c r="L188" s="15"/>
      <c r="M188" s="144"/>
      <c r="N188" s="145" t="s">
        <v>34</v>
      </c>
      <c r="O188" s="146">
        <v>0.8320000000000001</v>
      </c>
      <c r="P188" s="146">
        <f t="shared" si="30"/>
        <v>16.64</v>
      </c>
      <c r="Q188" s="146">
        <v>0.0011400000000000002</v>
      </c>
      <c r="R188" s="146">
        <f t="shared" si="31"/>
        <v>0.022800000000000004</v>
      </c>
      <c r="S188" s="146">
        <v>0</v>
      </c>
      <c r="T188" s="147">
        <f t="shared" si="32"/>
        <v>0</v>
      </c>
      <c r="AR188" s="148" t="s">
        <v>234</v>
      </c>
      <c r="AT188" s="148" t="s">
        <v>104</v>
      </c>
      <c r="AU188" s="148" t="s">
        <v>76</v>
      </c>
      <c r="AY188" s="3" t="s">
        <v>158</v>
      </c>
      <c r="BE188" s="149">
        <f t="shared" si="33"/>
        <v>0</v>
      </c>
      <c r="BF188" s="149">
        <f t="shared" si="34"/>
        <v>0</v>
      </c>
      <c r="BG188" s="149">
        <f t="shared" si="35"/>
        <v>0</v>
      </c>
      <c r="BH188" s="149">
        <f t="shared" si="36"/>
        <v>0</v>
      </c>
      <c r="BI188" s="149">
        <f t="shared" si="37"/>
        <v>0</v>
      </c>
      <c r="BJ188" s="3" t="s">
        <v>74</v>
      </c>
      <c r="BK188" s="149">
        <f t="shared" si="38"/>
        <v>0</v>
      </c>
      <c r="BL188" s="3" t="s">
        <v>234</v>
      </c>
      <c r="BM188" s="148" t="s">
        <v>255</v>
      </c>
    </row>
    <row r="189" spans="2:65" s="14" customFormat="1" ht="29.25" customHeight="1">
      <c r="B189" s="143"/>
      <c r="C189" s="118" t="s">
        <v>205</v>
      </c>
      <c r="D189" s="118" t="s">
        <v>104</v>
      </c>
      <c r="E189" s="119" t="s">
        <v>206</v>
      </c>
      <c r="F189" s="120" t="s">
        <v>207</v>
      </c>
      <c r="G189" s="121" t="s">
        <v>154</v>
      </c>
      <c r="H189" s="122">
        <v>340</v>
      </c>
      <c r="I189" s="123">
        <v>0</v>
      </c>
      <c r="J189" s="123">
        <f t="shared" si="20"/>
        <v>0</v>
      </c>
      <c r="K189" s="120" t="s">
        <v>218</v>
      </c>
      <c r="L189" s="15"/>
      <c r="M189" s="144"/>
      <c r="N189" s="145" t="s">
        <v>34</v>
      </c>
      <c r="O189" s="146">
        <v>0.211</v>
      </c>
      <c r="P189" s="146">
        <f t="shared" si="30"/>
        <v>10.549999999999999</v>
      </c>
      <c r="Q189" s="146">
        <v>0</v>
      </c>
      <c r="R189" s="146">
        <f t="shared" si="31"/>
        <v>0</v>
      </c>
      <c r="S189" s="146">
        <v>0</v>
      </c>
      <c r="T189" s="147">
        <f t="shared" si="32"/>
        <v>0</v>
      </c>
      <c r="AR189" s="148" t="s">
        <v>234</v>
      </c>
      <c r="AT189" s="148" t="s">
        <v>104</v>
      </c>
      <c r="AU189" s="148" t="s">
        <v>76</v>
      </c>
      <c r="AY189" s="3" t="s">
        <v>158</v>
      </c>
      <c r="BE189" s="149">
        <f t="shared" si="33"/>
        <v>0</v>
      </c>
      <c r="BF189" s="149">
        <f t="shared" si="34"/>
        <v>0</v>
      </c>
      <c r="BG189" s="149">
        <f t="shared" si="35"/>
        <v>0</v>
      </c>
      <c r="BH189" s="149">
        <f t="shared" si="36"/>
        <v>0</v>
      </c>
      <c r="BI189" s="149">
        <f t="shared" si="37"/>
        <v>0</v>
      </c>
      <c r="BJ189" s="3" t="s">
        <v>74</v>
      </c>
      <c r="BK189" s="149">
        <f t="shared" si="38"/>
        <v>0</v>
      </c>
      <c r="BL189" s="3" t="s">
        <v>234</v>
      </c>
      <c r="BM189" s="148" t="s">
        <v>256</v>
      </c>
    </row>
    <row r="190" spans="2:65" s="14" customFormat="1" ht="33" customHeight="1">
      <c r="B190" s="143"/>
      <c r="C190" s="118" t="s">
        <v>208</v>
      </c>
      <c r="D190" s="118" t="s">
        <v>104</v>
      </c>
      <c r="E190" s="119" t="s">
        <v>209</v>
      </c>
      <c r="F190" s="120" t="s">
        <v>210</v>
      </c>
      <c r="G190" s="121" t="s">
        <v>154</v>
      </c>
      <c r="H190" s="122">
        <v>340</v>
      </c>
      <c r="I190" s="123">
        <v>0</v>
      </c>
      <c r="J190" s="123">
        <f t="shared" si="20"/>
        <v>0</v>
      </c>
      <c r="K190" s="120" t="s">
        <v>218</v>
      </c>
      <c r="L190" s="15"/>
      <c r="M190" s="144"/>
      <c r="N190" s="145" t="s">
        <v>34</v>
      </c>
      <c r="O190" s="146">
        <v>0.176</v>
      </c>
      <c r="P190" s="146">
        <f t="shared" si="30"/>
        <v>0.176</v>
      </c>
      <c r="Q190" s="146">
        <v>0.00016</v>
      </c>
      <c r="R190" s="146">
        <f t="shared" si="31"/>
        <v>0.00016</v>
      </c>
      <c r="S190" s="146">
        <v>0</v>
      </c>
      <c r="T190" s="147">
        <f t="shared" si="32"/>
        <v>0</v>
      </c>
      <c r="AR190" s="148" t="s">
        <v>234</v>
      </c>
      <c r="AT190" s="148" t="s">
        <v>104</v>
      </c>
      <c r="AU190" s="148" t="s">
        <v>76</v>
      </c>
      <c r="AY190" s="3" t="s">
        <v>158</v>
      </c>
      <c r="BE190" s="149">
        <f t="shared" si="33"/>
        <v>0</v>
      </c>
      <c r="BF190" s="149">
        <f t="shared" si="34"/>
        <v>0</v>
      </c>
      <c r="BG190" s="149">
        <f t="shared" si="35"/>
        <v>0</v>
      </c>
      <c r="BH190" s="149">
        <f t="shared" si="36"/>
        <v>0</v>
      </c>
      <c r="BI190" s="149">
        <f t="shared" si="37"/>
        <v>0</v>
      </c>
      <c r="BJ190" s="3" t="s">
        <v>74</v>
      </c>
      <c r="BK190" s="149">
        <f t="shared" si="38"/>
        <v>0</v>
      </c>
      <c r="BL190" s="3" t="s">
        <v>234</v>
      </c>
      <c r="BM190" s="148" t="s">
        <v>257</v>
      </c>
    </row>
    <row r="191" spans="2:65" s="14" customFormat="1" ht="27.75" customHeight="1">
      <c r="B191" s="143"/>
      <c r="C191" s="118" t="s">
        <v>591</v>
      </c>
      <c r="D191" s="118" t="s">
        <v>104</v>
      </c>
      <c r="E191" s="119" t="s">
        <v>592</v>
      </c>
      <c r="F191" s="120" t="s">
        <v>593</v>
      </c>
      <c r="G191" s="121" t="s">
        <v>471</v>
      </c>
      <c r="H191" s="122">
        <v>2972.51</v>
      </c>
      <c r="I191" s="123">
        <v>0</v>
      </c>
      <c r="J191" s="123">
        <f t="shared" si="20"/>
        <v>0</v>
      </c>
      <c r="K191" s="120" t="s">
        <v>218</v>
      </c>
      <c r="L191" s="15"/>
      <c r="M191" s="144"/>
      <c r="N191" s="145" t="s">
        <v>34</v>
      </c>
      <c r="O191" s="146">
        <v>0.177</v>
      </c>
      <c r="P191" s="146">
        <f t="shared" si="30"/>
        <v>0.354</v>
      </c>
      <c r="Q191" s="146">
        <v>0.00029</v>
      </c>
      <c r="R191" s="146">
        <f t="shared" si="31"/>
        <v>0.00058</v>
      </c>
      <c r="S191" s="146">
        <v>0</v>
      </c>
      <c r="T191" s="147">
        <f t="shared" si="32"/>
        <v>0</v>
      </c>
      <c r="AR191" s="148" t="s">
        <v>234</v>
      </c>
      <c r="AT191" s="148" t="s">
        <v>104</v>
      </c>
      <c r="AU191" s="148" t="s">
        <v>76</v>
      </c>
      <c r="AY191" s="3" t="s">
        <v>158</v>
      </c>
      <c r="BE191" s="149">
        <f t="shared" si="33"/>
        <v>0</v>
      </c>
      <c r="BF191" s="149">
        <f t="shared" si="34"/>
        <v>0</v>
      </c>
      <c r="BG191" s="149">
        <f t="shared" si="35"/>
        <v>0</v>
      </c>
      <c r="BH191" s="149">
        <f t="shared" si="36"/>
        <v>0</v>
      </c>
      <c r="BI191" s="149">
        <f t="shared" si="37"/>
        <v>0</v>
      </c>
      <c r="BJ191" s="3" t="s">
        <v>74</v>
      </c>
      <c r="BK191" s="149">
        <f t="shared" si="38"/>
        <v>0</v>
      </c>
      <c r="BL191" s="3" t="s">
        <v>234</v>
      </c>
      <c r="BM191" s="148" t="s">
        <v>258</v>
      </c>
    </row>
    <row r="192" spans="2:65" s="14" customFormat="1" ht="16.5" customHeight="1">
      <c r="B192" s="143"/>
      <c r="C192" s="113"/>
      <c r="D192" s="114" t="s">
        <v>68</v>
      </c>
      <c r="E192" s="117" t="s">
        <v>594</v>
      </c>
      <c r="F192" s="117" t="s">
        <v>595</v>
      </c>
      <c r="G192" s="113"/>
      <c r="H192" s="113"/>
      <c r="I192" s="113"/>
      <c r="J192" s="105">
        <f>BK251</f>
        <v>0</v>
      </c>
      <c r="K192" s="120" t="s">
        <v>218</v>
      </c>
      <c r="L192" s="15"/>
      <c r="M192" s="144"/>
      <c r="N192" s="145" t="s">
        <v>34</v>
      </c>
      <c r="O192" s="146">
        <v>0.059000000000000004</v>
      </c>
      <c r="P192" s="146">
        <f t="shared" si="30"/>
        <v>19.470000000000002</v>
      </c>
      <c r="Q192" s="146">
        <v>0</v>
      </c>
      <c r="R192" s="146">
        <f t="shared" si="31"/>
        <v>0</v>
      </c>
      <c r="S192" s="146">
        <v>0</v>
      </c>
      <c r="T192" s="147">
        <f t="shared" si="32"/>
        <v>0</v>
      </c>
      <c r="AR192" s="148" t="s">
        <v>234</v>
      </c>
      <c r="AT192" s="148" t="s">
        <v>104</v>
      </c>
      <c r="AU192" s="148" t="s">
        <v>76</v>
      </c>
      <c r="AY192" s="3" t="s">
        <v>158</v>
      </c>
      <c r="BE192" s="149">
        <f t="shared" si="33"/>
        <v>0</v>
      </c>
      <c r="BF192" s="149">
        <f t="shared" si="34"/>
        <v>0</v>
      </c>
      <c r="BG192" s="149">
        <f t="shared" si="35"/>
        <v>0</v>
      </c>
      <c r="BH192" s="149">
        <f t="shared" si="36"/>
        <v>0</v>
      </c>
      <c r="BI192" s="149">
        <f t="shared" si="37"/>
        <v>0</v>
      </c>
      <c r="BJ192" s="3" t="s">
        <v>74</v>
      </c>
      <c r="BK192" s="149">
        <f t="shared" si="38"/>
        <v>0</v>
      </c>
      <c r="BL192" s="3" t="s">
        <v>234</v>
      </c>
      <c r="BM192" s="148" t="s">
        <v>259</v>
      </c>
    </row>
    <row r="193" spans="2:65" s="14" customFormat="1" ht="4.5" customHeight="1">
      <c r="B193" s="143"/>
      <c r="C193" s="118"/>
      <c r="D193" s="118"/>
      <c r="E193" s="119"/>
      <c r="F193" s="120"/>
      <c r="G193" s="121"/>
      <c r="H193" s="122"/>
      <c r="I193" s="123"/>
      <c r="J193" s="123"/>
      <c r="K193" s="120" t="s">
        <v>218</v>
      </c>
      <c r="L193" s="15"/>
      <c r="M193" s="144"/>
      <c r="N193" s="145" t="s">
        <v>34</v>
      </c>
      <c r="O193" s="146">
        <v>0.059000000000000004</v>
      </c>
      <c r="P193" s="146">
        <f t="shared" si="30"/>
        <v>19.470000000000002</v>
      </c>
      <c r="Q193" s="146">
        <v>0</v>
      </c>
      <c r="R193" s="146">
        <f t="shared" si="31"/>
        <v>0</v>
      </c>
      <c r="S193" s="146">
        <v>0</v>
      </c>
      <c r="T193" s="147">
        <f t="shared" si="32"/>
        <v>0</v>
      </c>
      <c r="AR193" s="148" t="s">
        <v>234</v>
      </c>
      <c r="AT193" s="148" t="s">
        <v>104</v>
      </c>
      <c r="AU193" s="148" t="s">
        <v>76</v>
      </c>
      <c r="AY193" s="3" t="s">
        <v>158</v>
      </c>
      <c r="BE193" s="149">
        <f t="shared" si="33"/>
        <v>0</v>
      </c>
      <c r="BF193" s="149">
        <f t="shared" si="34"/>
        <v>0</v>
      </c>
      <c r="BG193" s="149">
        <f t="shared" si="35"/>
        <v>0</v>
      </c>
      <c r="BH193" s="149">
        <f t="shared" si="36"/>
        <v>0</v>
      </c>
      <c r="BI193" s="149">
        <f t="shared" si="37"/>
        <v>0</v>
      </c>
      <c r="BJ193" s="3" t="s">
        <v>74</v>
      </c>
      <c r="BK193" s="149">
        <f t="shared" si="38"/>
        <v>0</v>
      </c>
      <c r="BL193" s="3" t="s">
        <v>234</v>
      </c>
      <c r="BM193" s="148" t="s">
        <v>260</v>
      </c>
    </row>
    <row r="194" spans="2:65" s="14" customFormat="1" ht="33.75" customHeight="1">
      <c r="B194" s="143"/>
      <c r="C194" s="118" t="s">
        <v>596</v>
      </c>
      <c r="D194" s="118" t="s">
        <v>104</v>
      </c>
      <c r="E194" s="119" t="s">
        <v>597</v>
      </c>
      <c r="F194" s="120" t="s">
        <v>598</v>
      </c>
      <c r="G194" s="121" t="s">
        <v>579</v>
      </c>
      <c r="H194" s="122">
        <v>1</v>
      </c>
      <c r="I194" s="123">
        <v>0</v>
      </c>
      <c r="J194" s="123">
        <f>I194*H194</f>
        <v>0</v>
      </c>
      <c r="K194" s="120"/>
      <c r="L194" s="15"/>
      <c r="M194" s="144"/>
      <c r="N194" s="145" t="s">
        <v>34</v>
      </c>
      <c r="O194" s="146">
        <v>0</v>
      </c>
      <c r="P194" s="146">
        <f t="shared" si="30"/>
        <v>0</v>
      </c>
      <c r="Q194" s="146">
        <v>0</v>
      </c>
      <c r="R194" s="146">
        <f t="shared" si="31"/>
        <v>0</v>
      </c>
      <c r="S194" s="146">
        <v>0</v>
      </c>
      <c r="T194" s="147">
        <f t="shared" si="32"/>
        <v>0</v>
      </c>
      <c r="AR194" s="148" t="s">
        <v>234</v>
      </c>
      <c r="AT194" s="148" t="s">
        <v>104</v>
      </c>
      <c r="AU194" s="148" t="s">
        <v>76</v>
      </c>
      <c r="AY194" s="3" t="s">
        <v>158</v>
      </c>
      <c r="BE194" s="149">
        <f t="shared" si="33"/>
        <v>0</v>
      </c>
      <c r="BF194" s="149">
        <f t="shared" si="34"/>
        <v>0</v>
      </c>
      <c r="BG194" s="149">
        <f t="shared" si="35"/>
        <v>0</v>
      </c>
      <c r="BH194" s="149">
        <f t="shared" si="36"/>
        <v>0</v>
      </c>
      <c r="BI194" s="149">
        <f t="shared" si="37"/>
        <v>0</v>
      </c>
      <c r="BJ194" s="3" t="s">
        <v>74</v>
      </c>
      <c r="BK194" s="149">
        <f t="shared" si="38"/>
        <v>0</v>
      </c>
      <c r="BL194" s="3" t="s">
        <v>234</v>
      </c>
      <c r="BM194" s="148" t="s">
        <v>261</v>
      </c>
    </row>
    <row r="195" spans="2:65" s="14" customFormat="1" ht="30.75" customHeight="1">
      <c r="B195" s="143"/>
      <c r="C195" s="118" t="s">
        <v>599</v>
      </c>
      <c r="D195" s="118" t="s">
        <v>104</v>
      </c>
      <c r="E195" s="119" t="s">
        <v>600</v>
      </c>
      <c r="F195" s="120" t="s">
        <v>601</v>
      </c>
      <c r="G195" s="121" t="s">
        <v>471</v>
      </c>
      <c r="H195" s="122">
        <v>307</v>
      </c>
      <c r="I195" s="123">
        <v>0</v>
      </c>
      <c r="J195" s="123">
        <f>I195*H195</f>
        <v>0</v>
      </c>
      <c r="K195" s="120"/>
      <c r="L195" s="15"/>
      <c r="M195" s="144"/>
      <c r="N195" s="145" t="s">
        <v>34</v>
      </c>
      <c r="O195" s="146">
        <v>0</v>
      </c>
      <c r="P195" s="146">
        <f t="shared" si="30"/>
        <v>0</v>
      </c>
      <c r="Q195" s="146">
        <v>0</v>
      </c>
      <c r="R195" s="146">
        <f t="shared" si="31"/>
        <v>0</v>
      </c>
      <c r="S195" s="146">
        <v>0</v>
      </c>
      <c r="T195" s="147">
        <f t="shared" si="32"/>
        <v>0</v>
      </c>
      <c r="AR195" s="148" t="s">
        <v>234</v>
      </c>
      <c r="AT195" s="148" t="s">
        <v>104</v>
      </c>
      <c r="AU195" s="148" t="s">
        <v>76</v>
      </c>
      <c r="AY195" s="3" t="s">
        <v>158</v>
      </c>
      <c r="BE195" s="149">
        <f t="shared" si="33"/>
        <v>0</v>
      </c>
      <c r="BF195" s="149">
        <f t="shared" si="34"/>
        <v>0</v>
      </c>
      <c r="BG195" s="149">
        <f t="shared" si="35"/>
        <v>0</v>
      </c>
      <c r="BH195" s="149">
        <f t="shared" si="36"/>
        <v>0</v>
      </c>
      <c r="BI195" s="149">
        <f t="shared" si="37"/>
        <v>0</v>
      </c>
      <c r="BJ195" s="3" t="s">
        <v>74</v>
      </c>
      <c r="BK195" s="149">
        <f t="shared" si="38"/>
        <v>0</v>
      </c>
      <c r="BL195" s="3" t="s">
        <v>234</v>
      </c>
      <c r="BM195" s="148" t="s">
        <v>262</v>
      </c>
    </row>
    <row r="196" spans="2:65" s="14" customFormat="1" ht="24" customHeight="1">
      <c r="B196" s="136"/>
      <c r="C196" s="113"/>
      <c r="D196" s="114" t="s">
        <v>68</v>
      </c>
      <c r="E196" s="117" t="s">
        <v>602</v>
      </c>
      <c r="F196" s="117" t="s">
        <v>603</v>
      </c>
      <c r="G196" s="113"/>
      <c r="H196" s="113"/>
      <c r="I196" s="113"/>
      <c r="J196" s="105">
        <f>J197+J198+J199+J200+J201+J202+J203+J204+J205+J206+J207+J208+J209+J210+J211+J212+J213+J214+J215+J216+J217+J218+J219+J220+J221</f>
        <v>0</v>
      </c>
      <c r="K196" s="120" t="s">
        <v>218</v>
      </c>
      <c r="L196" s="15"/>
      <c r="M196" s="144"/>
      <c r="N196" s="145" t="s">
        <v>34</v>
      </c>
      <c r="O196" s="146">
        <v>0</v>
      </c>
      <c r="P196" s="146">
        <f t="shared" si="30"/>
        <v>0</v>
      </c>
      <c r="Q196" s="146">
        <v>0</v>
      </c>
      <c r="R196" s="146">
        <f t="shared" si="31"/>
        <v>0</v>
      </c>
      <c r="S196" s="146">
        <v>0</v>
      </c>
      <c r="T196" s="147">
        <f t="shared" si="32"/>
        <v>0</v>
      </c>
      <c r="AR196" s="148" t="s">
        <v>234</v>
      </c>
      <c r="AT196" s="148" t="s">
        <v>104</v>
      </c>
      <c r="AU196" s="148" t="s">
        <v>76</v>
      </c>
      <c r="AY196" s="3" t="s">
        <v>158</v>
      </c>
      <c r="BE196" s="149">
        <f t="shared" si="33"/>
        <v>0</v>
      </c>
      <c r="BF196" s="149">
        <f t="shared" si="34"/>
        <v>0</v>
      </c>
      <c r="BG196" s="149">
        <f t="shared" si="35"/>
        <v>0</v>
      </c>
      <c r="BH196" s="149">
        <f t="shared" si="36"/>
        <v>0</v>
      </c>
      <c r="BI196" s="149">
        <f t="shared" si="37"/>
        <v>0</v>
      </c>
      <c r="BJ196" s="3" t="s">
        <v>74</v>
      </c>
      <c r="BK196" s="149">
        <f t="shared" si="38"/>
        <v>0</v>
      </c>
      <c r="BL196" s="3" t="s">
        <v>234</v>
      </c>
      <c r="BM196" s="148" t="s">
        <v>263</v>
      </c>
    </row>
    <row r="197" spans="2:63" s="113" customFormat="1" ht="33" customHeight="1">
      <c r="B197" s="143"/>
      <c r="C197" s="118" t="s">
        <v>604</v>
      </c>
      <c r="D197" s="118" t="s">
        <v>104</v>
      </c>
      <c r="E197" s="119" t="s">
        <v>605</v>
      </c>
      <c r="F197" s="120" t="s">
        <v>606</v>
      </c>
      <c r="G197" s="121" t="s">
        <v>579</v>
      </c>
      <c r="H197" s="122">
        <v>6</v>
      </c>
      <c r="I197" s="123">
        <v>0</v>
      </c>
      <c r="J197" s="123">
        <f aca="true" t="shared" si="39" ref="J197:J221">I197*H197</f>
        <v>0</v>
      </c>
      <c r="L197" s="136"/>
      <c r="M197" s="137"/>
      <c r="N197" s="138"/>
      <c r="O197" s="138"/>
      <c r="P197" s="139">
        <f>SUM(P198:P226)</f>
        <v>363.50451999999996</v>
      </c>
      <c r="Q197" s="138"/>
      <c r="R197" s="139">
        <f>SUM(R198:R226)</f>
        <v>0.7311556</v>
      </c>
      <c r="S197" s="138"/>
      <c r="T197" s="140">
        <f>SUM(T198:T226)</f>
        <v>0</v>
      </c>
      <c r="AR197" s="114" t="s">
        <v>76</v>
      </c>
      <c r="AT197" s="141" t="s">
        <v>68</v>
      </c>
      <c r="AU197" s="141" t="s">
        <v>74</v>
      </c>
      <c r="AY197" s="114" t="s">
        <v>158</v>
      </c>
      <c r="BK197" s="142">
        <f>SUM(BK198:BK226)</f>
        <v>0</v>
      </c>
    </row>
    <row r="198" spans="2:65" s="14" customFormat="1" ht="39.75" customHeight="1">
      <c r="B198" s="143"/>
      <c r="C198" s="118" t="s">
        <v>142</v>
      </c>
      <c r="D198" s="118" t="s">
        <v>104</v>
      </c>
      <c r="E198" s="119" t="s">
        <v>607</v>
      </c>
      <c r="F198" s="120" t="s">
        <v>608</v>
      </c>
      <c r="G198" s="121" t="s">
        <v>579</v>
      </c>
      <c r="H198" s="122">
        <v>2</v>
      </c>
      <c r="I198" s="123">
        <v>0</v>
      </c>
      <c r="J198" s="123">
        <f t="shared" si="39"/>
        <v>0</v>
      </c>
      <c r="K198" s="120" t="s">
        <v>218</v>
      </c>
      <c r="L198" s="15"/>
      <c r="M198" s="144"/>
      <c r="N198" s="145" t="s">
        <v>34</v>
      </c>
      <c r="O198" s="146">
        <v>0.668</v>
      </c>
      <c r="P198" s="146">
        <f aca="true" t="shared" si="40" ref="P198:P226">O198*H163</f>
        <v>13.360000000000001</v>
      </c>
      <c r="Q198" s="146">
        <v>0.0030900000000000003</v>
      </c>
      <c r="R198" s="146">
        <f aca="true" t="shared" si="41" ref="R198:R226">Q198*H163</f>
        <v>0.06180000000000001</v>
      </c>
      <c r="S198" s="146">
        <v>0</v>
      </c>
      <c r="T198" s="147">
        <f aca="true" t="shared" si="42" ref="T198:T226">S198*H163</f>
        <v>0</v>
      </c>
      <c r="AR198" s="148" t="s">
        <v>234</v>
      </c>
      <c r="AT198" s="148" t="s">
        <v>104</v>
      </c>
      <c r="AU198" s="148" t="s">
        <v>76</v>
      </c>
      <c r="AY198" s="3" t="s">
        <v>158</v>
      </c>
      <c r="BE198" s="149">
        <f aca="true" t="shared" si="43" ref="BE198:BE226">IF(N198="základní",J163,0)</f>
        <v>0</v>
      </c>
      <c r="BF198" s="149">
        <f aca="true" t="shared" si="44" ref="BF198:BF226">IF(N198="snížená",J163,0)</f>
        <v>0</v>
      </c>
      <c r="BG198" s="149">
        <f aca="true" t="shared" si="45" ref="BG198:BG226">IF(N198="zákl. přenesená",J163,0)</f>
        <v>0</v>
      </c>
      <c r="BH198" s="149">
        <f aca="true" t="shared" si="46" ref="BH198:BH226">IF(N198="sníž. přenesená",J163,0)</f>
        <v>0</v>
      </c>
      <c r="BI198" s="149">
        <f aca="true" t="shared" si="47" ref="BI198:BI226">IF(N198="nulová",J163,0)</f>
        <v>0</v>
      </c>
      <c r="BJ198" s="3" t="s">
        <v>74</v>
      </c>
      <c r="BK198" s="149">
        <f aca="true" t="shared" si="48" ref="BK198:BK226">ROUND(I163*H163,2)</f>
        <v>0</v>
      </c>
      <c r="BL198" s="3" t="s">
        <v>234</v>
      </c>
      <c r="BM198" s="148" t="s">
        <v>264</v>
      </c>
    </row>
    <row r="199" spans="2:65" s="14" customFormat="1" ht="24" customHeight="1">
      <c r="B199" s="143"/>
      <c r="C199" s="118" t="s">
        <v>609</v>
      </c>
      <c r="D199" s="118" t="s">
        <v>104</v>
      </c>
      <c r="E199" s="119" t="s">
        <v>610</v>
      </c>
      <c r="F199" s="120" t="s">
        <v>611</v>
      </c>
      <c r="G199" s="121" t="s">
        <v>579</v>
      </c>
      <c r="H199" s="122">
        <v>15</v>
      </c>
      <c r="I199" s="123">
        <v>0</v>
      </c>
      <c r="J199" s="123">
        <f t="shared" si="39"/>
        <v>0</v>
      </c>
      <c r="K199" s="120" t="s">
        <v>218</v>
      </c>
      <c r="L199" s="15"/>
      <c r="M199" s="144"/>
      <c r="N199" s="145" t="s">
        <v>34</v>
      </c>
      <c r="O199" s="146">
        <v>0.556</v>
      </c>
      <c r="P199" s="146">
        <f t="shared" si="40"/>
        <v>11.120000000000001</v>
      </c>
      <c r="Q199" s="146">
        <v>0.0007</v>
      </c>
      <c r="R199" s="146">
        <f t="shared" si="41"/>
        <v>0.014</v>
      </c>
      <c r="S199" s="146">
        <v>0</v>
      </c>
      <c r="T199" s="147">
        <f t="shared" si="42"/>
        <v>0</v>
      </c>
      <c r="AR199" s="148" t="s">
        <v>234</v>
      </c>
      <c r="AT199" s="148" t="s">
        <v>104</v>
      </c>
      <c r="AU199" s="148" t="s">
        <v>76</v>
      </c>
      <c r="AY199" s="3" t="s">
        <v>158</v>
      </c>
      <c r="BE199" s="149">
        <f t="shared" si="43"/>
        <v>0</v>
      </c>
      <c r="BF199" s="149">
        <f t="shared" si="44"/>
        <v>0</v>
      </c>
      <c r="BG199" s="149">
        <f t="shared" si="45"/>
        <v>0</v>
      </c>
      <c r="BH199" s="149">
        <f t="shared" si="46"/>
        <v>0</v>
      </c>
      <c r="BI199" s="149">
        <f t="shared" si="47"/>
        <v>0</v>
      </c>
      <c r="BJ199" s="3" t="s">
        <v>74</v>
      </c>
      <c r="BK199" s="149">
        <f t="shared" si="48"/>
        <v>0</v>
      </c>
      <c r="BL199" s="3" t="s">
        <v>234</v>
      </c>
      <c r="BM199" s="148" t="s">
        <v>265</v>
      </c>
    </row>
    <row r="200" spans="2:65" s="14" customFormat="1" ht="24" customHeight="1">
      <c r="B200" s="143"/>
      <c r="C200" s="118" t="s">
        <v>612</v>
      </c>
      <c r="D200" s="118" t="s">
        <v>104</v>
      </c>
      <c r="E200" s="119" t="s">
        <v>613</v>
      </c>
      <c r="F200" s="120" t="s">
        <v>614</v>
      </c>
      <c r="G200" s="121" t="s">
        <v>579</v>
      </c>
      <c r="H200" s="122">
        <v>2</v>
      </c>
      <c r="I200" s="123">
        <v>0</v>
      </c>
      <c r="J200" s="123">
        <f t="shared" si="39"/>
        <v>0</v>
      </c>
      <c r="K200" s="120" t="s">
        <v>218</v>
      </c>
      <c r="L200" s="15"/>
      <c r="M200" s="144"/>
      <c r="N200" s="145" t="s">
        <v>34</v>
      </c>
      <c r="O200" s="146">
        <v>0.529</v>
      </c>
      <c r="P200" s="146">
        <f t="shared" si="40"/>
        <v>21.16</v>
      </c>
      <c r="Q200" s="146">
        <v>0.0007800000000000001</v>
      </c>
      <c r="R200" s="146">
        <f t="shared" si="41"/>
        <v>0.031200000000000006</v>
      </c>
      <c r="S200" s="146">
        <v>0</v>
      </c>
      <c r="T200" s="147">
        <f t="shared" si="42"/>
        <v>0</v>
      </c>
      <c r="AR200" s="148" t="s">
        <v>234</v>
      </c>
      <c r="AT200" s="148" t="s">
        <v>104</v>
      </c>
      <c r="AU200" s="148" t="s">
        <v>76</v>
      </c>
      <c r="AY200" s="3" t="s">
        <v>158</v>
      </c>
      <c r="BE200" s="149">
        <f t="shared" si="43"/>
        <v>0</v>
      </c>
      <c r="BF200" s="149">
        <f t="shared" si="44"/>
        <v>0</v>
      </c>
      <c r="BG200" s="149">
        <f t="shared" si="45"/>
        <v>0</v>
      </c>
      <c r="BH200" s="149">
        <f t="shared" si="46"/>
        <v>0</v>
      </c>
      <c r="BI200" s="149">
        <f t="shared" si="47"/>
        <v>0</v>
      </c>
      <c r="BJ200" s="3" t="s">
        <v>74</v>
      </c>
      <c r="BK200" s="149">
        <f t="shared" si="48"/>
        <v>0</v>
      </c>
      <c r="BL200" s="3" t="s">
        <v>234</v>
      </c>
      <c r="BM200" s="148" t="s">
        <v>266</v>
      </c>
    </row>
    <row r="201" spans="2:65" s="14" customFormat="1" ht="24" customHeight="1">
      <c r="B201" s="143"/>
      <c r="C201" s="118" t="s">
        <v>615</v>
      </c>
      <c r="D201" s="118" t="s">
        <v>104</v>
      </c>
      <c r="E201" s="119" t="s">
        <v>616</v>
      </c>
      <c r="F201" s="120" t="s">
        <v>617</v>
      </c>
      <c r="G201" s="121" t="s">
        <v>579</v>
      </c>
      <c r="H201" s="122">
        <v>1</v>
      </c>
      <c r="I201" s="123">
        <v>0</v>
      </c>
      <c r="J201" s="123">
        <f t="shared" si="39"/>
        <v>0</v>
      </c>
      <c r="K201" s="120" t="s">
        <v>218</v>
      </c>
      <c r="L201" s="15"/>
      <c r="M201" s="144"/>
      <c r="N201" s="145" t="s">
        <v>34</v>
      </c>
      <c r="O201" s="146">
        <v>0.616</v>
      </c>
      <c r="P201" s="146">
        <f t="shared" si="40"/>
        <v>55.44</v>
      </c>
      <c r="Q201" s="146">
        <v>0.0009600000000000001</v>
      </c>
      <c r="R201" s="146">
        <f t="shared" si="41"/>
        <v>0.08640000000000002</v>
      </c>
      <c r="S201" s="146">
        <v>0</v>
      </c>
      <c r="T201" s="147">
        <f t="shared" si="42"/>
        <v>0</v>
      </c>
      <c r="AR201" s="148" t="s">
        <v>234</v>
      </c>
      <c r="AT201" s="148" t="s">
        <v>104</v>
      </c>
      <c r="AU201" s="148" t="s">
        <v>76</v>
      </c>
      <c r="AY201" s="3" t="s">
        <v>158</v>
      </c>
      <c r="BE201" s="149">
        <f t="shared" si="43"/>
        <v>0</v>
      </c>
      <c r="BF201" s="149">
        <f t="shared" si="44"/>
        <v>0</v>
      </c>
      <c r="BG201" s="149">
        <f t="shared" si="45"/>
        <v>0</v>
      </c>
      <c r="BH201" s="149">
        <f t="shared" si="46"/>
        <v>0</v>
      </c>
      <c r="BI201" s="149">
        <f t="shared" si="47"/>
        <v>0</v>
      </c>
      <c r="BJ201" s="3" t="s">
        <v>74</v>
      </c>
      <c r="BK201" s="149">
        <f t="shared" si="48"/>
        <v>0</v>
      </c>
      <c r="BL201" s="3" t="s">
        <v>234</v>
      </c>
      <c r="BM201" s="148" t="s">
        <v>267</v>
      </c>
    </row>
    <row r="202" spans="2:65" s="14" customFormat="1" ht="45.75" customHeight="1">
      <c r="B202" s="143"/>
      <c r="C202" s="118" t="s">
        <v>618</v>
      </c>
      <c r="D202" s="118" t="s">
        <v>104</v>
      </c>
      <c r="E202" s="163" t="s">
        <v>619</v>
      </c>
      <c r="F202" s="164" t="s">
        <v>620</v>
      </c>
      <c r="G202" s="121" t="s">
        <v>579</v>
      </c>
      <c r="H202" s="122">
        <v>2</v>
      </c>
      <c r="I202" s="123">
        <v>0</v>
      </c>
      <c r="J202" s="123">
        <f t="shared" si="39"/>
        <v>0</v>
      </c>
      <c r="K202" s="120" t="s">
        <v>218</v>
      </c>
      <c r="L202" s="15"/>
      <c r="M202" s="144"/>
      <c r="N202" s="145" t="s">
        <v>34</v>
      </c>
      <c r="O202" s="146">
        <v>0.6960000000000001</v>
      </c>
      <c r="P202" s="146">
        <f t="shared" si="40"/>
        <v>83.52000000000001</v>
      </c>
      <c r="Q202" s="146">
        <v>0.00125</v>
      </c>
      <c r="R202" s="146">
        <f t="shared" si="41"/>
        <v>0.15</v>
      </c>
      <c r="S202" s="146">
        <v>0</v>
      </c>
      <c r="T202" s="147">
        <f t="shared" si="42"/>
        <v>0</v>
      </c>
      <c r="AR202" s="148" t="s">
        <v>234</v>
      </c>
      <c r="AT202" s="148" t="s">
        <v>104</v>
      </c>
      <c r="AU202" s="148" t="s">
        <v>76</v>
      </c>
      <c r="AY202" s="3" t="s">
        <v>158</v>
      </c>
      <c r="BE202" s="149">
        <f t="shared" si="43"/>
        <v>0</v>
      </c>
      <c r="BF202" s="149">
        <f t="shared" si="44"/>
        <v>0</v>
      </c>
      <c r="BG202" s="149">
        <f t="shared" si="45"/>
        <v>0</v>
      </c>
      <c r="BH202" s="149">
        <f t="shared" si="46"/>
        <v>0</v>
      </c>
      <c r="BI202" s="149">
        <f t="shared" si="47"/>
        <v>0</v>
      </c>
      <c r="BJ202" s="3" t="s">
        <v>74</v>
      </c>
      <c r="BK202" s="149">
        <f t="shared" si="48"/>
        <v>0</v>
      </c>
      <c r="BL202" s="3" t="s">
        <v>234</v>
      </c>
      <c r="BM202" s="148" t="s">
        <v>268</v>
      </c>
    </row>
    <row r="203" spans="2:65" s="14" customFormat="1" ht="37.5" customHeight="1">
      <c r="B203" s="143"/>
      <c r="C203" s="118" t="s">
        <v>621</v>
      </c>
      <c r="D203" s="118" t="s">
        <v>104</v>
      </c>
      <c r="E203" s="119" t="s">
        <v>622</v>
      </c>
      <c r="F203" s="120" t="s">
        <v>623</v>
      </c>
      <c r="G203" s="121" t="s">
        <v>579</v>
      </c>
      <c r="H203" s="122">
        <v>1</v>
      </c>
      <c r="I203" s="123">
        <v>0</v>
      </c>
      <c r="J203" s="123">
        <f t="shared" si="39"/>
        <v>0</v>
      </c>
      <c r="K203" s="120" t="s">
        <v>218</v>
      </c>
      <c r="L203" s="15"/>
      <c r="M203" s="144"/>
      <c r="N203" s="145" t="s">
        <v>34</v>
      </c>
      <c r="O203" s="146">
        <v>0.743</v>
      </c>
      <c r="P203" s="146">
        <f t="shared" si="40"/>
        <v>22.29</v>
      </c>
      <c r="Q203" s="146">
        <v>0.00256</v>
      </c>
      <c r="R203" s="146">
        <f t="shared" si="41"/>
        <v>0.07680000000000001</v>
      </c>
      <c r="S203" s="146">
        <v>0</v>
      </c>
      <c r="T203" s="147">
        <f t="shared" si="42"/>
        <v>0</v>
      </c>
      <c r="AR203" s="148" t="s">
        <v>234</v>
      </c>
      <c r="AT203" s="148" t="s">
        <v>104</v>
      </c>
      <c r="AU203" s="148" t="s">
        <v>76</v>
      </c>
      <c r="AY203" s="3" t="s">
        <v>158</v>
      </c>
      <c r="BE203" s="149">
        <f t="shared" si="43"/>
        <v>0</v>
      </c>
      <c r="BF203" s="149">
        <f t="shared" si="44"/>
        <v>0</v>
      </c>
      <c r="BG203" s="149">
        <f t="shared" si="45"/>
        <v>0</v>
      </c>
      <c r="BH203" s="149">
        <f t="shared" si="46"/>
        <v>0</v>
      </c>
      <c r="BI203" s="149">
        <f t="shared" si="47"/>
        <v>0</v>
      </c>
      <c r="BJ203" s="3" t="s">
        <v>74</v>
      </c>
      <c r="BK203" s="149">
        <f t="shared" si="48"/>
        <v>0</v>
      </c>
      <c r="BL203" s="3" t="s">
        <v>234</v>
      </c>
      <c r="BM203" s="148" t="s">
        <v>269</v>
      </c>
    </row>
    <row r="204" spans="2:65" s="14" customFormat="1" ht="37.5" customHeight="1">
      <c r="B204" s="143"/>
      <c r="C204" s="118" t="s">
        <v>624</v>
      </c>
      <c r="D204" s="118" t="s">
        <v>104</v>
      </c>
      <c r="E204" s="119" t="s">
        <v>625</v>
      </c>
      <c r="F204" s="120" t="s">
        <v>626</v>
      </c>
      <c r="G204" s="121" t="s">
        <v>579</v>
      </c>
      <c r="H204" s="122">
        <v>4</v>
      </c>
      <c r="I204" s="123">
        <v>0</v>
      </c>
      <c r="J204" s="123">
        <f t="shared" si="39"/>
        <v>0</v>
      </c>
      <c r="K204" s="120" t="s">
        <v>218</v>
      </c>
      <c r="L204" s="15"/>
      <c r="M204" s="144"/>
      <c r="N204" s="145" t="s">
        <v>34</v>
      </c>
      <c r="O204" s="146">
        <v>0.789</v>
      </c>
      <c r="P204" s="146">
        <f t="shared" si="40"/>
        <v>15.780000000000001</v>
      </c>
      <c r="Q204" s="146">
        <v>0.0036400000000000004</v>
      </c>
      <c r="R204" s="146">
        <f t="shared" si="41"/>
        <v>0.0728</v>
      </c>
      <c r="S204" s="146">
        <v>0</v>
      </c>
      <c r="T204" s="147">
        <f t="shared" si="42"/>
        <v>0</v>
      </c>
      <c r="AR204" s="148" t="s">
        <v>234</v>
      </c>
      <c r="AT204" s="148" t="s">
        <v>104</v>
      </c>
      <c r="AU204" s="148" t="s">
        <v>76</v>
      </c>
      <c r="AY204" s="3" t="s">
        <v>158</v>
      </c>
      <c r="BE204" s="149">
        <f t="shared" si="43"/>
        <v>0</v>
      </c>
      <c r="BF204" s="149">
        <f t="shared" si="44"/>
        <v>0</v>
      </c>
      <c r="BG204" s="149">
        <f t="shared" si="45"/>
        <v>0</v>
      </c>
      <c r="BH204" s="149">
        <f t="shared" si="46"/>
        <v>0</v>
      </c>
      <c r="BI204" s="149">
        <f t="shared" si="47"/>
        <v>0</v>
      </c>
      <c r="BJ204" s="3" t="s">
        <v>74</v>
      </c>
      <c r="BK204" s="149">
        <f t="shared" si="48"/>
        <v>0</v>
      </c>
      <c r="BL204" s="3" t="s">
        <v>234</v>
      </c>
      <c r="BM204" s="148" t="s">
        <v>270</v>
      </c>
    </row>
    <row r="205" spans="2:65" s="14" customFormat="1" ht="36" customHeight="1">
      <c r="B205" s="143"/>
      <c r="C205" s="118" t="s">
        <v>627</v>
      </c>
      <c r="D205" s="118" t="s">
        <v>104</v>
      </c>
      <c r="E205" s="119" t="s">
        <v>628</v>
      </c>
      <c r="F205" s="120" t="s">
        <v>629</v>
      </c>
      <c r="G205" s="121" t="s">
        <v>579</v>
      </c>
      <c r="H205" s="122">
        <v>8</v>
      </c>
      <c r="I205" s="123">
        <v>0</v>
      </c>
      <c r="J205" s="123">
        <f t="shared" si="39"/>
        <v>0</v>
      </c>
      <c r="K205" s="120" t="s">
        <v>218</v>
      </c>
      <c r="L205" s="15"/>
      <c r="M205" s="144"/>
      <c r="N205" s="145" t="s">
        <v>34</v>
      </c>
      <c r="O205" s="146">
        <v>0.113</v>
      </c>
      <c r="P205" s="146">
        <f t="shared" si="40"/>
        <v>0.0022600000000000003</v>
      </c>
      <c r="Q205" s="146">
        <v>0.00012000000000000002</v>
      </c>
      <c r="R205" s="146">
        <f t="shared" si="41"/>
        <v>2.4000000000000003E-06</v>
      </c>
      <c r="S205" s="146">
        <v>0</v>
      </c>
      <c r="T205" s="147">
        <f t="shared" si="42"/>
        <v>0</v>
      </c>
      <c r="AR205" s="148" t="s">
        <v>234</v>
      </c>
      <c r="AT205" s="148" t="s">
        <v>104</v>
      </c>
      <c r="AU205" s="148" t="s">
        <v>76</v>
      </c>
      <c r="AY205" s="3" t="s">
        <v>158</v>
      </c>
      <c r="BE205" s="149">
        <f t="shared" si="43"/>
        <v>0</v>
      </c>
      <c r="BF205" s="149">
        <f t="shared" si="44"/>
        <v>0</v>
      </c>
      <c r="BG205" s="149">
        <f t="shared" si="45"/>
        <v>0</v>
      </c>
      <c r="BH205" s="149">
        <f t="shared" si="46"/>
        <v>0</v>
      </c>
      <c r="BI205" s="149">
        <f t="shared" si="47"/>
        <v>0</v>
      </c>
      <c r="BJ205" s="3" t="s">
        <v>74</v>
      </c>
      <c r="BK205" s="149">
        <f t="shared" si="48"/>
        <v>0</v>
      </c>
      <c r="BL205" s="3" t="s">
        <v>234</v>
      </c>
      <c r="BM205" s="148" t="s">
        <v>271</v>
      </c>
    </row>
    <row r="206" spans="2:65" s="14" customFormat="1" ht="36" customHeight="1">
      <c r="B206" s="143"/>
      <c r="C206" s="118" t="s">
        <v>630</v>
      </c>
      <c r="D206" s="118" t="s">
        <v>104</v>
      </c>
      <c r="E206" s="119" t="s">
        <v>631</v>
      </c>
      <c r="F206" s="120" t="s">
        <v>632</v>
      </c>
      <c r="G206" s="121" t="s">
        <v>579</v>
      </c>
      <c r="H206" s="122">
        <v>2</v>
      </c>
      <c r="I206" s="123">
        <v>0</v>
      </c>
      <c r="J206" s="123">
        <f t="shared" si="39"/>
        <v>0</v>
      </c>
      <c r="K206" s="120" t="s">
        <v>218</v>
      </c>
      <c r="L206" s="15"/>
      <c r="M206" s="144"/>
      <c r="N206" s="145" t="s">
        <v>34</v>
      </c>
      <c r="O206" s="146">
        <v>0.113</v>
      </c>
      <c r="P206" s="146">
        <f t="shared" si="40"/>
        <v>0.0022600000000000003</v>
      </c>
      <c r="Q206" s="146">
        <v>0.00016</v>
      </c>
      <c r="R206" s="146">
        <f t="shared" si="41"/>
        <v>3.2000000000000003E-06</v>
      </c>
      <c r="S206" s="146">
        <v>0</v>
      </c>
      <c r="T206" s="147">
        <f t="shared" si="42"/>
        <v>0</v>
      </c>
      <c r="AR206" s="148" t="s">
        <v>234</v>
      </c>
      <c r="AT206" s="148" t="s">
        <v>104</v>
      </c>
      <c r="AU206" s="148" t="s">
        <v>76</v>
      </c>
      <c r="AY206" s="3" t="s">
        <v>158</v>
      </c>
      <c r="BE206" s="149">
        <f t="shared" si="43"/>
        <v>0</v>
      </c>
      <c r="BF206" s="149">
        <f t="shared" si="44"/>
        <v>0</v>
      </c>
      <c r="BG206" s="149">
        <f t="shared" si="45"/>
        <v>0</v>
      </c>
      <c r="BH206" s="149">
        <f t="shared" si="46"/>
        <v>0</v>
      </c>
      <c r="BI206" s="149">
        <f t="shared" si="47"/>
        <v>0</v>
      </c>
      <c r="BJ206" s="3" t="s">
        <v>74</v>
      </c>
      <c r="BK206" s="149">
        <f t="shared" si="48"/>
        <v>0</v>
      </c>
      <c r="BL206" s="3" t="s">
        <v>234</v>
      </c>
      <c r="BM206" s="148" t="s">
        <v>272</v>
      </c>
    </row>
    <row r="207" spans="2:65" s="14" customFormat="1" ht="36" customHeight="1">
      <c r="B207" s="143"/>
      <c r="C207" s="118" t="s">
        <v>633</v>
      </c>
      <c r="D207" s="118" t="s">
        <v>104</v>
      </c>
      <c r="E207" s="119" t="s">
        <v>634</v>
      </c>
      <c r="F207" s="120" t="s">
        <v>635</v>
      </c>
      <c r="G207" s="121" t="s">
        <v>579</v>
      </c>
      <c r="H207" s="122">
        <v>1</v>
      </c>
      <c r="I207" s="123">
        <v>0</v>
      </c>
      <c r="J207" s="123">
        <f t="shared" si="39"/>
        <v>0</v>
      </c>
      <c r="K207" s="120" t="s">
        <v>218</v>
      </c>
      <c r="L207" s="15"/>
      <c r="M207" s="144"/>
      <c r="N207" s="145" t="s">
        <v>34</v>
      </c>
      <c r="O207" s="146">
        <v>0.113</v>
      </c>
      <c r="P207" s="146">
        <f t="shared" si="40"/>
        <v>36.160000000000004</v>
      </c>
      <c r="Q207" s="146">
        <v>0.00019</v>
      </c>
      <c r="R207" s="146">
        <f t="shared" si="41"/>
        <v>0.06080000000000001</v>
      </c>
      <c r="S207" s="146">
        <v>0</v>
      </c>
      <c r="T207" s="147">
        <f t="shared" si="42"/>
        <v>0</v>
      </c>
      <c r="AR207" s="148" t="s">
        <v>234</v>
      </c>
      <c r="AT207" s="148" t="s">
        <v>104</v>
      </c>
      <c r="AU207" s="148" t="s">
        <v>76</v>
      </c>
      <c r="AY207" s="3" t="s">
        <v>158</v>
      </c>
      <c r="BE207" s="149">
        <f t="shared" si="43"/>
        <v>0</v>
      </c>
      <c r="BF207" s="149">
        <f t="shared" si="44"/>
        <v>0</v>
      </c>
      <c r="BG207" s="149">
        <f t="shared" si="45"/>
        <v>0</v>
      </c>
      <c r="BH207" s="149">
        <f t="shared" si="46"/>
        <v>0</v>
      </c>
      <c r="BI207" s="149">
        <f t="shared" si="47"/>
        <v>0</v>
      </c>
      <c r="BJ207" s="3" t="s">
        <v>74</v>
      </c>
      <c r="BK207" s="149">
        <f t="shared" si="48"/>
        <v>0</v>
      </c>
      <c r="BL207" s="3" t="s">
        <v>234</v>
      </c>
      <c r="BM207" s="148" t="s">
        <v>273</v>
      </c>
    </row>
    <row r="208" spans="2:65" s="14" customFormat="1" ht="24" customHeight="1">
      <c r="B208" s="143"/>
      <c r="C208" s="118" t="s">
        <v>636</v>
      </c>
      <c r="D208" s="118" t="s">
        <v>104</v>
      </c>
      <c r="E208" s="119" t="s">
        <v>637</v>
      </c>
      <c r="F208" s="120" t="s">
        <v>638</v>
      </c>
      <c r="G208" s="121" t="s">
        <v>579</v>
      </c>
      <c r="H208" s="122">
        <v>14</v>
      </c>
      <c r="I208" s="123">
        <v>0</v>
      </c>
      <c r="J208" s="123">
        <f t="shared" si="39"/>
        <v>0</v>
      </c>
      <c r="K208" s="120" t="s">
        <v>218</v>
      </c>
      <c r="L208" s="15"/>
      <c r="M208" s="144"/>
      <c r="N208" s="145" t="s">
        <v>34</v>
      </c>
      <c r="O208" s="146">
        <v>0.425</v>
      </c>
      <c r="P208" s="146">
        <f t="shared" si="40"/>
        <v>37.824999999999996</v>
      </c>
      <c r="Q208" s="146">
        <v>0</v>
      </c>
      <c r="R208" s="146">
        <f t="shared" si="41"/>
        <v>0</v>
      </c>
      <c r="S208" s="146">
        <v>0</v>
      </c>
      <c r="T208" s="147">
        <f t="shared" si="42"/>
        <v>0</v>
      </c>
      <c r="AR208" s="148" t="s">
        <v>234</v>
      </c>
      <c r="AT208" s="148" t="s">
        <v>104</v>
      </c>
      <c r="AU208" s="148" t="s">
        <v>76</v>
      </c>
      <c r="AY208" s="3" t="s">
        <v>158</v>
      </c>
      <c r="BE208" s="149">
        <f t="shared" si="43"/>
        <v>0</v>
      </c>
      <c r="BF208" s="149">
        <f t="shared" si="44"/>
        <v>0</v>
      </c>
      <c r="BG208" s="149">
        <f t="shared" si="45"/>
        <v>0</v>
      </c>
      <c r="BH208" s="149">
        <f t="shared" si="46"/>
        <v>0</v>
      </c>
      <c r="BI208" s="149">
        <f t="shared" si="47"/>
        <v>0</v>
      </c>
      <c r="BJ208" s="3" t="s">
        <v>74</v>
      </c>
      <c r="BK208" s="149">
        <f t="shared" si="48"/>
        <v>0</v>
      </c>
      <c r="BL208" s="3" t="s">
        <v>234</v>
      </c>
      <c r="BM208" s="148" t="s">
        <v>274</v>
      </c>
    </row>
    <row r="209" spans="2:65" s="14" customFormat="1" ht="27" customHeight="1">
      <c r="B209" s="143"/>
      <c r="C209" s="118" t="s">
        <v>639</v>
      </c>
      <c r="D209" s="118" t="s">
        <v>104</v>
      </c>
      <c r="E209" s="119" t="s">
        <v>640</v>
      </c>
      <c r="F209" s="120" t="s">
        <v>641</v>
      </c>
      <c r="G209" s="121" t="s">
        <v>579</v>
      </c>
      <c r="H209" s="122">
        <v>1</v>
      </c>
      <c r="I209" s="123">
        <v>0</v>
      </c>
      <c r="J209" s="123">
        <f t="shared" si="39"/>
        <v>0</v>
      </c>
      <c r="K209" s="120" t="s">
        <v>218</v>
      </c>
      <c r="L209" s="15"/>
      <c r="M209" s="144"/>
      <c r="N209" s="145" t="s">
        <v>34</v>
      </c>
      <c r="O209" s="146">
        <v>0.20700000000000002</v>
      </c>
      <c r="P209" s="146">
        <f t="shared" si="40"/>
        <v>2.0700000000000003</v>
      </c>
      <c r="Q209" s="146">
        <v>0.0005700000000000001</v>
      </c>
      <c r="R209" s="146">
        <f t="shared" si="41"/>
        <v>0.005700000000000001</v>
      </c>
      <c r="S209" s="146">
        <v>0</v>
      </c>
      <c r="T209" s="147">
        <f t="shared" si="42"/>
        <v>0</v>
      </c>
      <c r="AR209" s="148" t="s">
        <v>234</v>
      </c>
      <c r="AT209" s="148" t="s">
        <v>104</v>
      </c>
      <c r="AU209" s="148" t="s">
        <v>76</v>
      </c>
      <c r="AY209" s="3" t="s">
        <v>158</v>
      </c>
      <c r="BE209" s="149">
        <f t="shared" si="43"/>
        <v>0</v>
      </c>
      <c r="BF209" s="149">
        <f t="shared" si="44"/>
        <v>0</v>
      </c>
      <c r="BG209" s="149">
        <f t="shared" si="45"/>
        <v>0</v>
      </c>
      <c r="BH209" s="149">
        <f t="shared" si="46"/>
        <v>0</v>
      </c>
      <c r="BI209" s="149">
        <f t="shared" si="47"/>
        <v>0</v>
      </c>
      <c r="BJ209" s="3" t="s">
        <v>74</v>
      </c>
      <c r="BK209" s="149">
        <f t="shared" si="48"/>
        <v>0</v>
      </c>
      <c r="BL209" s="3" t="s">
        <v>234</v>
      </c>
      <c r="BM209" s="148" t="s">
        <v>275</v>
      </c>
    </row>
    <row r="210" spans="2:65" s="14" customFormat="1" ht="24.75" customHeight="1">
      <c r="B210" s="143"/>
      <c r="C210" s="168" t="s">
        <v>642</v>
      </c>
      <c r="D210" s="168" t="s">
        <v>104</v>
      </c>
      <c r="E210" s="169" t="s">
        <v>643</v>
      </c>
      <c r="F210" s="170" t="s">
        <v>644</v>
      </c>
      <c r="G210" s="171" t="s">
        <v>579</v>
      </c>
      <c r="H210" s="172">
        <v>2</v>
      </c>
      <c r="I210" s="173">
        <v>0</v>
      </c>
      <c r="J210" s="123">
        <f t="shared" si="39"/>
        <v>0</v>
      </c>
      <c r="K210" s="174" t="s">
        <v>166</v>
      </c>
      <c r="L210" s="15"/>
      <c r="M210" s="144"/>
      <c r="N210" s="145" t="s">
        <v>34</v>
      </c>
      <c r="O210" s="146">
        <v>0.227</v>
      </c>
      <c r="P210" s="146">
        <f t="shared" si="40"/>
        <v>3.178</v>
      </c>
      <c r="Q210" s="146">
        <v>0.00072</v>
      </c>
      <c r="R210" s="146">
        <f t="shared" si="41"/>
        <v>0.01008</v>
      </c>
      <c r="S210" s="146">
        <v>0</v>
      </c>
      <c r="T210" s="147">
        <f t="shared" si="42"/>
        <v>0</v>
      </c>
      <c r="AR210" s="148" t="s">
        <v>234</v>
      </c>
      <c r="AT210" s="148" t="s">
        <v>104</v>
      </c>
      <c r="AU210" s="148" t="s">
        <v>76</v>
      </c>
      <c r="AY210" s="3" t="s">
        <v>158</v>
      </c>
      <c r="BE210" s="149">
        <f t="shared" si="43"/>
        <v>0</v>
      </c>
      <c r="BF210" s="149">
        <f t="shared" si="44"/>
        <v>0</v>
      </c>
      <c r="BG210" s="149">
        <f t="shared" si="45"/>
        <v>0</v>
      </c>
      <c r="BH210" s="149">
        <f t="shared" si="46"/>
        <v>0</v>
      </c>
      <c r="BI210" s="149">
        <f t="shared" si="47"/>
        <v>0</v>
      </c>
      <c r="BJ210" s="3" t="s">
        <v>74</v>
      </c>
      <c r="BK210" s="149">
        <f t="shared" si="48"/>
        <v>0</v>
      </c>
      <c r="BL210" s="3" t="s">
        <v>234</v>
      </c>
      <c r="BM210" s="148" t="s">
        <v>276</v>
      </c>
    </row>
    <row r="211" spans="2:65" s="14" customFormat="1" ht="36.75" customHeight="1">
      <c r="B211" s="143"/>
      <c r="C211" s="175" t="s">
        <v>645</v>
      </c>
      <c r="D211" s="175" t="s">
        <v>104</v>
      </c>
      <c r="E211" s="176" t="s">
        <v>646</v>
      </c>
      <c r="F211" s="177" t="s">
        <v>647</v>
      </c>
      <c r="G211" s="178" t="s">
        <v>579</v>
      </c>
      <c r="H211" s="179">
        <v>14</v>
      </c>
      <c r="I211" s="180">
        <v>0</v>
      </c>
      <c r="J211" s="123">
        <f t="shared" si="39"/>
        <v>0</v>
      </c>
      <c r="K211" s="120" t="s">
        <v>218</v>
      </c>
      <c r="L211" s="15"/>
      <c r="M211" s="144"/>
      <c r="N211" s="145" t="s">
        <v>34</v>
      </c>
      <c r="O211" s="146">
        <v>0.269</v>
      </c>
      <c r="P211" s="146">
        <f t="shared" si="40"/>
        <v>3.228</v>
      </c>
      <c r="Q211" s="146">
        <v>0.0013200000000000002</v>
      </c>
      <c r="R211" s="146">
        <f t="shared" si="41"/>
        <v>0.015840000000000003</v>
      </c>
      <c r="S211" s="146">
        <v>0</v>
      </c>
      <c r="T211" s="147">
        <f t="shared" si="42"/>
        <v>0</v>
      </c>
      <c r="AR211" s="148" t="s">
        <v>234</v>
      </c>
      <c r="AT211" s="148" t="s">
        <v>104</v>
      </c>
      <c r="AU211" s="148" t="s">
        <v>76</v>
      </c>
      <c r="AY211" s="3" t="s">
        <v>158</v>
      </c>
      <c r="BE211" s="149">
        <f t="shared" si="43"/>
        <v>0</v>
      </c>
      <c r="BF211" s="149">
        <f t="shared" si="44"/>
        <v>0</v>
      </c>
      <c r="BG211" s="149">
        <f t="shared" si="45"/>
        <v>0</v>
      </c>
      <c r="BH211" s="149">
        <f t="shared" si="46"/>
        <v>0</v>
      </c>
      <c r="BI211" s="149">
        <f t="shared" si="47"/>
        <v>0</v>
      </c>
      <c r="BJ211" s="3" t="s">
        <v>74</v>
      </c>
      <c r="BK211" s="149">
        <f t="shared" si="48"/>
        <v>0</v>
      </c>
      <c r="BL211" s="3" t="s">
        <v>234</v>
      </c>
      <c r="BM211" s="148" t="s">
        <v>277</v>
      </c>
    </row>
    <row r="212" spans="2:65" s="14" customFormat="1" ht="24" customHeight="1">
      <c r="B212" s="143"/>
      <c r="C212" s="118" t="s">
        <v>648</v>
      </c>
      <c r="D212" s="118" t="s">
        <v>104</v>
      </c>
      <c r="E212" s="119" t="s">
        <v>649</v>
      </c>
      <c r="F212" s="120" t="s">
        <v>650</v>
      </c>
      <c r="G212" s="121" t="s">
        <v>162</v>
      </c>
      <c r="H212" s="122">
        <v>3</v>
      </c>
      <c r="I212" s="123">
        <v>0</v>
      </c>
      <c r="J212" s="123">
        <f t="shared" si="39"/>
        <v>0</v>
      </c>
      <c r="K212" s="120" t="s">
        <v>218</v>
      </c>
      <c r="L212" s="15"/>
      <c r="M212" s="144"/>
      <c r="N212" s="145" t="s">
        <v>34</v>
      </c>
      <c r="O212" s="146">
        <v>0.352</v>
      </c>
      <c r="P212" s="146">
        <f t="shared" si="40"/>
        <v>0.704</v>
      </c>
      <c r="Q212" s="146">
        <v>0.0005</v>
      </c>
      <c r="R212" s="146">
        <f t="shared" si="41"/>
        <v>0.001</v>
      </c>
      <c r="S212" s="146">
        <v>0</v>
      </c>
      <c r="T212" s="147">
        <f t="shared" si="42"/>
        <v>0</v>
      </c>
      <c r="AR212" s="148" t="s">
        <v>234</v>
      </c>
      <c r="AT212" s="148" t="s">
        <v>104</v>
      </c>
      <c r="AU212" s="148" t="s">
        <v>76</v>
      </c>
      <c r="AY212" s="3" t="s">
        <v>158</v>
      </c>
      <c r="BE212" s="149">
        <f t="shared" si="43"/>
        <v>0</v>
      </c>
      <c r="BF212" s="149">
        <f t="shared" si="44"/>
        <v>0</v>
      </c>
      <c r="BG212" s="149">
        <f t="shared" si="45"/>
        <v>0</v>
      </c>
      <c r="BH212" s="149">
        <f t="shared" si="46"/>
        <v>0</v>
      </c>
      <c r="BI212" s="149">
        <f t="shared" si="47"/>
        <v>0</v>
      </c>
      <c r="BJ212" s="3" t="s">
        <v>74</v>
      </c>
      <c r="BK212" s="149">
        <f t="shared" si="48"/>
        <v>0</v>
      </c>
      <c r="BL212" s="3" t="s">
        <v>234</v>
      </c>
      <c r="BM212" s="148" t="s">
        <v>278</v>
      </c>
    </row>
    <row r="213" spans="2:65" s="14" customFormat="1" ht="24" customHeight="1">
      <c r="B213" s="143"/>
      <c r="C213" s="118" t="s">
        <v>651</v>
      </c>
      <c r="D213" s="118" t="s">
        <v>104</v>
      </c>
      <c r="E213" s="119" t="s">
        <v>649</v>
      </c>
      <c r="F213" s="120" t="s">
        <v>652</v>
      </c>
      <c r="G213" s="121" t="s">
        <v>162</v>
      </c>
      <c r="H213" s="122">
        <v>3</v>
      </c>
      <c r="I213" s="123">
        <v>0</v>
      </c>
      <c r="J213" s="123">
        <f t="shared" si="39"/>
        <v>0</v>
      </c>
      <c r="K213" s="120" t="s">
        <v>218</v>
      </c>
      <c r="L213" s="15"/>
      <c r="M213" s="144"/>
      <c r="N213" s="145" t="s">
        <v>34</v>
      </c>
      <c r="O213" s="146">
        <v>0.424</v>
      </c>
      <c r="P213" s="146">
        <f t="shared" si="40"/>
        <v>0.424</v>
      </c>
      <c r="Q213" s="146">
        <v>0.00076</v>
      </c>
      <c r="R213" s="146">
        <f t="shared" si="41"/>
        <v>0.00076</v>
      </c>
      <c r="S213" s="146">
        <v>0</v>
      </c>
      <c r="T213" s="147">
        <f t="shared" si="42"/>
        <v>0</v>
      </c>
      <c r="AR213" s="148" t="s">
        <v>234</v>
      </c>
      <c r="AT213" s="148" t="s">
        <v>104</v>
      </c>
      <c r="AU213" s="148" t="s">
        <v>76</v>
      </c>
      <c r="AY213" s="3" t="s">
        <v>158</v>
      </c>
      <c r="BE213" s="149">
        <f t="shared" si="43"/>
        <v>0</v>
      </c>
      <c r="BF213" s="149">
        <f t="shared" si="44"/>
        <v>0</v>
      </c>
      <c r="BG213" s="149">
        <f t="shared" si="45"/>
        <v>0</v>
      </c>
      <c r="BH213" s="149">
        <f t="shared" si="46"/>
        <v>0</v>
      </c>
      <c r="BI213" s="149">
        <f t="shared" si="47"/>
        <v>0</v>
      </c>
      <c r="BJ213" s="3" t="s">
        <v>74</v>
      </c>
      <c r="BK213" s="149">
        <f t="shared" si="48"/>
        <v>0</v>
      </c>
      <c r="BL213" s="3" t="s">
        <v>234</v>
      </c>
      <c r="BM213" s="148" t="s">
        <v>279</v>
      </c>
    </row>
    <row r="214" spans="2:65" s="14" customFormat="1" ht="32.25" customHeight="1">
      <c r="B214" s="143"/>
      <c r="C214" s="118" t="s">
        <v>653</v>
      </c>
      <c r="D214" s="118" t="s">
        <v>104</v>
      </c>
      <c r="E214" s="119" t="s">
        <v>654</v>
      </c>
      <c r="F214" s="120" t="s">
        <v>655</v>
      </c>
      <c r="G214" s="121" t="s">
        <v>162</v>
      </c>
      <c r="H214" s="122">
        <v>8</v>
      </c>
      <c r="I214" s="123">
        <v>0</v>
      </c>
      <c r="J214" s="123">
        <f t="shared" si="39"/>
        <v>0</v>
      </c>
      <c r="K214" s="120" t="s">
        <v>218</v>
      </c>
      <c r="L214" s="15"/>
      <c r="M214" s="144"/>
      <c r="N214" s="145" t="s">
        <v>34</v>
      </c>
      <c r="O214" s="146">
        <v>0.269</v>
      </c>
      <c r="P214" s="146">
        <f t="shared" si="40"/>
        <v>0.269</v>
      </c>
      <c r="Q214" s="146">
        <v>0.0010400000000000001</v>
      </c>
      <c r="R214" s="146">
        <f t="shared" si="41"/>
        <v>0.0010400000000000001</v>
      </c>
      <c r="S214" s="146">
        <v>0</v>
      </c>
      <c r="T214" s="147">
        <f t="shared" si="42"/>
        <v>0</v>
      </c>
      <c r="AR214" s="148" t="s">
        <v>234</v>
      </c>
      <c r="AT214" s="148" t="s">
        <v>104</v>
      </c>
      <c r="AU214" s="148" t="s">
        <v>76</v>
      </c>
      <c r="AY214" s="3" t="s">
        <v>158</v>
      </c>
      <c r="BE214" s="149">
        <f t="shared" si="43"/>
        <v>0</v>
      </c>
      <c r="BF214" s="149">
        <f t="shared" si="44"/>
        <v>0</v>
      </c>
      <c r="BG214" s="149">
        <f t="shared" si="45"/>
        <v>0</v>
      </c>
      <c r="BH214" s="149">
        <f t="shared" si="46"/>
        <v>0</v>
      </c>
      <c r="BI214" s="149">
        <f t="shared" si="47"/>
        <v>0</v>
      </c>
      <c r="BJ214" s="3" t="s">
        <v>74</v>
      </c>
      <c r="BK214" s="149">
        <f t="shared" si="48"/>
        <v>0</v>
      </c>
      <c r="BL214" s="3" t="s">
        <v>234</v>
      </c>
      <c r="BM214" s="148" t="s">
        <v>280</v>
      </c>
    </row>
    <row r="215" spans="2:65" s="14" customFormat="1" ht="30.75" customHeight="1">
      <c r="B215" s="143"/>
      <c r="C215" s="118" t="s">
        <v>656</v>
      </c>
      <c r="D215" s="118" t="s">
        <v>104</v>
      </c>
      <c r="E215" s="119" t="s">
        <v>657</v>
      </c>
      <c r="F215" s="120" t="s">
        <v>515</v>
      </c>
      <c r="G215" s="121" t="s">
        <v>171</v>
      </c>
      <c r="H215" s="122">
        <v>1</v>
      </c>
      <c r="I215" s="123">
        <v>0</v>
      </c>
      <c r="J215" s="123">
        <f t="shared" si="39"/>
        <v>0</v>
      </c>
      <c r="K215" s="120" t="s">
        <v>218</v>
      </c>
      <c r="L215" s="15"/>
      <c r="M215" s="144"/>
      <c r="N215" s="145" t="s">
        <v>34</v>
      </c>
      <c r="O215" s="146">
        <v>0.35100000000000003</v>
      </c>
      <c r="P215" s="146">
        <f t="shared" si="40"/>
        <v>0.35100000000000003</v>
      </c>
      <c r="Q215" s="146">
        <v>0.0025700000000000002</v>
      </c>
      <c r="R215" s="146">
        <f t="shared" si="41"/>
        <v>0.0025700000000000002</v>
      </c>
      <c r="S215" s="146">
        <v>0</v>
      </c>
      <c r="T215" s="147">
        <f t="shared" si="42"/>
        <v>0</v>
      </c>
      <c r="AR215" s="148" t="s">
        <v>234</v>
      </c>
      <c r="AT215" s="148" t="s">
        <v>104</v>
      </c>
      <c r="AU215" s="148" t="s">
        <v>76</v>
      </c>
      <c r="AY215" s="3" t="s">
        <v>158</v>
      </c>
      <c r="BE215" s="149">
        <f t="shared" si="43"/>
        <v>0</v>
      </c>
      <c r="BF215" s="149">
        <f t="shared" si="44"/>
        <v>0</v>
      </c>
      <c r="BG215" s="149">
        <f t="shared" si="45"/>
        <v>0</v>
      </c>
      <c r="BH215" s="149">
        <f t="shared" si="46"/>
        <v>0</v>
      </c>
      <c r="BI215" s="149">
        <f t="shared" si="47"/>
        <v>0</v>
      </c>
      <c r="BJ215" s="3" t="s">
        <v>74</v>
      </c>
      <c r="BK215" s="149">
        <f t="shared" si="48"/>
        <v>0</v>
      </c>
      <c r="BL215" s="3" t="s">
        <v>234</v>
      </c>
      <c r="BM215" s="148" t="s">
        <v>281</v>
      </c>
    </row>
    <row r="216" spans="2:65" s="14" customFormat="1" ht="29.25" customHeight="1">
      <c r="B216" s="143"/>
      <c r="C216" s="118" t="s">
        <v>658</v>
      </c>
      <c r="D216" s="118" t="s">
        <v>104</v>
      </c>
      <c r="E216" s="119" t="s">
        <v>659</v>
      </c>
      <c r="F216" s="120" t="s">
        <v>660</v>
      </c>
      <c r="G216" s="121" t="s">
        <v>162</v>
      </c>
      <c r="H216" s="122">
        <v>1</v>
      </c>
      <c r="I216" s="123">
        <v>0</v>
      </c>
      <c r="J216" s="123">
        <f t="shared" si="39"/>
        <v>0</v>
      </c>
      <c r="K216" s="120" t="s">
        <v>218</v>
      </c>
      <c r="L216" s="15"/>
      <c r="M216" s="144"/>
      <c r="N216" s="145" t="s">
        <v>34</v>
      </c>
      <c r="O216" s="146">
        <v>0.34</v>
      </c>
      <c r="P216" s="146">
        <f t="shared" si="40"/>
        <v>0.68</v>
      </c>
      <c r="Q216" s="146">
        <v>0.00107</v>
      </c>
      <c r="R216" s="146">
        <f t="shared" si="41"/>
        <v>0.00214</v>
      </c>
      <c r="S216" s="146">
        <v>0</v>
      </c>
      <c r="T216" s="147">
        <f t="shared" si="42"/>
        <v>0</v>
      </c>
      <c r="AR216" s="148" t="s">
        <v>234</v>
      </c>
      <c r="AT216" s="148" t="s">
        <v>104</v>
      </c>
      <c r="AU216" s="148" t="s">
        <v>76</v>
      </c>
      <c r="AY216" s="3" t="s">
        <v>158</v>
      </c>
      <c r="BE216" s="149">
        <f t="shared" si="43"/>
        <v>0</v>
      </c>
      <c r="BF216" s="149">
        <f t="shared" si="44"/>
        <v>0</v>
      </c>
      <c r="BG216" s="149">
        <f t="shared" si="45"/>
        <v>0</v>
      </c>
      <c r="BH216" s="149">
        <f t="shared" si="46"/>
        <v>0</v>
      </c>
      <c r="BI216" s="149">
        <f t="shared" si="47"/>
        <v>0</v>
      </c>
      <c r="BJ216" s="3" t="s">
        <v>74</v>
      </c>
      <c r="BK216" s="149">
        <f t="shared" si="48"/>
        <v>0</v>
      </c>
      <c r="BL216" s="3" t="s">
        <v>234</v>
      </c>
      <c r="BM216" s="148" t="s">
        <v>282</v>
      </c>
    </row>
    <row r="217" spans="2:65" s="14" customFormat="1" ht="24" customHeight="1">
      <c r="B217" s="143"/>
      <c r="C217" s="118" t="s">
        <v>651</v>
      </c>
      <c r="D217" s="118" t="s">
        <v>104</v>
      </c>
      <c r="E217" s="119" t="s">
        <v>661</v>
      </c>
      <c r="F217" s="120" t="s">
        <v>662</v>
      </c>
      <c r="G217" s="121" t="s">
        <v>471</v>
      </c>
      <c r="H217" s="122">
        <v>7832.488</v>
      </c>
      <c r="I217" s="123">
        <v>0</v>
      </c>
      <c r="J217" s="123">
        <f t="shared" si="39"/>
        <v>0</v>
      </c>
      <c r="K217" s="120" t="s">
        <v>218</v>
      </c>
      <c r="L217" s="15"/>
      <c r="M217" s="144"/>
      <c r="N217" s="145" t="s">
        <v>34</v>
      </c>
      <c r="O217" s="146">
        <v>0.26</v>
      </c>
      <c r="P217" s="146">
        <f t="shared" si="40"/>
        <v>0.52</v>
      </c>
      <c r="Q217" s="146">
        <v>0.0008</v>
      </c>
      <c r="R217" s="146">
        <f t="shared" si="41"/>
        <v>0.0016</v>
      </c>
      <c r="S217" s="146">
        <v>0</v>
      </c>
      <c r="T217" s="147">
        <f t="shared" si="42"/>
        <v>0</v>
      </c>
      <c r="AR217" s="148" t="s">
        <v>234</v>
      </c>
      <c r="AT217" s="148" t="s">
        <v>104</v>
      </c>
      <c r="AU217" s="148" t="s">
        <v>76</v>
      </c>
      <c r="AY217" s="3" t="s">
        <v>158</v>
      </c>
      <c r="BE217" s="149">
        <f t="shared" si="43"/>
        <v>0</v>
      </c>
      <c r="BF217" s="149">
        <f t="shared" si="44"/>
        <v>0</v>
      </c>
      <c r="BG217" s="149">
        <f t="shared" si="45"/>
        <v>0</v>
      </c>
      <c r="BH217" s="149">
        <f t="shared" si="46"/>
        <v>0</v>
      </c>
      <c r="BI217" s="149">
        <f t="shared" si="47"/>
        <v>0</v>
      </c>
      <c r="BJ217" s="3" t="s">
        <v>74</v>
      </c>
      <c r="BK217" s="149">
        <f t="shared" si="48"/>
        <v>0</v>
      </c>
      <c r="BL217" s="3" t="s">
        <v>234</v>
      </c>
      <c r="BM217" s="148" t="s">
        <v>283</v>
      </c>
    </row>
    <row r="218" spans="2:65" s="14" customFormat="1" ht="24" customHeight="1">
      <c r="B218" s="143"/>
      <c r="C218" s="118" t="s">
        <v>485</v>
      </c>
      <c r="D218" s="118" t="s">
        <v>104</v>
      </c>
      <c r="E218" s="119" t="s">
        <v>663</v>
      </c>
      <c r="F218" s="120" t="s">
        <v>664</v>
      </c>
      <c r="G218" s="121" t="s">
        <v>579</v>
      </c>
      <c r="H218" s="122">
        <v>2</v>
      </c>
      <c r="I218" s="123">
        <v>0</v>
      </c>
      <c r="J218" s="123">
        <f t="shared" si="39"/>
        <v>0</v>
      </c>
      <c r="K218" s="120" t="s">
        <v>218</v>
      </c>
      <c r="L218" s="15"/>
      <c r="M218" s="144"/>
      <c r="N218" s="145" t="s">
        <v>34</v>
      </c>
      <c r="O218" s="146">
        <v>0.41</v>
      </c>
      <c r="P218" s="146">
        <f t="shared" si="40"/>
        <v>0.82</v>
      </c>
      <c r="Q218" s="146">
        <v>0.0018200000000000002</v>
      </c>
      <c r="R218" s="146">
        <f t="shared" si="41"/>
        <v>0.0036400000000000004</v>
      </c>
      <c r="S218" s="146">
        <v>0</v>
      </c>
      <c r="T218" s="147">
        <f t="shared" si="42"/>
        <v>0</v>
      </c>
      <c r="AR218" s="148" t="s">
        <v>234</v>
      </c>
      <c r="AT218" s="148" t="s">
        <v>104</v>
      </c>
      <c r="AU218" s="148" t="s">
        <v>76</v>
      </c>
      <c r="AY218" s="3" t="s">
        <v>158</v>
      </c>
      <c r="BE218" s="149">
        <f t="shared" si="43"/>
        <v>0</v>
      </c>
      <c r="BF218" s="149">
        <f t="shared" si="44"/>
        <v>0</v>
      </c>
      <c r="BG218" s="149">
        <f t="shared" si="45"/>
        <v>0</v>
      </c>
      <c r="BH218" s="149">
        <f t="shared" si="46"/>
        <v>0</v>
      </c>
      <c r="BI218" s="149">
        <f t="shared" si="47"/>
        <v>0</v>
      </c>
      <c r="BJ218" s="3" t="s">
        <v>74</v>
      </c>
      <c r="BK218" s="149">
        <f t="shared" si="48"/>
        <v>0</v>
      </c>
      <c r="BL218" s="3" t="s">
        <v>234</v>
      </c>
      <c r="BM218" s="148" t="s">
        <v>284</v>
      </c>
    </row>
    <row r="219" spans="2:65" s="14" customFormat="1" ht="24" customHeight="1">
      <c r="B219" s="143"/>
      <c r="C219" s="118" t="s">
        <v>494</v>
      </c>
      <c r="D219" s="118" t="s">
        <v>104</v>
      </c>
      <c r="E219" s="119" t="s">
        <v>665</v>
      </c>
      <c r="F219" s="120" t="s">
        <v>666</v>
      </c>
      <c r="G219" s="121" t="s">
        <v>579</v>
      </c>
      <c r="H219" s="122">
        <v>13</v>
      </c>
      <c r="I219" s="123">
        <v>0</v>
      </c>
      <c r="J219" s="123">
        <f t="shared" si="39"/>
        <v>0</v>
      </c>
      <c r="K219" s="120" t="s">
        <v>218</v>
      </c>
      <c r="L219" s="15"/>
      <c r="M219" s="144"/>
      <c r="N219" s="145" t="s">
        <v>34</v>
      </c>
      <c r="O219" s="146">
        <v>1.03</v>
      </c>
      <c r="P219" s="146">
        <f t="shared" si="40"/>
        <v>2.06</v>
      </c>
      <c r="Q219" s="146">
        <v>0.029140000000000003</v>
      </c>
      <c r="R219" s="146">
        <f t="shared" si="41"/>
        <v>0.058280000000000005</v>
      </c>
      <c r="S219" s="146">
        <v>0</v>
      </c>
      <c r="T219" s="147">
        <f t="shared" si="42"/>
        <v>0</v>
      </c>
      <c r="AR219" s="148" t="s">
        <v>234</v>
      </c>
      <c r="AT219" s="148" t="s">
        <v>104</v>
      </c>
      <c r="AU219" s="148" t="s">
        <v>76</v>
      </c>
      <c r="AY219" s="3" t="s">
        <v>158</v>
      </c>
      <c r="BE219" s="149">
        <f t="shared" si="43"/>
        <v>0</v>
      </c>
      <c r="BF219" s="149">
        <f t="shared" si="44"/>
        <v>0</v>
      </c>
      <c r="BG219" s="149">
        <f t="shared" si="45"/>
        <v>0</v>
      </c>
      <c r="BH219" s="149">
        <f t="shared" si="46"/>
        <v>0</v>
      </c>
      <c r="BI219" s="149">
        <f t="shared" si="47"/>
        <v>0</v>
      </c>
      <c r="BJ219" s="3" t="s">
        <v>74</v>
      </c>
      <c r="BK219" s="149">
        <f t="shared" si="48"/>
        <v>0</v>
      </c>
      <c r="BL219" s="3" t="s">
        <v>234</v>
      </c>
      <c r="BM219" s="148" t="s">
        <v>285</v>
      </c>
    </row>
    <row r="220" spans="2:65" s="14" customFormat="1" ht="22.5" customHeight="1">
      <c r="B220" s="143"/>
      <c r="C220" s="124" t="s">
        <v>76</v>
      </c>
      <c r="D220" s="124" t="s">
        <v>134</v>
      </c>
      <c r="E220" s="125" t="s">
        <v>667</v>
      </c>
      <c r="F220" s="126" t="s">
        <v>668</v>
      </c>
      <c r="G220" s="127" t="s">
        <v>162</v>
      </c>
      <c r="H220" s="128">
        <v>14</v>
      </c>
      <c r="I220" s="129">
        <v>0</v>
      </c>
      <c r="J220" s="123">
        <f t="shared" si="39"/>
        <v>0</v>
      </c>
      <c r="K220" s="120" t="s">
        <v>218</v>
      </c>
      <c r="L220" s="15"/>
      <c r="M220" s="144"/>
      <c r="N220" s="145" t="s">
        <v>34</v>
      </c>
      <c r="O220" s="146">
        <v>1.5</v>
      </c>
      <c r="P220" s="146">
        <f t="shared" si="40"/>
        <v>1.5</v>
      </c>
      <c r="Q220" s="146">
        <v>0.00617</v>
      </c>
      <c r="R220" s="146">
        <f t="shared" si="41"/>
        <v>0.00617</v>
      </c>
      <c r="S220" s="146">
        <v>0</v>
      </c>
      <c r="T220" s="147">
        <f t="shared" si="42"/>
        <v>0</v>
      </c>
      <c r="AR220" s="148" t="s">
        <v>234</v>
      </c>
      <c r="AT220" s="148" t="s">
        <v>104</v>
      </c>
      <c r="AU220" s="148" t="s">
        <v>76</v>
      </c>
      <c r="AY220" s="3" t="s">
        <v>158</v>
      </c>
      <c r="BE220" s="149">
        <f t="shared" si="43"/>
        <v>0</v>
      </c>
      <c r="BF220" s="149">
        <f t="shared" si="44"/>
        <v>0</v>
      </c>
      <c r="BG220" s="149">
        <f t="shared" si="45"/>
        <v>0</v>
      </c>
      <c r="BH220" s="149">
        <f t="shared" si="46"/>
        <v>0</v>
      </c>
      <c r="BI220" s="149">
        <f t="shared" si="47"/>
        <v>0</v>
      </c>
      <c r="BJ220" s="3" t="s">
        <v>74</v>
      </c>
      <c r="BK220" s="149">
        <f t="shared" si="48"/>
        <v>0</v>
      </c>
      <c r="BL220" s="3" t="s">
        <v>234</v>
      </c>
      <c r="BM220" s="148" t="s">
        <v>286</v>
      </c>
    </row>
    <row r="221" spans="2:65" s="14" customFormat="1" ht="36" customHeight="1">
      <c r="B221" s="143"/>
      <c r="C221" s="118" t="s">
        <v>74</v>
      </c>
      <c r="D221" s="118" t="s">
        <v>104</v>
      </c>
      <c r="E221" s="119" t="s">
        <v>669</v>
      </c>
      <c r="F221" s="120" t="s">
        <v>670</v>
      </c>
      <c r="G221" s="121" t="s">
        <v>162</v>
      </c>
      <c r="H221" s="122">
        <v>5</v>
      </c>
      <c r="I221" s="123">
        <v>0</v>
      </c>
      <c r="J221" s="123">
        <f t="shared" si="39"/>
        <v>0</v>
      </c>
      <c r="K221" s="120"/>
      <c r="L221" s="15"/>
      <c r="M221" s="144"/>
      <c r="N221" s="145" t="s">
        <v>34</v>
      </c>
      <c r="O221" s="146">
        <v>0</v>
      </c>
      <c r="P221" s="146">
        <f t="shared" si="40"/>
        <v>0</v>
      </c>
      <c r="Q221" s="146">
        <v>0</v>
      </c>
      <c r="R221" s="146">
        <f t="shared" si="41"/>
        <v>0</v>
      </c>
      <c r="S221" s="146">
        <v>0</v>
      </c>
      <c r="T221" s="147">
        <f t="shared" si="42"/>
        <v>0</v>
      </c>
      <c r="AR221" s="148" t="s">
        <v>234</v>
      </c>
      <c r="AT221" s="148" t="s">
        <v>104</v>
      </c>
      <c r="AU221" s="148" t="s">
        <v>76</v>
      </c>
      <c r="AY221" s="3" t="s">
        <v>158</v>
      </c>
      <c r="BE221" s="149">
        <f t="shared" si="43"/>
        <v>0</v>
      </c>
      <c r="BF221" s="149">
        <f t="shared" si="44"/>
        <v>0</v>
      </c>
      <c r="BG221" s="149">
        <f t="shared" si="45"/>
        <v>0</v>
      </c>
      <c r="BH221" s="149">
        <f t="shared" si="46"/>
        <v>0</v>
      </c>
      <c r="BI221" s="149">
        <f t="shared" si="47"/>
        <v>0</v>
      </c>
      <c r="BJ221" s="3" t="s">
        <v>74</v>
      </c>
      <c r="BK221" s="149">
        <f t="shared" si="48"/>
        <v>0</v>
      </c>
      <c r="BL221" s="3" t="s">
        <v>234</v>
      </c>
      <c r="BM221" s="148" t="s">
        <v>287</v>
      </c>
    </row>
    <row r="222" spans="2:65" s="14" customFormat="1" ht="40.5" customHeight="1">
      <c r="B222" s="143"/>
      <c r="C222" s="113"/>
      <c r="D222" s="114" t="s">
        <v>68</v>
      </c>
      <c r="E222" s="117" t="s">
        <v>671</v>
      </c>
      <c r="F222" s="117" t="s">
        <v>672</v>
      </c>
      <c r="G222" s="113"/>
      <c r="H222" s="113"/>
      <c r="I222" s="113"/>
      <c r="J222" s="105">
        <f>J223+J224+J225+J226+J227</f>
        <v>0</v>
      </c>
      <c r="K222" s="120"/>
      <c r="L222" s="15"/>
      <c r="M222" s="144"/>
      <c r="N222" s="145" t="s">
        <v>34</v>
      </c>
      <c r="O222" s="146">
        <v>0</v>
      </c>
      <c r="P222" s="146">
        <f t="shared" si="40"/>
        <v>0</v>
      </c>
      <c r="Q222" s="146">
        <v>0</v>
      </c>
      <c r="R222" s="146">
        <f t="shared" si="41"/>
        <v>0</v>
      </c>
      <c r="S222" s="146">
        <v>0</v>
      </c>
      <c r="T222" s="147">
        <f t="shared" si="42"/>
        <v>0</v>
      </c>
      <c r="AR222" s="148" t="s">
        <v>234</v>
      </c>
      <c r="AT222" s="148" t="s">
        <v>104</v>
      </c>
      <c r="AU222" s="148" t="s">
        <v>76</v>
      </c>
      <c r="AY222" s="3" t="s">
        <v>158</v>
      </c>
      <c r="BE222" s="149">
        <f t="shared" si="43"/>
        <v>0</v>
      </c>
      <c r="BF222" s="149">
        <f t="shared" si="44"/>
        <v>0</v>
      </c>
      <c r="BG222" s="149">
        <f t="shared" si="45"/>
        <v>0</v>
      </c>
      <c r="BH222" s="149">
        <f t="shared" si="46"/>
        <v>0</v>
      </c>
      <c r="BI222" s="149">
        <f t="shared" si="47"/>
        <v>0</v>
      </c>
      <c r="BJ222" s="3" t="s">
        <v>74</v>
      </c>
      <c r="BK222" s="149">
        <f t="shared" si="48"/>
        <v>0</v>
      </c>
      <c r="BL222" s="3" t="s">
        <v>234</v>
      </c>
      <c r="BM222" s="148" t="s">
        <v>288</v>
      </c>
    </row>
    <row r="223" spans="2:65" s="14" customFormat="1" ht="24" customHeight="1">
      <c r="B223" s="143"/>
      <c r="C223" s="118" t="s">
        <v>633</v>
      </c>
      <c r="D223" s="118" t="s">
        <v>104</v>
      </c>
      <c r="E223" s="119" t="s">
        <v>673</v>
      </c>
      <c r="F223" s="120" t="s">
        <v>674</v>
      </c>
      <c r="G223" s="121" t="s">
        <v>579</v>
      </c>
      <c r="H223" s="122">
        <v>6</v>
      </c>
      <c r="I223" s="123">
        <v>0</v>
      </c>
      <c r="J223" s="123">
        <f>I223*H223</f>
        <v>0</v>
      </c>
      <c r="K223" s="120" t="s">
        <v>218</v>
      </c>
      <c r="L223" s="15"/>
      <c r="M223" s="144"/>
      <c r="N223" s="145" t="s">
        <v>34</v>
      </c>
      <c r="O223" s="146">
        <v>0.381</v>
      </c>
      <c r="P223" s="146">
        <f t="shared" si="40"/>
        <v>0.381</v>
      </c>
      <c r="Q223" s="146">
        <v>0.0005300000000000001</v>
      </c>
      <c r="R223" s="146">
        <f t="shared" si="41"/>
        <v>0.0005300000000000001</v>
      </c>
      <c r="S223" s="146">
        <v>0</v>
      </c>
      <c r="T223" s="147">
        <f t="shared" si="42"/>
        <v>0</v>
      </c>
      <c r="AR223" s="148" t="s">
        <v>234</v>
      </c>
      <c r="AT223" s="148" t="s">
        <v>104</v>
      </c>
      <c r="AU223" s="148" t="s">
        <v>76</v>
      </c>
      <c r="AY223" s="3" t="s">
        <v>158</v>
      </c>
      <c r="BE223" s="149">
        <f t="shared" si="43"/>
        <v>0</v>
      </c>
      <c r="BF223" s="149">
        <f t="shared" si="44"/>
        <v>0</v>
      </c>
      <c r="BG223" s="149">
        <f t="shared" si="45"/>
        <v>0</v>
      </c>
      <c r="BH223" s="149">
        <f t="shared" si="46"/>
        <v>0</v>
      </c>
      <c r="BI223" s="149">
        <f t="shared" si="47"/>
        <v>0</v>
      </c>
      <c r="BJ223" s="3" t="s">
        <v>74</v>
      </c>
      <c r="BK223" s="149">
        <f t="shared" si="48"/>
        <v>0</v>
      </c>
      <c r="BL223" s="3" t="s">
        <v>234</v>
      </c>
      <c r="BM223" s="148" t="s">
        <v>289</v>
      </c>
    </row>
    <row r="224" spans="2:65" s="14" customFormat="1" ht="41.25" customHeight="1">
      <c r="B224" s="143"/>
      <c r="C224" s="118" t="s">
        <v>497</v>
      </c>
      <c r="D224" s="118" t="s">
        <v>104</v>
      </c>
      <c r="E224" s="119" t="s">
        <v>675</v>
      </c>
      <c r="F224" s="120" t="s">
        <v>676</v>
      </c>
      <c r="G224" s="121" t="s">
        <v>579</v>
      </c>
      <c r="H224" s="122">
        <v>2</v>
      </c>
      <c r="I224" s="123">
        <v>0</v>
      </c>
      <c r="J224" s="123">
        <f>I224*H224</f>
        <v>0</v>
      </c>
      <c r="K224" s="120" t="s">
        <v>218</v>
      </c>
      <c r="L224" s="15"/>
      <c r="M224" s="144"/>
      <c r="N224" s="145" t="s">
        <v>34</v>
      </c>
      <c r="O224" s="146">
        <v>0.067</v>
      </c>
      <c r="P224" s="146">
        <f t="shared" si="40"/>
        <v>22.78</v>
      </c>
      <c r="Q224" s="146">
        <v>0.00019</v>
      </c>
      <c r="R224" s="146">
        <f t="shared" si="41"/>
        <v>0.0646</v>
      </c>
      <c r="S224" s="146">
        <v>0</v>
      </c>
      <c r="T224" s="147">
        <f t="shared" si="42"/>
        <v>0</v>
      </c>
      <c r="AR224" s="148" t="s">
        <v>234</v>
      </c>
      <c r="AT224" s="148" t="s">
        <v>104</v>
      </c>
      <c r="AU224" s="148" t="s">
        <v>76</v>
      </c>
      <c r="AY224" s="3" t="s">
        <v>158</v>
      </c>
      <c r="BE224" s="149">
        <f t="shared" si="43"/>
        <v>0</v>
      </c>
      <c r="BF224" s="149">
        <f t="shared" si="44"/>
        <v>0</v>
      </c>
      <c r="BG224" s="149">
        <f t="shared" si="45"/>
        <v>0</v>
      </c>
      <c r="BH224" s="149">
        <f t="shared" si="46"/>
        <v>0</v>
      </c>
      <c r="BI224" s="149">
        <f t="shared" si="47"/>
        <v>0</v>
      </c>
      <c r="BJ224" s="3" t="s">
        <v>74</v>
      </c>
      <c r="BK224" s="149">
        <f t="shared" si="48"/>
        <v>0</v>
      </c>
      <c r="BL224" s="3" t="s">
        <v>234</v>
      </c>
      <c r="BM224" s="148" t="s">
        <v>290</v>
      </c>
    </row>
    <row r="225" spans="2:65" s="14" customFormat="1" ht="28.5" customHeight="1">
      <c r="B225" s="143"/>
      <c r="C225" s="124" t="s">
        <v>137</v>
      </c>
      <c r="D225" s="124" t="s">
        <v>134</v>
      </c>
      <c r="E225" s="125" t="s">
        <v>677</v>
      </c>
      <c r="F225" s="126" t="s">
        <v>678</v>
      </c>
      <c r="G225" s="127" t="s">
        <v>162</v>
      </c>
      <c r="H225" s="128">
        <v>2</v>
      </c>
      <c r="I225" s="129">
        <v>0</v>
      </c>
      <c r="J225" s="123">
        <f>I225*H225</f>
        <v>0</v>
      </c>
      <c r="K225" s="120" t="s">
        <v>218</v>
      </c>
      <c r="L225" s="15"/>
      <c r="M225" s="144"/>
      <c r="N225" s="145" t="s">
        <v>34</v>
      </c>
      <c r="O225" s="146">
        <v>0.082</v>
      </c>
      <c r="P225" s="146">
        <f t="shared" si="40"/>
        <v>27.880000000000003</v>
      </c>
      <c r="Q225" s="146">
        <v>1E-05</v>
      </c>
      <c r="R225" s="146">
        <f t="shared" si="41"/>
        <v>0.0034000000000000002</v>
      </c>
      <c r="S225" s="146">
        <v>0</v>
      </c>
      <c r="T225" s="147">
        <f t="shared" si="42"/>
        <v>0</v>
      </c>
      <c r="AR225" s="148" t="s">
        <v>234</v>
      </c>
      <c r="AT225" s="148" t="s">
        <v>104</v>
      </c>
      <c r="AU225" s="148" t="s">
        <v>76</v>
      </c>
      <c r="AY225" s="3" t="s">
        <v>158</v>
      </c>
      <c r="BE225" s="149">
        <f t="shared" si="43"/>
        <v>0</v>
      </c>
      <c r="BF225" s="149">
        <f t="shared" si="44"/>
        <v>0</v>
      </c>
      <c r="BG225" s="149">
        <f t="shared" si="45"/>
        <v>0</v>
      </c>
      <c r="BH225" s="149">
        <f t="shared" si="46"/>
        <v>0</v>
      </c>
      <c r="BI225" s="149">
        <f t="shared" si="47"/>
        <v>0</v>
      </c>
      <c r="BJ225" s="3" t="s">
        <v>74</v>
      </c>
      <c r="BK225" s="149">
        <f t="shared" si="48"/>
        <v>0</v>
      </c>
      <c r="BL225" s="3" t="s">
        <v>234</v>
      </c>
      <c r="BM225" s="148" t="s">
        <v>291</v>
      </c>
    </row>
    <row r="226" spans="2:65" s="14" customFormat="1" ht="24" customHeight="1">
      <c r="B226" s="136"/>
      <c r="C226" s="118" t="s">
        <v>477</v>
      </c>
      <c r="D226" s="118" t="s">
        <v>104</v>
      </c>
      <c r="E226" s="119" t="s">
        <v>679</v>
      </c>
      <c r="F226" s="120" t="s">
        <v>680</v>
      </c>
      <c r="G226" s="121" t="s">
        <v>579</v>
      </c>
      <c r="H226" s="122">
        <v>2</v>
      </c>
      <c r="I226" s="123">
        <v>0</v>
      </c>
      <c r="J226" s="123">
        <f>I226*H226</f>
        <v>0</v>
      </c>
      <c r="K226" s="120" t="s">
        <v>218</v>
      </c>
      <c r="L226" s="15"/>
      <c r="M226" s="144"/>
      <c r="N226" s="145" t="s">
        <v>34</v>
      </c>
      <c r="O226" s="146">
        <v>0</v>
      </c>
      <c r="P226" s="146">
        <f t="shared" si="40"/>
        <v>0</v>
      </c>
      <c r="Q226" s="146">
        <v>0</v>
      </c>
      <c r="R226" s="146">
        <f t="shared" si="41"/>
        <v>0</v>
      </c>
      <c r="S226" s="146">
        <v>0</v>
      </c>
      <c r="T226" s="147">
        <f t="shared" si="42"/>
        <v>0</v>
      </c>
      <c r="AR226" s="148" t="s">
        <v>234</v>
      </c>
      <c r="AT226" s="148" t="s">
        <v>104</v>
      </c>
      <c r="AU226" s="148" t="s">
        <v>76</v>
      </c>
      <c r="AY226" s="3" t="s">
        <v>158</v>
      </c>
      <c r="BE226" s="149">
        <f t="shared" si="43"/>
        <v>0</v>
      </c>
      <c r="BF226" s="149">
        <f t="shared" si="44"/>
        <v>0</v>
      </c>
      <c r="BG226" s="149">
        <f t="shared" si="45"/>
        <v>0</v>
      </c>
      <c r="BH226" s="149">
        <f t="shared" si="46"/>
        <v>0</v>
      </c>
      <c r="BI226" s="149">
        <f t="shared" si="47"/>
        <v>0</v>
      </c>
      <c r="BJ226" s="3" t="s">
        <v>74</v>
      </c>
      <c r="BK226" s="149">
        <f t="shared" si="48"/>
        <v>0</v>
      </c>
      <c r="BL226" s="3" t="s">
        <v>234</v>
      </c>
      <c r="BM226" s="148" t="s">
        <v>292</v>
      </c>
    </row>
    <row r="227" spans="2:63" s="113" customFormat="1" ht="34.5" customHeight="1">
      <c r="B227" s="143"/>
      <c r="C227" s="118" t="s">
        <v>681</v>
      </c>
      <c r="D227" s="118" t="s">
        <v>104</v>
      </c>
      <c r="E227" s="119" t="s">
        <v>682</v>
      </c>
      <c r="F227" s="120" t="s">
        <v>683</v>
      </c>
      <c r="G227" s="121" t="s">
        <v>471</v>
      </c>
      <c r="H227" s="122">
        <v>742.5</v>
      </c>
      <c r="I227" s="123">
        <v>0</v>
      </c>
      <c r="J227" s="123">
        <f>I227*H227</f>
        <v>0</v>
      </c>
      <c r="L227" s="136"/>
      <c r="M227" s="137"/>
      <c r="N227" s="138"/>
      <c r="O227" s="138"/>
      <c r="P227" s="139" t="e">
        <f>SUM(P228:P250)</f>
        <v>#VALUE!</v>
      </c>
      <c r="Q227" s="138"/>
      <c r="R227" s="139" t="e">
        <f>SUM(R228:R250)</f>
        <v>#VALUE!</v>
      </c>
      <c r="S227" s="138"/>
      <c r="T227" s="140" t="e">
        <f>SUM(T228:T250)</f>
        <v>#VALUE!</v>
      </c>
      <c r="AR227" s="114" t="s">
        <v>76</v>
      </c>
      <c r="AT227" s="141" t="s">
        <v>68</v>
      </c>
      <c r="AU227" s="141" t="s">
        <v>74</v>
      </c>
      <c r="AY227" s="114" t="s">
        <v>158</v>
      </c>
      <c r="BK227" s="142" t="e">
        <f>SUM(BK228:BK250)</f>
        <v>#VALUE!</v>
      </c>
    </row>
    <row r="228" spans="2:65" s="14" customFormat="1" ht="29.25" customHeight="1">
      <c r="B228" s="143"/>
      <c r="C228" s="113"/>
      <c r="D228" s="114" t="s">
        <v>68</v>
      </c>
      <c r="E228" s="117" t="s">
        <v>684</v>
      </c>
      <c r="F228" s="117" t="s">
        <v>685</v>
      </c>
      <c r="G228" s="113"/>
      <c r="H228" s="113"/>
      <c r="I228" s="113"/>
      <c r="J228" s="105">
        <f>BK283</f>
        <v>0</v>
      </c>
      <c r="K228" s="120" t="s">
        <v>218</v>
      </c>
      <c r="L228" s="15"/>
      <c r="M228" s="144"/>
      <c r="N228" s="145" t="s">
        <v>34</v>
      </c>
      <c r="O228" s="146">
        <v>0.40900000000000003</v>
      </c>
      <c r="P228" s="146" t="e">
        <f aca="true" t="shared" si="49" ref="P228:P250">O228*"$#REF!$#REF!"</f>
        <v>#VALUE!</v>
      </c>
      <c r="Q228" s="146">
        <v>0.00301</v>
      </c>
      <c r="R228" s="146" t="e">
        <f aca="true" t="shared" si="50" ref="R228:R250">Q228*"$#REF!$#REF!"</f>
        <v>#VALUE!</v>
      </c>
      <c r="S228" s="146">
        <v>0</v>
      </c>
      <c r="T228" s="147" t="e">
        <f aca="true" t="shared" si="51" ref="T228:T250">S228*"$#REF!$#REF!"</f>
        <v>#VALUE!</v>
      </c>
      <c r="AR228" s="148" t="s">
        <v>234</v>
      </c>
      <c r="AT228" s="148" t="s">
        <v>104</v>
      </c>
      <c r="AU228" s="148" t="s">
        <v>76</v>
      </c>
      <c r="AY228" s="3" t="s">
        <v>158</v>
      </c>
      <c r="BE228" s="149" t="str">
        <f aca="true" t="shared" si="52" ref="BE228:BE250">IF(N228="základní","$#REF!$#REF!",0)</f>
        <v>$#REF!$#REF!</v>
      </c>
      <c r="BF228" s="149">
        <f aca="true" t="shared" si="53" ref="BF228:BF250">IF(N228="snížená","$#REF!$#REF!",0)</f>
        <v>0</v>
      </c>
      <c r="BG228" s="149">
        <f aca="true" t="shared" si="54" ref="BG228:BG250">IF(N228="zákl. přenesená","$#REF!$#REF!",0)</f>
        <v>0</v>
      </c>
      <c r="BH228" s="149">
        <f aca="true" t="shared" si="55" ref="BH228:BH250">IF(N228="sníž. přenesená","$#REF!$#REF!",0)</f>
        <v>0</v>
      </c>
      <c r="BI228" s="149">
        <f aca="true" t="shared" si="56" ref="BI228:BI250">IF(N228="nulová","$#REF!$#REF!",0)</f>
        <v>0</v>
      </c>
      <c r="BJ228" s="3" t="s">
        <v>74</v>
      </c>
      <c r="BK228" s="149" t="e">
        <f aca="true" t="shared" si="57" ref="BK228:BK250">ROUND("$#REF!$#REF!"*"$#REF!$#REF!",2)</f>
        <v>#VALUE!</v>
      </c>
      <c r="BL228" s="3" t="s">
        <v>234</v>
      </c>
      <c r="BM228" s="148" t="s">
        <v>293</v>
      </c>
    </row>
    <row r="229" spans="2:65" s="14" customFormat="1" ht="26.25" customHeight="1">
      <c r="B229" s="143"/>
      <c r="C229" s="118" t="s">
        <v>236</v>
      </c>
      <c r="D229" s="118" t="s">
        <v>104</v>
      </c>
      <c r="E229" s="119" t="s">
        <v>686</v>
      </c>
      <c r="F229" s="120" t="s">
        <v>687</v>
      </c>
      <c r="G229" s="121" t="s">
        <v>162</v>
      </c>
      <c r="H229" s="122">
        <v>20</v>
      </c>
      <c r="I229" s="123">
        <v>0</v>
      </c>
      <c r="J229" s="123">
        <f>I229*H229</f>
        <v>0</v>
      </c>
      <c r="K229" s="120" t="s">
        <v>218</v>
      </c>
      <c r="L229" s="15"/>
      <c r="M229" s="144"/>
      <c r="N229" s="145" t="s">
        <v>34</v>
      </c>
      <c r="O229" s="146">
        <v>0.435</v>
      </c>
      <c r="P229" s="146" t="e">
        <f t="shared" si="49"/>
        <v>#VALUE!</v>
      </c>
      <c r="Q229" s="146">
        <v>0.004050000000000001</v>
      </c>
      <c r="R229" s="146" t="e">
        <f t="shared" si="50"/>
        <v>#VALUE!</v>
      </c>
      <c r="S229" s="146">
        <v>0</v>
      </c>
      <c r="T229" s="147" t="e">
        <f t="shared" si="51"/>
        <v>#VALUE!</v>
      </c>
      <c r="AR229" s="148" t="s">
        <v>234</v>
      </c>
      <c r="AT229" s="148" t="s">
        <v>104</v>
      </c>
      <c r="AU229" s="148" t="s">
        <v>76</v>
      </c>
      <c r="AY229" s="3" t="s">
        <v>158</v>
      </c>
      <c r="BE229" s="149" t="str">
        <f t="shared" si="52"/>
        <v>$#REF!$#REF!</v>
      </c>
      <c r="BF229" s="149">
        <f t="shared" si="53"/>
        <v>0</v>
      </c>
      <c r="BG229" s="149">
        <f t="shared" si="54"/>
        <v>0</v>
      </c>
      <c r="BH229" s="149">
        <f t="shared" si="55"/>
        <v>0</v>
      </c>
      <c r="BI229" s="149">
        <f t="shared" si="56"/>
        <v>0</v>
      </c>
      <c r="BJ229" s="3" t="s">
        <v>74</v>
      </c>
      <c r="BK229" s="149" t="e">
        <f t="shared" si="57"/>
        <v>#VALUE!</v>
      </c>
      <c r="BL229" s="3" t="s">
        <v>234</v>
      </c>
      <c r="BM229" s="148" t="s">
        <v>294</v>
      </c>
    </row>
    <row r="230" spans="2:65" s="14" customFormat="1" ht="27" customHeight="1">
      <c r="B230" s="143"/>
      <c r="C230" s="113"/>
      <c r="D230" s="114" t="s">
        <v>68</v>
      </c>
      <c r="E230" s="117" t="s">
        <v>688</v>
      </c>
      <c r="F230" s="117" t="s">
        <v>689</v>
      </c>
      <c r="G230" s="113"/>
      <c r="H230" s="113"/>
      <c r="I230" s="113"/>
      <c r="J230" s="105">
        <f>J231+J232+J233+J234</f>
        <v>0</v>
      </c>
      <c r="K230" s="120" t="s">
        <v>218</v>
      </c>
      <c r="L230" s="15"/>
      <c r="M230" s="144"/>
      <c r="N230" s="145" t="s">
        <v>34</v>
      </c>
      <c r="O230" s="146">
        <v>1.1320000000000001</v>
      </c>
      <c r="P230" s="146" t="e">
        <f t="shared" si="49"/>
        <v>#VALUE!</v>
      </c>
      <c r="Q230" s="146">
        <v>0.011710000000000002</v>
      </c>
      <c r="R230" s="146" t="e">
        <f t="shared" si="50"/>
        <v>#VALUE!</v>
      </c>
      <c r="S230" s="146">
        <v>0</v>
      </c>
      <c r="T230" s="147" t="e">
        <f t="shared" si="51"/>
        <v>#VALUE!</v>
      </c>
      <c r="AR230" s="148" t="s">
        <v>234</v>
      </c>
      <c r="AT230" s="148" t="s">
        <v>104</v>
      </c>
      <c r="AU230" s="148" t="s">
        <v>76</v>
      </c>
      <c r="AY230" s="3" t="s">
        <v>158</v>
      </c>
      <c r="BE230" s="149" t="str">
        <f t="shared" si="52"/>
        <v>$#REF!$#REF!</v>
      </c>
      <c r="BF230" s="149">
        <f t="shared" si="53"/>
        <v>0</v>
      </c>
      <c r="BG230" s="149">
        <f t="shared" si="54"/>
        <v>0</v>
      </c>
      <c r="BH230" s="149">
        <f t="shared" si="55"/>
        <v>0</v>
      </c>
      <c r="BI230" s="149">
        <f t="shared" si="56"/>
        <v>0</v>
      </c>
      <c r="BJ230" s="3" t="s">
        <v>74</v>
      </c>
      <c r="BK230" s="149" t="e">
        <f t="shared" si="57"/>
        <v>#VALUE!</v>
      </c>
      <c r="BL230" s="3" t="s">
        <v>234</v>
      </c>
      <c r="BM230" s="148" t="s">
        <v>295</v>
      </c>
    </row>
    <row r="231" spans="2:65" s="14" customFormat="1" ht="30.75" customHeight="1">
      <c r="B231" s="143"/>
      <c r="C231" s="118" t="s">
        <v>690</v>
      </c>
      <c r="D231" s="118" t="s">
        <v>104</v>
      </c>
      <c r="E231" s="119" t="s">
        <v>691</v>
      </c>
      <c r="F231" s="120" t="s">
        <v>692</v>
      </c>
      <c r="G231" s="121" t="s">
        <v>154</v>
      </c>
      <c r="H231" s="122">
        <v>5</v>
      </c>
      <c r="I231" s="123">
        <v>0</v>
      </c>
      <c r="J231" s="123">
        <f>I231*H231</f>
        <v>0</v>
      </c>
      <c r="K231" s="120" t="s">
        <v>218</v>
      </c>
      <c r="L231" s="15"/>
      <c r="M231" s="144"/>
      <c r="N231" s="145" t="s">
        <v>34</v>
      </c>
      <c r="O231" s="146">
        <v>0.362</v>
      </c>
      <c r="P231" s="146" t="e">
        <f t="shared" si="49"/>
        <v>#VALUE!</v>
      </c>
      <c r="Q231" s="146">
        <v>0.00468</v>
      </c>
      <c r="R231" s="146" t="e">
        <f t="shared" si="50"/>
        <v>#VALUE!</v>
      </c>
      <c r="S231" s="146">
        <v>0</v>
      </c>
      <c r="T231" s="147" t="e">
        <f t="shared" si="51"/>
        <v>#VALUE!</v>
      </c>
      <c r="AR231" s="148" t="s">
        <v>234</v>
      </c>
      <c r="AT231" s="148" t="s">
        <v>104</v>
      </c>
      <c r="AU231" s="148" t="s">
        <v>76</v>
      </c>
      <c r="AY231" s="3" t="s">
        <v>158</v>
      </c>
      <c r="BE231" s="149" t="str">
        <f t="shared" si="52"/>
        <v>$#REF!$#REF!</v>
      </c>
      <c r="BF231" s="149">
        <f t="shared" si="53"/>
        <v>0</v>
      </c>
      <c r="BG231" s="149">
        <f t="shared" si="54"/>
        <v>0</v>
      </c>
      <c r="BH231" s="149">
        <f t="shared" si="55"/>
        <v>0</v>
      </c>
      <c r="BI231" s="149">
        <f t="shared" si="56"/>
        <v>0</v>
      </c>
      <c r="BJ231" s="3" t="s">
        <v>74</v>
      </c>
      <c r="BK231" s="149" t="e">
        <f t="shared" si="57"/>
        <v>#VALUE!</v>
      </c>
      <c r="BL231" s="3" t="s">
        <v>234</v>
      </c>
      <c r="BM231" s="148" t="s">
        <v>296</v>
      </c>
    </row>
    <row r="232" spans="2:65" s="14" customFormat="1" ht="24" customHeight="1">
      <c r="B232" s="143"/>
      <c r="C232" s="118" t="s">
        <v>693</v>
      </c>
      <c r="D232" s="118" t="s">
        <v>104</v>
      </c>
      <c r="E232" s="119" t="s">
        <v>694</v>
      </c>
      <c r="F232" s="120" t="s">
        <v>695</v>
      </c>
      <c r="G232" s="121" t="s">
        <v>171</v>
      </c>
      <c r="H232" s="122">
        <v>1</v>
      </c>
      <c r="I232" s="123">
        <v>0</v>
      </c>
      <c r="J232" s="123">
        <f>I232*H232</f>
        <v>0</v>
      </c>
      <c r="K232" s="120" t="s">
        <v>218</v>
      </c>
      <c r="L232" s="15"/>
      <c r="M232" s="144"/>
      <c r="N232" s="145" t="s">
        <v>34</v>
      </c>
      <c r="O232" s="146">
        <v>2.05</v>
      </c>
      <c r="P232" s="146" t="e">
        <f t="shared" si="49"/>
        <v>#VALUE!</v>
      </c>
      <c r="Q232" s="146">
        <v>0.00529</v>
      </c>
      <c r="R232" s="146" t="e">
        <f t="shared" si="50"/>
        <v>#VALUE!</v>
      </c>
      <c r="S232" s="146">
        <v>0</v>
      </c>
      <c r="T232" s="147" t="e">
        <f t="shared" si="51"/>
        <v>#VALUE!</v>
      </c>
      <c r="AR232" s="148" t="s">
        <v>234</v>
      </c>
      <c r="AT232" s="148" t="s">
        <v>104</v>
      </c>
      <c r="AU232" s="148" t="s">
        <v>76</v>
      </c>
      <c r="AY232" s="3" t="s">
        <v>158</v>
      </c>
      <c r="BE232" s="149" t="str">
        <f t="shared" si="52"/>
        <v>$#REF!$#REF!</v>
      </c>
      <c r="BF232" s="149">
        <f t="shared" si="53"/>
        <v>0</v>
      </c>
      <c r="BG232" s="149">
        <f t="shared" si="54"/>
        <v>0</v>
      </c>
      <c r="BH232" s="149">
        <f t="shared" si="55"/>
        <v>0</v>
      </c>
      <c r="BI232" s="149">
        <f t="shared" si="56"/>
        <v>0</v>
      </c>
      <c r="BJ232" s="3" t="s">
        <v>74</v>
      </c>
      <c r="BK232" s="149" t="e">
        <f t="shared" si="57"/>
        <v>#VALUE!</v>
      </c>
      <c r="BL232" s="3" t="s">
        <v>234</v>
      </c>
      <c r="BM232" s="148" t="s">
        <v>297</v>
      </c>
    </row>
    <row r="233" spans="2:65" s="14" customFormat="1" ht="29.25" customHeight="1">
      <c r="B233" s="143"/>
      <c r="C233" s="118" t="s">
        <v>696</v>
      </c>
      <c r="D233" s="118" t="s">
        <v>104</v>
      </c>
      <c r="E233" s="119" t="s">
        <v>697</v>
      </c>
      <c r="F233" s="120" t="s">
        <v>698</v>
      </c>
      <c r="G233" s="121" t="s">
        <v>171</v>
      </c>
      <c r="H233" s="122">
        <v>1</v>
      </c>
      <c r="I233" s="123">
        <v>0</v>
      </c>
      <c r="J233" s="123">
        <f>I233*H233</f>
        <v>0</v>
      </c>
      <c r="K233" s="120" t="s">
        <v>218</v>
      </c>
      <c r="L233" s="15"/>
      <c r="M233" s="144"/>
      <c r="N233" s="145" t="s">
        <v>34</v>
      </c>
      <c r="O233" s="146">
        <v>0.838</v>
      </c>
      <c r="P233" s="146" t="e">
        <f t="shared" si="49"/>
        <v>#VALUE!</v>
      </c>
      <c r="Q233" s="146">
        <v>0.0014700000000000002</v>
      </c>
      <c r="R233" s="146" t="e">
        <f t="shared" si="50"/>
        <v>#VALUE!</v>
      </c>
      <c r="S233" s="146">
        <v>0</v>
      </c>
      <c r="T233" s="147" t="e">
        <f t="shared" si="51"/>
        <v>#VALUE!</v>
      </c>
      <c r="AR233" s="148" t="s">
        <v>234</v>
      </c>
      <c r="AT233" s="148" t="s">
        <v>104</v>
      </c>
      <c r="AU233" s="148" t="s">
        <v>76</v>
      </c>
      <c r="AY233" s="3" t="s">
        <v>158</v>
      </c>
      <c r="BE233" s="149" t="str">
        <f t="shared" si="52"/>
        <v>$#REF!$#REF!</v>
      </c>
      <c r="BF233" s="149">
        <f t="shared" si="53"/>
        <v>0</v>
      </c>
      <c r="BG233" s="149">
        <f t="shared" si="54"/>
        <v>0</v>
      </c>
      <c r="BH233" s="149">
        <f t="shared" si="55"/>
        <v>0</v>
      </c>
      <c r="BI233" s="149">
        <f t="shared" si="56"/>
        <v>0</v>
      </c>
      <c r="BJ233" s="3" t="s">
        <v>74</v>
      </c>
      <c r="BK233" s="149" t="e">
        <f t="shared" si="57"/>
        <v>#VALUE!</v>
      </c>
      <c r="BL233" s="3" t="s">
        <v>234</v>
      </c>
      <c r="BM233" s="148" t="s">
        <v>298</v>
      </c>
    </row>
    <row r="234" spans="2:65" s="14" customFormat="1" ht="32.25" customHeight="1">
      <c r="B234" s="143"/>
      <c r="C234" s="118" t="s">
        <v>699</v>
      </c>
      <c r="D234" s="118" t="s">
        <v>104</v>
      </c>
      <c r="E234" s="119" t="s">
        <v>700</v>
      </c>
      <c r="F234" s="120" t="s">
        <v>701</v>
      </c>
      <c r="G234" s="121" t="s">
        <v>471</v>
      </c>
      <c r="H234" s="122">
        <v>2842.335</v>
      </c>
      <c r="I234" s="123">
        <v>0</v>
      </c>
      <c r="J234" s="123">
        <f>I234*H234</f>
        <v>0</v>
      </c>
      <c r="K234" s="120" t="s">
        <v>218</v>
      </c>
      <c r="L234" s="15"/>
      <c r="M234" s="144"/>
      <c r="N234" s="145" t="s">
        <v>34</v>
      </c>
      <c r="O234" s="146">
        <v>0.201</v>
      </c>
      <c r="P234" s="146" t="e">
        <f t="shared" si="49"/>
        <v>#VALUE!</v>
      </c>
      <c r="Q234" s="146">
        <v>0.0014</v>
      </c>
      <c r="R234" s="146" t="e">
        <f t="shared" si="50"/>
        <v>#VALUE!</v>
      </c>
      <c r="S234" s="146">
        <v>0</v>
      </c>
      <c r="T234" s="147" t="e">
        <f t="shared" si="51"/>
        <v>#VALUE!</v>
      </c>
      <c r="AR234" s="148" t="s">
        <v>234</v>
      </c>
      <c r="AT234" s="148" t="s">
        <v>104</v>
      </c>
      <c r="AU234" s="148" t="s">
        <v>76</v>
      </c>
      <c r="AY234" s="3" t="s">
        <v>158</v>
      </c>
      <c r="BE234" s="149" t="str">
        <f t="shared" si="52"/>
        <v>$#REF!$#REF!</v>
      </c>
      <c r="BF234" s="149">
        <f t="shared" si="53"/>
        <v>0</v>
      </c>
      <c r="BG234" s="149">
        <f t="shared" si="54"/>
        <v>0</v>
      </c>
      <c r="BH234" s="149">
        <f t="shared" si="55"/>
        <v>0</v>
      </c>
      <c r="BI234" s="149">
        <f t="shared" si="56"/>
        <v>0</v>
      </c>
      <c r="BJ234" s="3" t="s">
        <v>74</v>
      </c>
      <c r="BK234" s="149" t="e">
        <f t="shared" si="57"/>
        <v>#VALUE!</v>
      </c>
      <c r="BL234" s="3" t="s">
        <v>234</v>
      </c>
      <c r="BM234" s="148" t="s">
        <v>299</v>
      </c>
    </row>
    <row r="235" spans="2:65" s="14" customFormat="1" ht="24" customHeight="1">
      <c r="B235" s="143"/>
      <c r="C235" s="113"/>
      <c r="D235" s="114" t="s">
        <v>68</v>
      </c>
      <c r="E235" s="117" t="s">
        <v>702</v>
      </c>
      <c r="F235" s="117" t="s">
        <v>703</v>
      </c>
      <c r="G235" s="113"/>
      <c r="H235" s="113"/>
      <c r="I235" s="113"/>
      <c r="J235" s="105">
        <f>J236+J237+J238+J239+J240+J241</f>
        <v>0</v>
      </c>
      <c r="K235" s="120" t="s">
        <v>218</v>
      </c>
      <c r="L235" s="15"/>
      <c r="M235" s="144"/>
      <c r="N235" s="145" t="s">
        <v>34</v>
      </c>
      <c r="O235" s="146">
        <v>0.10300000000000001</v>
      </c>
      <c r="P235" s="146" t="e">
        <f t="shared" si="49"/>
        <v>#VALUE!</v>
      </c>
      <c r="Q235" s="146">
        <v>0.00044</v>
      </c>
      <c r="R235" s="146" t="e">
        <f t="shared" si="50"/>
        <v>#VALUE!</v>
      </c>
      <c r="S235" s="146">
        <v>0</v>
      </c>
      <c r="T235" s="147" t="e">
        <f t="shared" si="51"/>
        <v>#VALUE!</v>
      </c>
      <c r="AR235" s="148" t="s">
        <v>234</v>
      </c>
      <c r="AT235" s="148" t="s">
        <v>104</v>
      </c>
      <c r="AU235" s="148" t="s">
        <v>76</v>
      </c>
      <c r="AY235" s="3" t="s">
        <v>158</v>
      </c>
      <c r="BE235" s="149" t="str">
        <f t="shared" si="52"/>
        <v>$#REF!$#REF!</v>
      </c>
      <c r="BF235" s="149">
        <f t="shared" si="53"/>
        <v>0</v>
      </c>
      <c r="BG235" s="149">
        <f t="shared" si="54"/>
        <v>0</v>
      </c>
      <c r="BH235" s="149">
        <f t="shared" si="55"/>
        <v>0</v>
      </c>
      <c r="BI235" s="149">
        <f t="shared" si="56"/>
        <v>0</v>
      </c>
      <c r="BJ235" s="3" t="s">
        <v>74</v>
      </c>
      <c r="BK235" s="149" t="e">
        <f t="shared" si="57"/>
        <v>#VALUE!</v>
      </c>
      <c r="BL235" s="3" t="s">
        <v>234</v>
      </c>
      <c r="BM235" s="148" t="s">
        <v>300</v>
      </c>
    </row>
    <row r="236" spans="2:65" s="14" customFormat="1" ht="24" customHeight="1">
      <c r="B236" s="143"/>
      <c r="C236" s="118" t="s">
        <v>704</v>
      </c>
      <c r="D236" s="118" t="s">
        <v>104</v>
      </c>
      <c r="E236" s="119" t="s">
        <v>705</v>
      </c>
      <c r="F236" s="120" t="s">
        <v>706</v>
      </c>
      <c r="G236" s="121" t="s">
        <v>579</v>
      </c>
      <c r="H236" s="122">
        <v>1</v>
      </c>
      <c r="I236" s="123">
        <v>0</v>
      </c>
      <c r="J236" s="123">
        <f aca="true" t="shared" si="58" ref="J236:J241">I236*H236</f>
        <v>0</v>
      </c>
      <c r="K236" s="120" t="s">
        <v>218</v>
      </c>
      <c r="L236" s="15"/>
      <c r="M236" s="144"/>
      <c r="N236" s="145" t="s">
        <v>34</v>
      </c>
      <c r="O236" s="146">
        <v>1.9420000000000002</v>
      </c>
      <c r="P236" s="146" t="e">
        <f t="shared" si="49"/>
        <v>#VALUE!</v>
      </c>
      <c r="Q236" s="146">
        <v>0.00907</v>
      </c>
      <c r="R236" s="146" t="e">
        <f t="shared" si="50"/>
        <v>#VALUE!</v>
      </c>
      <c r="S236" s="146">
        <v>0</v>
      </c>
      <c r="T236" s="147" t="e">
        <f t="shared" si="51"/>
        <v>#VALUE!</v>
      </c>
      <c r="AR236" s="148" t="s">
        <v>234</v>
      </c>
      <c r="AT236" s="148" t="s">
        <v>104</v>
      </c>
      <c r="AU236" s="148" t="s">
        <v>76</v>
      </c>
      <c r="AY236" s="3" t="s">
        <v>158</v>
      </c>
      <c r="BE236" s="149" t="str">
        <f t="shared" si="52"/>
        <v>$#REF!$#REF!</v>
      </c>
      <c r="BF236" s="149">
        <f t="shared" si="53"/>
        <v>0</v>
      </c>
      <c r="BG236" s="149">
        <f t="shared" si="54"/>
        <v>0</v>
      </c>
      <c r="BH236" s="149">
        <f t="shared" si="55"/>
        <v>0</v>
      </c>
      <c r="BI236" s="149">
        <f t="shared" si="56"/>
        <v>0</v>
      </c>
      <c r="BJ236" s="3" t="s">
        <v>74</v>
      </c>
      <c r="BK236" s="149" t="e">
        <f t="shared" si="57"/>
        <v>#VALUE!</v>
      </c>
      <c r="BL236" s="3" t="s">
        <v>234</v>
      </c>
      <c r="BM236" s="148" t="s">
        <v>301</v>
      </c>
    </row>
    <row r="237" spans="2:65" s="14" customFormat="1" ht="56.25" customHeight="1">
      <c r="B237" s="143"/>
      <c r="C237" s="118" t="s">
        <v>707</v>
      </c>
      <c r="D237" s="118" t="s">
        <v>104</v>
      </c>
      <c r="E237" s="119" t="s">
        <v>708</v>
      </c>
      <c r="F237" s="120" t="s">
        <v>709</v>
      </c>
      <c r="G237" s="121" t="s">
        <v>579</v>
      </c>
      <c r="H237" s="122">
        <v>3</v>
      </c>
      <c r="I237" s="123">
        <v>0</v>
      </c>
      <c r="J237" s="123">
        <f t="shared" si="58"/>
        <v>0</v>
      </c>
      <c r="K237" s="120" t="s">
        <v>218</v>
      </c>
      <c r="L237" s="15"/>
      <c r="M237" s="144"/>
      <c r="N237" s="145" t="s">
        <v>34</v>
      </c>
      <c r="O237" s="146">
        <v>0.559</v>
      </c>
      <c r="P237" s="146" t="e">
        <f t="shared" si="49"/>
        <v>#VALUE!</v>
      </c>
      <c r="Q237" s="146">
        <v>0</v>
      </c>
      <c r="R237" s="146" t="e">
        <f t="shared" si="50"/>
        <v>#VALUE!</v>
      </c>
      <c r="S237" s="146">
        <v>0</v>
      </c>
      <c r="T237" s="147" t="e">
        <f t="shared" si="51"/>
        <v>#VALUE!</v>
      </c>
      <c r="AR237" s="148" t="s">
        <v>234</v>
      </c>
      <c r="AT237" s="148" t="s">
        <v>104</v>
      </c>
      <c r="AU237" s="148" t="s">
        <v>76</v>
      </c>
      <c r="AY237" s="3" t="s">
        <v>158</v>
      </c>
      <c r="BE237" s="149" t="str">
        <f t="shared" si="52"/>
        <v>$#REF!$#REF!</v>
      </c>
      <c r="BF237" s="149">
        <f t="shared" si="53"/>
        <v>0</v>
      </c>
      <c r="BG237" s="149">
        <f t="shared" si="54"/>
        <v>0</v>
      </c>
      <c r="BH237" s="149">
        <f t="shared" si="55"/>
        <v>0</v>
      </c>
      <c r="BI237" s="149">
        <f t="shared" si="56"/>
        <v>0</v>
      </c>
      <c r="BJ237" s="3" t="s">
        <v>74</v>
      </c>
      <c r="BK237" s="149" t="e">
        <f t="shared" si="57"/>
        <v>#VALUE!</v>
      </c>
      <c r="BL237" s="3" t="s">
        <v>234</v>
      </c>
      <c r="BM237" s="148" t="s">
        <v>302</v>
      </c>
    </row>
    <row r="238" spans="2:65" s="14" customFormat="1" ht="57" customHeight="1">
      <c r="B238" s="143"/>
      <c r="C238" s="118" t="s">
        <v>710</v>
      </c>
      <c r="D238" s="118" t="s">
        <v>104</v>
      </c>
      <c r="E238" s="119" t="s">
        <v>711</v>
      </c>
      <c r="F238" s="120" t="s">
        <v>712</v>
      </c>
      <c r="G238" s="121" t="s">
        <v>162</v>
      </c>
      <c r="H238" s="122">
        <v>1</v>
      </c>
      <c r="I238" s="123">
        <v>0</v>
      </c>
      <c r="J238" s="123">
        <f t="shared" si="58"/>
        <v>0</v>
      </c>
      <c r="K238" s="120" t="s">
        <v>218</v>
      </c>
      <c r="L238" s="15"/>
      <c r="M238" s="144"/>
      <c r="N238" s="145" t="s">
        <v>34</v>
      </c>
      <c r="O238" s="146">
        <v>0.482</v>
      </c>
      <c r="P238" s="146" t="e">
        <f t="shared" si="49"/>
        <v>#VALUE!</v>
      </c>
      <c r="Q238" s="146">
        <v>0</v>
      </c>
      <c r="R238" s="146" t="e">
        <f t="shared" si="50"/>
        <v>#VALUE!</v>
      </c>
      <c r="S238" s="146">
        <v>0</v>
      </c>
      <c r="T238" s="147" t="e">
        <f t="shared" si="51"/>
        <v>#VALUE!</v>
      </c>
      <c r="AR238" s="148" t="s">
        <v>234</v>
      </c>
      <c r="AT238" s="148" t="s">
        <v>104</v>
      </c>
      <c r="AU238" s="148" t="s">
        <v>76</v>
      </c>
      <c r="AY238" s="3" t="s">
        <v>158</v>
      </c>
      <c r="BE238" s="149" t="str">
        <f t="shared" si="52"/>
        <v>$#REF!$#REF!</v>
      </c>
      <c r="BF238" s="149">
        <f t="shared" si="53"/>
        <v>0</v>
      </c>
      <c r="BG238" s="149">
        <f t="shared" si="54"/>
        <v>0</v>
      </c>
      <c r="BH238" s="149">
        <f t="shared" si="55"/>
        <v>0</v>
      </c>
      <c r="BI238" s="149">
        <f t="shared" si="56"/>
        <v>0</v>
      </c>
      <c r="BJ238" s="3" t="s">
        <v>74</v>
      </c>
      <c r="BK238" s="149" t="e">
        <f t="shared" si="57"/>
        <v>#VALUE!</v>
      </c>
      <c r="BL238" s="3" t="s">
        <v>234</v>
      </c>
      <c r="BM238" s="148" t="s">
        <v>303</v>
      </c>
    </row>
    <row r="239" spans="2:65" s="14" customFormat="1" ht="54" customHeight="1">
      <c r="B239" s="143"/>
      <c r="C239" s="118" t="s">
        <v>713</v>
      </c>
      <c r="D239" s="118" t="s">
        <v>104</v>
      </c>
      <c r="E239" s="119" t="s">
        <v>714</v>
      </c>
      <c r="F239" s="120" t="s">
        <v>715</v>
      </c>
      <c r="G239" s="121" t="s">
        <v>162</v>
      </c>
      <c r="H239" s="122">
        <v>2</v>
      </c>
      <c r="I239" s="123">
        <v>0</v>
      </c>
      <c r="J239" s="123">
        <f t="shared" si="58"/>
        <v>0</v>
      </c>
      <c r="K239" s="120" t="s">
        <v>218</v>
      </c>
      <c r="L239" s="15"/>
      <c r="M239" s="144"/>
      <c r="N239" s="145" t="s">
        <v>34</v>
      </c>
      <c r="O239" s="146">
        <v>0.23</v>
      </c>
      <c r="P239" s="146" t="e">
        <f t="shared" si="49"/>
        <v>#VALUE!</v>
      </c>
      <c r="Q239" s="146">
        <v>0.00018</v>
      </c>
      <c r="R239" s="146" t="e">
        <f t="shared" si="50"/>
        <v>#VALUE!</v>
      </c>
      <c r="S239" s="146">
        <v>0</v>
      </c>
      <c r="T239" s="147" t="e">
        <f t="shared" si="51"/>
        <v>#VALUE!</v>
      </c>
      <c r="AR239" s="148" t="s">
        <v>234</v>
      </c>
      <c r="AT239" s="148" t="s">
        <v>104</v>
      </c>
      <c r="AU239" s="148" t="s">
        <v>76</v>
      </c>
      <c r="AY239" s="3" t="s">
        <v>158</v>
      </c>
      <c r="BE239" s="149" t="str">
        <f t="shared" si="52"/>
        <v>$#REF!$#REF!</v>
      </c>
      <c r="BF239" s="149">
        <f t="shared" si="53"/>
        <v>0</v>
      </c>
      <c r="BG239" s="149">
        <f t="shared" si="54"/>
        <v>0</v>
      </c>
      <c r="BH239" s="149">
        <f t="shared" si="55"/>
        <v>0</v>
      </c>
      <c r="BI239" s="149">
        <f t="shared" si="56"/>
        <v>0</v>
      </c>
      <c r="BJ239" s="3" t="s">
        <v>74</v>
      </c>
      <c r="BK239" s="149" t="e">
        <f t="shared" si="57"/>
        <v>#VALUE!</v>
      </c>
      <c r="BL239" s="3" t="s">
        <v>234</v>
      </c>
      <c r="BM239" s="148" t="s">
        <v>304</v>
      </c>
    </row>
    <row r="240" spans="2:65" s="14" customFormat="1" ht="57.75" customHeight="1">
      <c r="B240" s="143"/>
      <c r="C240" s="118" t="s">
        <v>716</v>
      </c>
      <c r="D240" s="118" t="s">
        <v>104</v>
      </c>
      <c r="E240" s="119" t="s">
        <v>717</v>
      </c>
      <c r="F240" s="120" t="s">
        <v>718</v>
      </c>
      <c r="G240" s="121" t="s">
        <v>171</v>
      </c>
      <c r="H240" s="122">
        <v>1</v>
      </c>
      <c r="I240" s="123">
        <v>0</v>
      </c>
      <c r="J240" s="123">
        <f t="shared" si="58"/>
        <v>0</v>
      </c>
      <c r="K240" s="120" t="s">
        <v>218</v>
      </c>
      <c r="L240" s="15"/>
      <c r="M240" s="144"/>
      <c r="N240" s="145" t="s">
        <v>34</v>
      </c>
      <c r="O240" s="146">
        <v>0.269</v>
      </c>
      <c r="P240" s="146" t="e">
        <f t="shared" si="49"/>
        <v>#VALUE!</v>
      </c>
      <c r="Q240" s="146">
        <v>0.00088</v>
      </c>
      <c r="R240" s="146" t="e">
        <f t="shared" si="50"/>
        <v>#VALUE!</v>
      </c>
      <c r="S240" s="146">
        <v>0</v>
      </c>
      <c r="T240" s="147" t="e">
        <f t="shared" si="51"/>
        <v>#VALUE!</v>
      </c>
      <c r="AR240" s="148" t="s">
        <v>234</v>
      </c>
      <c r="AT240" s="148" t="s">
        <v>104</v>
      </c>
      <c r="AU240" s="148" t="s">
        <v>76</v>
      </c>
      <c r="AY240" s="3" t="s">
        <v>158</v>
      </c>
      <c r="BE240" s="149" t="str">
        <f t="shared" si="52"/>
        <v>$#REF!$#REF!</v>
      </c>
      <c r="BF240" s="149">
        <f t="shared" si="53"/>
        <v>0</v>
      </c>
      <c r="BG240" s="149">
        <f t="shared" si="54"/>
        <v>0</v>
      </c>
      <c r="BH240" s="149">
        <f t="shared" si="55"/>
        <v>0</v>
      </c>
      <c r="BI240" s="149">
        <f t="shared" si="56"/>
        <v>0</v>
      </c>
      <c r="BJ240" s="3" t="s">
        <v>74</v>
      </c>
      <c r="BK240" s="149" t="e">
        <f t="shared" si="57"/>
        <v>#VALUE!</v>
      </c>
      <c r="BL240" s="3" t="s">
        <v>234</v>
      </c>
      <c r="BM240" s="148" t="s">
        <v>305</v>
      </c>
    </row>
    <row r="241" spans="2:65" s="14" customFormat="1" ht="51" customHeight="1">
      <c r="B241" s="143"/>
      <c r="C241" s="118" t="s">
        <v>719</v>
      </c>
      <c r="D241" s="118" t="s">
        <v>104</v>
      </c>
      <c r="E241" s="119" t="s">
        <v>720</v>
      </c>
      <c r="F241" s="120" t="s">
        <v>721</v>
      </c>
      <c r="G241" s="121" t="s">
        <v>471</v>
      </c>
      <c r="H241" s="122">
        <v>1359.08</v>
      </c>
      <c r="I241" s="123">
        <v>0</v>
      </c>
      <c r="J241" s="123">
        <f t="shared" si="58"/>
        <v>0</v>
      </c>
      <c r="K241" s="120" t="s">
        <v>218</v>
      </c>
      <c r="L241" s="15"/>
      <c r="M241" s="144"/>
      <c r="N241" s="145" t="s">
        <v>34</v>
      </c>
      <c r="O241" s="146">
        <v>0.352</v>
      </c>
      <c r="P241" s="146" t="e">
        <f t="shared" si="49"/>
        <v>#VALUE!</v>
      </c>
      <c r="Q241" s="146">
        <v>0.0013000000000000002</v>
      </c>
      <c r="R241" s="146" t="e">
        <f t="shared" si="50"/>
        <v>#VALUE!</v>
      </c>
      <c r="S241" s="146">
        <v>0</v>
      </c>
      <c r="T241" s="147" t="e">
        <f t="shared" si="51"/>
        <v>#VALUE!</v>
      </c>
      <c r="AR241" s="148" t="s">
        <v>234</v>
      </c>
      <c r="AT241" s="148" t="s">
        <v>104</v>
      </c>
      <c r="AU241" s="148" t="s">
        <v>76</v>
      </c>
      <c r="AY241" s="3" t="s">
        <v>158</v>
      </c>
      <c r="BE241" s="149" t="str">
        <f t="shared" si="52"/>
        <v>$#REF!$#REF!</v>
      </c>
      <c r="BF241" s="149">
        <f t="shared" si="53"/>
        <v>0</v>
      </c>
      <c r="BG241" s="149">
        <f t="shared" si="54"/>
        <v>0</v>
      </c>
      <c r="BH241" s="149">
        <f t="shared" si="55"/>
        <v>0</v>
      </c>
      <c r="BI241" s="149">
        <f t="shared" si="56"/>
        <v>0</v>
      </c>
      <c r="BJ241" s="3" t="s">
        <v>74</v>
      </c>
      <c r="BK241" s="149" t="e">
        <f t="shared" si="57"/>
        <v>#VALUE!</v>
      </c>
      <c r="BL241" s="3" t="s">
        <v>234</v>
      </c>
      <c r="BM241" s="148" t="s">
        <v>306</v>
      </c>
    </row>
    <row r="242" spans="2:65" s="14" customFormat="1" ht="45.75" customHeight="1">
      <c r="B242" s="143"/>
      <c r="C242" s="113"/>
      <c r="D242" s="114" t="s">
        <v>68</v>
      </c>
      <c r="E242" s="117" t="s">
        <v>722</v>
      </c>
      <c r="F242" s="117" t="s">
        <v>723</v>
      </c>
      <c r="G242" s="113"/>
      <c r="H242" s="113"/>
      <c r="I242" s="113"/>
      <c r="J242" s="181">
        <f>J243+J244+J245+J246+J247+J248+J249+J250+J251+J252+J253+J254+J255+J256</f>
        <v>0</v>
      </c>
      <c r="K242" s="120" t="s">
        <v>218</v>
      </c>
      <c r="L242" s="15"/>
      <c r="M242" s="144"/>
      <c r="N242" s="145" t="s">
        <v>34</v>
      </c>
      <c r="O242" s="146">
        <v>0.30000000000000004</v>
      </c>
      <c r="P242" s="146" t="e">
        <f t="shared" si="49"/>
        <v>#VALUE!</v>
      </c>
      <c r="Q242" s="146">
        <v>0.0032800000000000004</v>
      </c>
      <c r="R242" s="146" t="e">
        <f t="shared" si="50"/>
        <v>#VALUE!</v>
      </c>
      <c r="S242" s="146">
        <v>0</v>
      </c>
      <c r="T242" s="147" t="e">
        <f t="shared" si="51"/>
        <v>#VALUE!</v>
      </c>
      <c r="AR242" s="148" t="s">
        <v>234</v>
      </c>
      <c r="AT242" s="148" t="s">
        <v>104</v>
      </c>
      <c r="AU242" s="148" t="s">
        <v>76</v>
      </c>
      <c r="AY242" s="3" t="s">
        <v>158</v>
      </c>
      <c r="BE242" s="149" t="str">
        <f t="shared" si="52"/>
        <v>$#REF!$#REF!</v>
      </c>
      <c r="BF242" s="149">
        <f t="shared" si="53"/>
        <v>0</v>
      </c>
      <c r="BG242" s="149">
        <f t="shared" si="54"/>
        <v>0</v>
      </c>
      <c r="BH242" s="149">
        <f t="shared" si="55"/>
        <v>0</v>
      </c>
      <c r="BI242" s="149">
        <f t="shared" si="56"/>
        <v>0</v>
      </c>
      <c r="BJ242" s="3" t="s">
        <v>74</v>
      </c>
      <c r="BK242" s="149" t="e">
        <f t="shared" si="57"/>
        <v>#VALUE!</v>
      </c>
      <c r="BL242" s="3" t="s">
        <v>234</v>
      </c>
      <c r="BM242" s="148" t="s">
        <v>307</v>
      </c>
    </row>
    <row r="243" spans="2:65" s="14" customFormat="1" ht="39" customHeight="1">
      <c r="B243" s="143"/>
      <c r="C243" s="162" t="s">
        <v>76</v>
      </c>
      <c r="D243" s="162" t="s">
        <v>104</v>
      </c>
      <c r="E243" s="163" t="s">
        <v>524</v>
      </c>
      <c r="F243" s="164" t="s">
        <v>525</v>
      </c>
      <c r="G243" s="165" t="s">
        <v>154</v>
      </c>
      <c r="H243" s="166">
        <v>150</v>
      </c>
      <c r="I243" s="167">
        <v>0</v>
      </c>
      <c r="J243" s="123">
        <f aca="true" t="shared" si="59" ref="J243:J256">I243*H243</f>
        <v>0</v>
      </c>
      <c r="K243" s="120"/>
      <c r="L243" s="15"/>
      <c r="M243" s="144"/>
      <c r="N243" s="145" t="s">
        <v>34</v>
      </c>
      <c r="O243" s="146">
        <v>0</v>
      </c>
      <c r="P243" s="146" t="e">
        <f t="shared" si="49"/>
        <v>#VALUE!</v>
      </c>
      <c r="Q243" s="146">
        <v>0</v>
      </c>
      <c r="R243" s="146" t="e">
        <f t="shared" si="50"/>
        <v>#VALUE!</v>
      </c>
      <c r="S243" s="146">
        <v>0</v>
      </c>
      <c r="T243" s="147" t="e">
        <f t="shared" si="51"/>
        <v>#VALUE!</v>
      </c>
      <c r="AR243" s="148" t="s">
        <v>234</v>
      </c>
      <c r="AT243" s="148" t="s">
        <v>104</v>
      </c>
      <c r="AU243" s="148" t="s">
        <v>76</v>
      </c>
      <c r="AY243" s="3" t="s">
        <v>158</v>
      </c>
      <c r="BE243" s="149" t="str">
        <f t="shared" si="52"/>
        <v>$#REF!$#REF!</v>
      </c>
      <c r="BF243" s="149">
        <f t="shared" si="53"/>
        <v>0</v>
      </c>
      <c r="BG243" s="149">
        <f t="shared" si="54"/>
        <v>0</v>
      </c>
      <c r="BH243" s="149">
        <f t="shared" si="55"/>
        <v>0</v>
      </c>
      <c r="BI243" s="149">
        <f t="shared" si="56"/>
        <v>0</v>
      </c>
      <c r="BJ243" s="3" t="s">
        <v>74</v>
      </c>
      <c r="BK243" s="149" t="e">
        <f t="shared" si="57"/>
        <v>#VALUE!</v>
      </c>
      <c r="BL243" s="3" t="s">
        <v>234</v>
      </c>
      <c r="BM243" s="148" t="s">
        <v>308</v>
      </c>
    </row>
    <row r="244" spans="2:65" s="14" customFormat="1" ht="54" customHeight="1">
      <c r="B244" s="143"/>
      <c r="C244" s="162" t="s">
        <v>494</v>
      </c>
      <c r="D244" s="162" t="s">
        <v>104</v>
      </c>
      <c r="E244" s="163" t="s">
        <v>526</v>
      </c>
      <c r="F244" s="164" t="s">
        <v>527</v>
      </c>
      <c r="G244" s="165" t="s">
        <v>154</v>
      </c>
      <c r="H244" s="166">
        <v>170</v>
      </c>
      <c r="I244" s="167">
        <v>0</v>
      </c>
      <c r="J244" s="123">
        <f t="shared" si="59"/>
        <v>0</v>
      </c>
      <c r="K244" s="120"/>
      <c r="L244" s="15"/>
      <c r="M244" s="144"/>
      <c r="N244" s="145" t="s">
        <v>34</v>
      </c>
      <c r="O244" s="146">
        <v>0</v>
      </c>
      <c r="P244" s="146" t="e">
        <f t="shared" si="49"/>
        <v>#VALUE!</v>
      </c>
      <c r="Q244" s="146">
        <v>0</v>
      </c>
      <c r="R244" s="146" t="e">
        <f t="shared" si="50"/>
        <v>#VALUE!</v>
      </c>
      <c r="S244" s="146">
        <v>0</v>
      </c>
      <c r="T244" s="147" t="e">
        <f t="shared" si="51"/>
        <v>#VALUE!</v>
      </c>
      <c r="AR244" s="148" t="s">
        <v>234</v>
      </c>
      <c r="AT244" s="148" t="s">
        <v>104</v>
      </c>
      <c r="AU244" s="148" t="s">
        <v>76</v>
      </c>
      <c r="AY244" s="3" t="s">
        <v>158</v>
      </c>
      <c r="BE244" s="149" t="str">
        <f t="shared" si="52"/>
        <v>$#REF!$#REF!</v>
      </c>
      <c r="BF244" s="149">
        <f t="shared" si="53"/>
        <v>0</v>
      </c>
      <c r="BG244" s="149">
        <f t="shared" si="54"/>
        <v>0</v>
      </c>
      <c r="BH244" s="149">
        <f t="shared" si="55"/>
        <v>0</v>
      </c>
      <c r="BI244" s="149">
        <f t="shared" si="56"/>
        <v>0</v>
      </c>
      <c r="BJ244" s="3" t="s">
        <v>74</v>
      </c>
      <c r="BK244" s="149" t="e">
        <f t="shared" si="57"/>
        <v>#VALUE!</v>
      </c>
      <c r="BL244" s="3" t="s">
        <v>234</v>
      </c>
      <c r="BM244" s="148" t="s">
        <v>309</v>
      </c>
    </row>
    <row r="245" spans="2:65" s="14" customFormat="1" ht="48.75" customHeight="1">
      <c r="B245" s="143"/>
      <c r="C245" s="162" t="s">
        <v>137</v>
      </c>
      <c r="D245" s="162" t="s">
        <v>104</v>
      </c>
      <c r="E245" s="163" t="s">
        <v>528</v>
      </c>
      <c r="F245" s="164" t="s">
        <v>529</v>
      </c>
      <c r="G245" s="165" t="s">
        <v>154</v>
      </c>
      <c r="H245" s="166">
        <v>200</v>
      </c>
      <c r="I245" s="167">
        <v>0</v>
      </c>
      <c r="J245" s="123">
        <f t="shared" si="59"/>
        <v>0</v>
      </c>
      <c r="K245" s="120"/>
      <c r="L245" s="15"/>
      <c r="M245" s="144"/>
      <c r="N245" s="145" t="s">
        <v>34</v>
      </c>
      <c r="O245" s="146">
        <v>0</v>
      </c>
      <c r="P245" s="146" t="e">
        <f t="shared" si="49"/>
        <v>#VALUE!</v>
      </c>
      <c r="Q245" s="146">
        <v>0</v>
      </c>
      <c r="R245" s="146" t="e">
        <f t="shared" si="50"/>
        <v>#VALUE!</v>
      </c>
      <c r="S245" s="146">
        <v>0</v>
      </c>
      <c r="T245" s="147" t="e">
        <f t="shared" si="51"/>
        <v>#VALUE!</v>
      </c>
      <c r="AR245" s="148" t="s">
        <v>234</v>
      </c>
      <c r="AT245" s="148" t="s">
        <v>104</v>
      </c>
      <c r="AU245" s="148" t="s">
        <v>76</v>
      </c>
      <c r="AY245" s="3" t="s">
        <v>158</v>
      </c>
      <c r="BE245" s="149" t="str">
        <f t="shared" si="52"/>
        <v>$#REF!$#REF!</v>
      </c>
      <c r="BF245" s="149">
        <f t="shared" si="53"/>
        <v>0</v>
      </c>
      <c r="BG245" s="149">
        <f t="shared" si="54"/>
        <v>0</v>
      </c>
      <c r="BH245" s="149">
        <f t="shared" si="55"/>
        <v>0</v>
      </c>
      <c r="BI245" s="149">
        <f t="shared" si="56"/>
        <v>0</v>
      </c>
      <c r="BJ245" s="3" t="s">
        <v>74</v>
      </c>
      <c r="BK245" s="149" t="e">
        <f t="shared" si="57"/>
        <v>#VALUE!</v>
      </c>
      <c r="BL245" s="3" t="s">
        <v>234</v>
      </c>
      <c r="BM245" s="148" t="s">
        <v>310</v>
      </c>
    </row>
    <row r="246" spans="2:65" s="14" customFormat="1" ht="46.5" customHeight="1">
      <c r="B246" s="143"/>
      <c r="C246" s="162" t="s">
        <v>497</v>
      </c>
      <c r="D246" s="162" t="s">
        <v>104</v>
      </c>
      <c r="E246" s="163" t="s">
        <v>530</v>
      </c>
      <c r="F246" s="164" t="s">
        <v>531</v>
      </c>
      <c r="G246" s="165" t="s">
        <v>154</v>
      </c>
      <c r="H246" s="166">
        <v>100</v>
      </c>
      <c r="I246" s="167">
        <v>0</v>
      </c>
      <c r="J246" s="123">
        <f t="shared" si="59"/>
        <v>0</v>
      </c>
      <c r="K246" s="120"/>
      <c r="L246" s="15"/>
      <c r="M246" s="144"/>
      <c r="N246" s="145" t="s">
        <v>34</v>
      </c>
      <c r="O246" s="146">
        <v>0</v>
      </c>
      <c r="P246" s="146" t="e">
        <f t="shared" si="49"/>
        <v>#VALUE!</v>
      </c>
      <c r="Q246" s="146">
        <v>0</v>
      </c>
      <c r="R246" s="146" t="e">
        <f t="shared" si="50"/>
        <v>#VALUE!</v>
      </c>
      <c r="S246" s="146">
        <v>0</v>
      </c>
      <c r="T246" s="147" t="e">
        <f t="shared" si="51"/>
        <v>#VALUE!</v>
      </c>
      <c r="AR246" s="148" t="s">
        <v>234</v>
      </c>
      <c r="AT246" s="148" t="s">
        <v>104</v>
      </c>
      <c r="AU246" s="148" t="s">
        <v>76</v>
      </c>
      <c r="AY246" s="3" t="s">
        <v>158</v>
      </c>
      <c r="BE246" s="149" t="str">
        <f t="shared" si="52"/>
        <v>$#REF!$#REF!</v>
      </c>
      <c r="BF246" s="149">
        <f t="shared" si="53"/>
        <v>0</v>
      </c>
      <c r="BG246" s="149">
        <f t="shared" si="54"/>
        <v>0</v>
      </c>
      <c r="BH246" s="149">
        <f t="shared" si="55"/>
        <v>0</v>
      </c>
      <c r="BI246" s="149">
        <f t="shared" si="56"/>
        <v>0</v>
      </c>
      <c r="BJ246" s="3" t="s">
        <v>74</v>
      </c>
      <c r="BK246" s="149" t="e">
        <f t="shared" si="57"/>
        <v>#VALUE!</v>
      </c>
      <c r="BL246" s="3" t="s">
        <v>234</v>
      </c>
      <c r="BM246" s="148" t="s">
        <v>311</v>
      </c>
    </row>
    <row r="247" spans="2:65" s="14" customFormat="1" ht="42.75" customHeight="1">
      <c r="B247" s="143"/>
      <c r="C247" s="162" t="s">
        <v>485</v>
      </c>
      <c r="D247" s="162" t="s">
        <v>104</v>
      </c>
      <c r="E247" s="163" t="s">
        <v>532</v>
      </c>
      <c r="F247" s="164" t="s">
        <v>533</v>
      </c>
      <c r="G247" s="165" t="s">
        <v>154</v>
      </c>
      <c r="H247" s="166">
        <v>20</v>
      </c>
      <c r="I247" s="167">
        <v>0</v>
      </c>
      <c r="J247" s="123">
        <f t="shared" si="59"/>
        <v>0</v>
      </c>
      <c r="K247" s="120"/>
      <c r="L247" s="15"/>
      <c r="M247" s="144"/>
      <c r="N247" s="145" t="s">
        <v>34</v>
      </c>
      <c r="O247" s="146">
        <v>0</v>
      </c>
      <c r="P247" s="146" t="e">
        <f t="shared" si="49"/>
        <v>#VALUE!</v>
      </c>
      <c r="Q247" s="146">
        <v>0</v>
      </c>
      <c r="R247" s="146" t="e">
        <f t="shared" si="50"/>
        <v>#VALUE!</v>
      </c>
      <c r="S247" s="146">
        <v>0</v>
      </c>
      <c r="T247" s="147" t="e">
        <f t="shared" si="51"/>
        <v>#VALUE!</v>
      </c>
      <c r="AR247" s="148" t="s">
        <v>234</v>
      </c>
      <c r="AT247" s="148" t="s">
        <v>104</v>
      </c>
      <c r="AU247" s="148" t="s">
        <v>76</v>
      </c>
      <c r="AY247" s="3" t="s">
        <v>158</v>
      </c>
      <c r="BE247" s="149" t="str">
        <f t="shared" si="52"/>
        <v>$#REF!$#REF!</v>
      </c>
      <c r="BF247" s="149">
        <f t="shared" si="53"/>
        <v>0</v>
      </c>
      <c r="BG247" s="149">
        <f t="shared" si="54"/>
        <v>0</v>
      </c>
      <c r="BH247" s="149">
        <f t="shared" si="55"/>
        <v>0</v>
      </c>
      <c r="BI247" s="149">
        <f t="shared" si="56"/>
        <v>0</v>
      </c>
      <c r="BJ247" s="3" t="s">
        <v>74</v>
      </c>
      <c r="BK247" s="149" t="e">
        <f t="shared" si="57"/>
        <v>#VALUE!</v>
      </c>
      <c r="BL247" s="3" t="s">
        <v>234</v>
      </c>
      <c r="BM247" s="148" t="s">
        <v>312</v>
      </c>
    </row>
    <row r="248" spans="2:65" s="14" customFormat="1" ht="40.5" customHeight="1">
      <c r="B248" s="143"/>
      <c r="C248" s="162" t="s">
        <v>477</v>
      </c>
      <c r="D248" s="162" t="s">
        <v>104</v>
      </c>
      <c r="E248" s="163" t="s">
        <v>534</v>
      </c>
      <c r="F248" s="164" t="s">
        <v>535</v>
      </c>
      <c r="G248" s="165" t="s">
        <v>154</v>
      </c>
      <c r="H248" s="166">
        <v>80</v>
      </c>
      <c r="I248" s="167">
        <v>0</v>
      </c>
      <c r="J248" s="123">
        <f t="shared" si="59"/>
        <v>0</v>
      </c>
      <c r="K248" s="120"/>
      <c r="L248" s="15"/>
      <c r="M248" s="144"/>
      <c r="N248" s="145" t="s">
        <v>34</v>
      </c>
      <c r="O248" s="146">
        <v>0</v>
      </c>
      <c r="P248" s="146" t="e">
        <f t="shared" si="49"/>
        <v>#VALUE!</v>
      </c>
      <c r="Q248" s="146">
        <v>0</v>
      </c>
      <c r="R248" s="146" t="e">
        <f t="shared" si="50"/>
        <v>#VALUE!</v>
      </c>
      <c r="S248" s="146">
        <v>0</v>
      </c>
      <c r="T248" s="147" t="e">
        <f t="shared" si="51"/>
        <v>#VALUE!</v>
      </c>
      <c r="AR248" s="148" t="s">
        <v>234</v>
      </c>
      <c r="AT248" s="148" t="s">
        <v>104</v>
      </c>
      <c r="AU248" s="148" t="s">
        <v>76</v>
      </c>
      <c r="AY248" s="3" t="s">
        <v>158</v>
      </c>
      <c r="BE248" s="149" t="str">
        <f t="shared" si="52"/>
        <v>$#REF!$#REF!</v>
      </c>
      <c r="BF248" s="149">
        <f t="shared" si="53"/>
        <v>0</v>
      </c>
      <c r="BG248" s="149">
        <f t="shared" si="54"/>
        <v>0</v>
      </c>
      <c r="BH248" s="149">
        <f t="shared" si="55"/>
        <v>0</v>
      </c>
      <c r="BI248" s="149">
        <f t="shared" si="56"/>
        <v>0</v>
      </c>
      <c r="BJ248" s="3" t="s">
        <v>74</v>
      </c>
      <c r="BK248" s="149" t="e">
        <f t="shared" si="57"/>
        <v>#VALUE!</v>
      </c>
      <c r="BL248" s="3" t="s">
        <v>234</v>
      </c>
      <c r="BM248" s="148" t="s">
        <v>313</v>
      </c>
    </row>
    <row r="249" spans="2:65" s="14" customFormat="1" ht="40.5" customHeight="1">
      <c r="B249" s="143"/>
      <c r="C249" s="162" t="s">
        <v>142</v>
      </c>
      <c r="D249" s="162" t="s">
        <v>104</v>
      </c>
      <c r="E249" s="163" t="s">
        <v>536</v>
      </c>
      <c r="F249" s="164" t="s">
        <v>537</v>
      </c>
      <c r="G249" s="165" t="s">
        <v>126</v>
      </c>
      <c r="H249" s="166">
        <v>0.02</v>
      </c>
      <c r="I249" s="167">
        <v>0</v>
      </c>
      <c r="J249" s="123">
        <f t="shared" si="59"/>
        <v>0</v>
      </c>
      <c r="K249" s="120"/>
      <c r="L249" s="15"/>
      <c r="M249" s="144"/>
      <c r="N249" s="145" t="s">
        <v>34</v>
      </c>
      <c r="O249" s="146">
        <v>0</v>
      </c>
      <c r="P249" s="146" t="e">
        <f t="shared" si="49"/>
        <v>#VALUE!</v>
      </c>
      <c r="Q249" s="146">
        <v>0</v>
      </c>
      <c r="R249" s="146" t="e">
        <f t="shared" si="50"/>
        <v>#VALUE!</v>
      </c>
      <c r="S249" s="146">
        <v>0</v>
      </c>
      <c r="T249" s="147" t="e">
        <f t="shared" si="51"/>
        <v>#VALUE!</v>
      </c>
      <c r="AR249" s="148" t="s">
        <v>234</v>
      </c>
      <c r="AT249" s="148" t="s">
        <v>104</v>
      </c>
      <c r="AU249" s="148" t="s">
        <v>76</v>
      </c>
      <c r="AY249" s="3" t="s">
        <v>158</v>
      </c>
      <c r="BE249" s="149" t="str">
        <f t="shared" si="52"/>
        <v>$#REF!$#REF!</v>
      </c>
      <c r="BF249" s="149">
        <f t="shared" si="53"/>
        <v>0</v>
      </c>
      <c r="BG249" s="149">
        <f t="shared" si="54"/>
        <v>0</v>
      </c>
      <c r="BH249" s="149">
        <f t="shared" si="55"/>
        <v>0</v>
      </c>
      <c r="BI249" s="149">
        <f t="shared" si="56"/>
        <v>0</v>
      </c>
      <c r="BJ249" s="3" t="s">
        <v>74</v>
      </c>
      <c r="BK249" s="149" t="e">
        <f t="shared" si="57"/>
        <v>#VALUE!</v>
      </c>
      <c r="BL249" s="3" t="s">
        <v>234</v>
      </c>
      <c r="BM249" s="148" t="s">
        <v>314</v>
      </c>
    </row>
    <row r="250" spans="2:65" s="14" customFormat="1" ht="55.5" customHeight="1">
      <c r="B250" s="136"/>
      <c r="C250" s="162" t="s">
        <v>482</v>
      </c>
      <c r="D250" s="162" t="s">
        <v>104</v>
      </c>
      <c r="E250" s="163" t="s">
        <v>538</v>
      </c>
      <c r="F250" s="164" t="s">
        <v>539</v>
      </c>
      <c r="G250" s="165" t="s">
        <v>126</v>
      </c>
      <c r="H250" s="166">
        <v>0.02</v>
      </c>
      <c r="I250" s="167">
        <v>0</v>
      </c>
      <c r="J250" s="123">
        <f t="shared" si="59"/>
        <v>0</v>
      </c>
      <c r="K250" s="120" t="s">
        <v>218</v>
      </c>
      <c r="L250" s="15"/>
      <c r="M250" s="144"/>
      <c r="N250" s="145" t="s">
        <v>34</v>
      </c>
      <c r="O250" s="146">
        <v>0</v>
      </c>
      <c r="P250" s="146" t="e">
        <f t="shared" si="49"/>
        <v>#VALUE!</v>
      </c>
      <c r="Q250" s="146">
        <v>0</v>
      </c>
      <c r="R250" s="146" t="e">
        <f t="shared" si="50"/>
        <v>#VALUE!</v>
      </c>
      <c r="S250" s="146">
        <v>0</v>
      </c>
      <c r="T250" s="147" t="e">
        <f t="shared" si="51"/>
        <v>#VALUE!</v>
      </c>
      <c r="V250" s="14">
        <v>15</v>
      </c>
      <c r="AR250" s="148" t="s">
        <v>234</v>
      </c>
      <c r="AT250" s="148" t="s">
        <v>104</v>
      </c>
      <c r="AU250" s="148" t="s">
        <v>76</v>
      </c>
      <c r="AY250" s="3" t="s">
        <v>158</v>
      </c>
      <c r="BE250" s="149" t="str">
        <f t="shared" si="52"/>
        <v>$#REF!$#REF!</v>
      </c>
      <c r="BF250" s="149">
        <f t="shared" si="53"/>
        <v>0</v>
      </c>
      <c r="BG250" s="149">
        <f t="shared" si="54"/>
        <v>0</v>
      </c>
      <c r="BH250" s="149">
        <f t="shared" si="55"/>
        <v>0</v>
      </c>
      <c r="BI250" s="149">
        <f t="shared" si="56"/>
        <v>0</v>
      </c>
      <c r="BJ250" s="3" t="s">
        <v>74</v>
      </c>
      <c r="BK250" s="149" t="e">
        <f t="shared" si="57"/>
        <v>#VALUE!</v>
      </c>
      <c r="BL250" s="3" t="s">
        <v>234</v>
      </c>
      <c r="BM250" s="148" t="s">
        <v>315</v>
      </c>
    </row>
    <row r="251" spans="2:63" s="113" customFormat="1" ht="49.5" customHeight="1">
      <c r="B251" s="143"/>
      <c r="C251" s="118" t="s">
        <v>724</v>
      </c>
      <c r="D251" s="118" t="s">
        <v>104</v>
      </c>
      <c r="E251" s="119" t="s">
        <v>725</v>
      </c>
      <c r="F251" s="120" t="s">
        <v>726</v>
      </c>
      <c r="G251" s="121" t="s">
        <v>162</v>
      </c>
      <c r="H251" s="122">
        <v>6</v>
      </c>
      <c r="I251" s="123">
        <v>0</v>
      </c>
      <c r="J251" s="123">
        <f t="shared" si="59"/>
        <v>0</v>
      </c>
      <c r="L251" s="136"/>
      <c r="M251" s="137"/>
      <c r="N251" s="138"/>
      <c r="O251" s="138"/>
      <c r="P251" s="139">
        <f>SUM(P252:P254)</f>
        <v>2.357</v>
      </c>
      <c r="Q251" s="138"/>
      <c r="R251" s="139">
        <f>SUM(R252:R254)</f>
        <v>0.00553</v>
      </c>
      <c r="S251" s="138"/>
      <c r="T251" s="140">
        <f>SUM(T252:T254)</f>
        <v>0</v>
      </c>
      <c r="AR251" s="114" t="s">
        <v>76</v>
      </c>
      <c r="AT251" s="141" t="s">
        <v>68</v>
      </c>
      <c r="AU251" s="141" t="s">
        <v>74</v>
      </c>
      <c r="AY251" s="114" t="s">
        <v>158</v>
      </c>
      <c r="BK251" s="142">
        <f>SUM(BK252:BK254)</f>
        <v>0</v>
      </c>
    </row>
    <row r="252" spans="2:65" s="14" customFormat="1" ht="44.25" customHeight="1">
      <c r="B252" s="143"/>
      <c r="C252" s="118" t="s">
        <v>727</v>
      </c>
      <c r="D252" s="118" t="s">
        <v>104</v>
      </c>
      <c r="E252" s="119" t="s">
        <v>728</v>
      </c>
      <c r="F252" s="120" t="s">
        <v>729</v>
      </c>
      <c r="G252" s="121" t="s">
        <v>154</v>
      </c>
      <c r="H252" s="122">
        <v>640</v>
      </c>
      <c r="I252" s="123">
        <v>0</v>
      </c>
      <c r="J252" s="123">
        <f t="shared" si="59"/>
        <v>0</v>
      </c>
      <c r="K252" s="120" t="s">
        <v>218</v>
      </c>
      <c r="L252" s="15"/>
      <c r="M252" s="144"/>
      <c r="N252" s="145" t="s">
        <v>34</v>
      </c>
      <c r="O252" s="146">
        <v>3.524</v>
      </c>
      <c r="P252" s="146">
        <f>O252*H193</f>
        <v>0</v>
      </c>
      <c r="Q252" s="146">
        <v>0.08120000000000001</v>
      </c>
      <c r="R252" s="146">
        <f>Q252*H193</f>
        <v>0</v>
      </c>
      <c r="S252" s="146">
        <v>0</v>
      </c>
      <c r="T252" s="147">
        <f>S252*H193</f>
        <v>0</v>
      </c>
      <c r="AR252" s="148" t="s">
        <v>234</v>
      </c>
      <c r="AT252" s="148" t="s">
        <v>104</v>
      </c>
      <c r="AU252" s="148" t="s">
        <v>76</v>
      </c>
      <c r="AY252" s="3" t="s">
        <v>158</v>
      </c>
      <c r="BE252" s="149">
        <f>IF(N252="základní",J193,0)</f>
        <v>0</v>
      </c>
      <c r="BF252" s="149">
        <f>IF(N252="snížená",J193,0)</f>
        <v>0</v>
      </c>
      <c r="BG252" s="149">
        <f>IF(N252="zákl. přenesená",J193,0)</f>
        <v>0</v>
      </c>
      <c r="BH252" s="149">
        <f>IF(N252="sníž. přenesená",J193,0)</f>
        <v>0</v>
      </c>
      <c r="BI252" s="149">
        <f>IF(N252="nulová",J193,0)</f>
        <v>0</v>
      </c>
      <c r="BJ252" s="3" t="s">
        <v>74</v>
      </c>
      <c r="BK252" s="149">
        <f>ROUND(I193*H193,2)</f>
        <v>0</v>
      </c>
      <c r="BL252" s="3" t="s">
        <v>234</v>
      </c>
      <c r="BM252" s="148" t="s">
        <v>316</v>
      </c>
    </row>
    <row r="253" spans="2:65" s="14" customFormat="1" ht="24" customHeight="1">
      <c r="B253" s="143"/>
      <c r="C253" s="118" t="s">
        <v>730</v>
      </c>
      <c r="D253" s="118" t="s">
        <v>104</v>
      </c>
      <c r="E253" s="119" t="s">
        <v>731</v>
      </c>
      <c r="F253" s="120" t="s">
        <v>732</v>
      </c>
      <c r="G253" s="121" t="s">
        <v>154</v>
      </c>
      <c r="H253" s="122">
        <v>80</v>
      </c>
      <c r="I253" s="123">
        <v>0</v>
      </c>
      <c r="J253" s="123">
        <f t="shared" si="59"/>
        <v>0</v>
      </c>
      <c r="K253" s="120" t="s">
        <v>218</v>
      </c>
      <c r="L253" s="15"/>
      <c r="M253" s="144"/>
      <c r="N253" s="145" t="s">
        <v>34</v>
      </c>
      <c r="O253" s="146">
        <v>2.357</v>
      </c>
      <c r="P253" s="146">
        <f>O253*H194</f>
        <v>2.357</v>
      </c>
      <c r="Q253" s="146">
        <v>0.00553</v>
      </c>
      <c r="R253" s="146">
        <f>Q253*H194</f>
        <v>0.00553</v>
      </c>
      <c r="S253" s="146">
        <v>0</v>
      </c>
      <c r="T253" s="147">
        <f>S253*H194</f>
        <v>0</v>
      </c>
      <c r="AR253" s="148" t="s">
        <v>234</v>
      </c>
      <c r="AT253" s="148" t="s">
        <v>104</v>
      </c>
      <c r="AU253" s="148" t="s">
        <v>76</v>
      </c>
      <c r="AY253" s="3" t="s">
        <v>158</v>
      </c>
      <c r="BE253" s="149">
        <f>IF(N253="základní",J194,0)</f>
        <v>0</v>
      </c>
      <c r="BF253" s="149">
        <f>IF(N253="snížená",J194,0)</f>
        <v>0</v>
      </c>
      <c r="BG253" s="149">
        <f>IF(N253="zákl. přenesená",J194,0)</f>
        <v>0</v>
      </c>
      <c r="BH253" s="149">
        <f>IF(N253="sníž. přenesená",J194,0)</f>
        <v>0</v>
      </c>
      <c r="BI253" s="149">
        <f>IF(N253="nulová",J194,0)</f>
        <v>0</v>
      </c>
      <c r="BJ253" s="3" t="s">
        <v>74</v>
      </c>
      <c r="BK253" s="149">
        <f>ROUND(I194*H194,2)</f>
        <v>0</v>
      </c>
      <c r="BL253" s="3" t="s">
        <v>234</v>
      </c>
      <c r="BM253" s="148" t="s">
        <v>317</v>
      </c>
    </row>
    <row r="254" spans="2:65" s="14" customFormat="1" ht="24" customHeight="1">
      <c r="B254" s="136"/>
      <c r="C254" s="118" t="s">
        <v>733</v>
      </c>
      <c r="D254" s="118" t="s">
        <v>104</v>
      </c>
      <c r="E254" s="119" t="s">
        <v>734</v>
      </c>
      <c r="F254" s="120" t="s">
        <v>585</v>
      </c>
      <c r="G254" s="121" t="s">
        <v>171</v>
      </c>
      <c r="H254" s="122">
        <v>1</v>
      </c>
      <c r="I254" s="123">
        <v>0</v>
      </c>
      <c r="J254" s="123">
        <f t="shared" si="59"/>
        <v>0</v>
      </c>
      <c r="K254" s="120" t="s">
        <v>218</v>
      </c>
      <c r="L254" s="15"/>
      <c r="M254" s="144"/>
      <c r="N254" s="145" t="s">
        <v>34</v>
      </c>
      <c r="O254" s="146">
        <v>0</v>
      </c>
      <c r="P254" s="146">
        <f>O254*H195</f>
        <v>0</v>
      </c>
      <c r="Q254" s="146">
        <v>0</v>
      </c>
      <c r="R254" s="146">
        <f>Q254*H195</f>
        <v>0</v>
      </c>
      <c r="S254" s="146">
        <v>0</v>
      </c>
      <c r="T254" s="147">
        <f>S254*H195</f>
        <v>0</v>
      </c>
      <c r="AR254" s="148" t="s">
        <v>234</v>
      </c>
      <c r="AT254" s="148" t="s">
        <v>104</v>
      </c>
      <c r="AU254" s="148" t="s">
        <v>76</v>
      </c>
      <c r="AY254" s="3" t="s">
        <v>158</v>
      </c>
      <c r="BE254" s="149">
        <f>IF(N254="základní",J195,0)</f>
        <v>0</v>
      </c>
      <c r="BF254" s="149">
        <f>IF(N254="snížená",J195,0)</f>
        <v>0</v>
      </c>
      <c r="BG254" s="149">
        <f>IF(N254="zákl. přenesená",J195,0)</f>
        <v>0</v>
      </c>
      <c r="BH254" s="149">
        <f>IF(N254="sníž. přenesená",J195,0)</f>
        <v>0</v>
      </c>
      <c r="BI254" s="149">
        <f>IF(N254="nulová",J195,0)</f>
        <v>0</v>
      </c>
      <c r="BJ254" s="3" t="s">
        <v>74</v>
      </c>
      <c r="BK254" s="149">
        <f>ROUND(I195*H195,2)</f>
        <v>0</v>
      </c>
      <c r="BL254" s="3" t="s">
        <v>234</v>
      </c>
      <c r="BM254" s="148" t="s">
        <v>318</v>
      </c>
    </row>
    <row r="255" spans="2:63" s="113" customFormat="1" ht="22.5" customHeight="1">
      <c r="B255" s="143"/>
      <c r="C255" s="118" t="s">
        <v>735</v>
      </c>
      <c r="D255" s="118" t="s">
        <v>104</v>
      </c>
      <c r="E255" s="119" t="s">
        <v>736</v>
      </c>
      <c r="F255" s="120" t="s">
        <v>515</v>
      </c>
      <c r="G255" s="121" t="s">
        <v>171</v>
      </c>
      <c r="H255" s="122">
        <v>1</v>
      </c>
      <c r="I255" s="123">
        <v>0</v>
      </c>
      <c r="J255" s="123">
        <f t="shared" si="59"/>
        <v>0</v>
      </c>
      <c r="L255" s="136"/>
      <c r="M255" s="137"/>
      <c r="N255" s="138"/>
      <c r="O255" s="138"/>
      <c r="P255" s="139" t="e">
        <f>SUM(P256:P279)</f>
        <v>#REF!</v>
      </c>
      <c r="Q255" s="138"/>
      <c r="R255" s="139" t="e">
        <f>SUM(R256:R279)</f>
        <v>#REF!</v>
      </c>
      <c r="S255" s="138"/>
      <c r="T255" s="140" t="e">
        <f>SUM(T256:T279)</f>
        <v>#REF!</v>
      </c>
      <c r="AR255" s="114" t="s">
        <v>76</v>
      </c>
      <c r="AT255" s="141" t="s">
        <v>68</v>
      </c>
      <c r="AU255" s="141" t="s">
        <v>74</v>
      </c>
      <c r="AY255" s="114" t="s">
        <v>158</v>
      </c>
      <c r="BK255" s="142" t="e">
        <f>SUM(BK256:BK279)</f>
        <v>#REF!</v>
      </c>
    </row>
    <row r="256" spans="2:65" s="14" customFormat="1" ht="24" customHeight="1">
      <c r="B256" s="143"/>
      <c r="C256" s="118" t="s">
        <v>737</v>
      </c>
      <c r="D256" s="118" t="s">
        <v>104</v>
      </c>
      <c r="E256" s="119" t="s">
        <v>738</v>
      </c>
      <c r="F256" s="120" t="s">
        <v>739</v>
      </c>
      <c r="G256" s="121" t="s">
        <v>471</v>
      </c>
      <c r="H256" s="122">
        <v>2179.54</v>
      </c>
      <c r="I256" s="123">
        <v>0</v>
      </c>
      <c r="J256" s="123">
        <f t="shared" si="59"/>
        <v>0</v>
      </c>
      <c r="K256" s="120" t="s">
        <v>218</v>
      </c>
      <c r="L256" s="15"/>
      <c r="M256" s="144"/>
      <c r="N256" s="145" t="s">
        <v>34</v>
      </c>
      <c r="O256" s="146">
        <v>1.1</v>
      </c>
      <c r="P256" s="146">
        <f>O256*H197</f>
        <v>6.6000000000000005</v>
      </c>
      <c r="Q256" s="146">
        <v>0.01692</v>
      </c>
      <c r="R256" s="146">
        <f>Q256*H197</f>
        <v>0.10152</v>
      </c>
      <c r="S256" s="146">
        <v>0</v>
      </c>
      <c r="T256" s="147">
        <f>S256*H197</f>
        <v>0</v>
      </c>
      <c r="AR256" s="148" t="s">
        <v>234</v>
      </c>
      <c r="AT256" s="148" t="s">
        <v>104</v>
      </c>
      <c r="AU256" s="148" t="s">
        <v>76</v>
      </c>
      <c r="AY256" s="3" t="s">
        <v>158</v>
      </c>
      <c r="BE256" s="149">
        <f>IF(N256="základní",J197,0)</f>
        <v>0</v>
      </c>
      <c r="BF256" s="149">
        <f>IF(N256="snížená",J197,0)</f>
        <v>0</v>
      </c>
      <c r="BG256" s="149">
        <f>IF(N256="zákl. přenesená",J197,0)</f>
        <v>0</v>
      </c>
      <c r="BH256" s="149">
        <f>IF(N256="sníž. přenesená",J197,0)</f>
        <v>0</v>
      </c>
      <c r="BI256" s="149">
        <f>IF(N256="nulová",J197,0)</f>
        <v>0</v>
      </c>
      <c r="BJ256" s="3" t="s">
        <v>74</v>
      </c>
      <c r="BK256" s="149">
        <f>ROUND(I197*H197,2)</f>
        <v>0</v>
      </c>
      <c r="BL256" s="3" t="s">
        <v>234</v>
      </c>
      <c r="BM256" s="148" t="s">
        <v>319</v>
      </c>
    </row>
    <row r="257" spans="2:65" s="14" customFormat="1" ht="24" customHeight="1">
      <c r="B257" s="143"/>
      <c r="C257" s="113"/>
      <c r="D257" s="114" t="s">
        <v>68</v>
      </c>
      <c r="E257" s="117" t="s">
        <v>740</v>
      </c>
      <c r="F257" s="117" t="s">
        <v>741</v>
      </c>
      <c r="G257" s="113"/>
      <c r="H257" s="113"/>
      <c r="I257" s="113"/>
      <c r="J257" s="181">
        <f>J258+J259+J260+J261+J262+J263+J264+J265+J266+J267+J268+J269+J270+J271+J272+J273+J274+J275+J276+J277+J278</f>
        <v>0</v>
      </c>
      <c r="K257" s="120" t="s">
        <v>218</v>
      </c>
      <c r="L257" s="15"/>
      <c r="M257" s="144"/>
      <c r="N257" s="145" t="s">
        <v>34</v>
      </c>
      <c r="O257" s="146">
        <v>0.5</v>
      </c>
      <c r="P257" s="146" t="e">
        <f>O257*#REF!</f>
        <v>#REF!</v>
      </c>
      <c r="Q257" s="146">
        <v>0.0025800000000000003</v>
      </c>
      <c r="R257" s="146" t="e">
        <f>Q257*#REF!</f>
        <v>#REF!</v>
      </c>
      <c r="S257" s="146">
        <v>0</v>
      </c>
      <c r="T257" s="147" t="e">
        <f>S257*#REF!</f>
        <v>#REF!</v>
      </c>
      <c r="AR257" s="148" t="s">
        <v>234</v>
      </c>
      <c r="AT257" s="148" t="s">
        <v>104</v>
      </c>
      <c r="AU257" s="148" t="s">
        <v>76</v>
      </c>
      <c r="AY257" s="3" t="s">
        <v>158</v>
      </c>
      <c r="BE257" s="149" t="e">
        <f>IF(N257="základní",#REF!,0)</f>
        <v>#REF!</v>
      </c>
      <c r="BF257" s="149">
        <f>IF(N257="snížená",#REF!,0)</f>
        <v>0</v>
      </c>
      <c r="BG257" s="149">
        <f>IF(N257="zákl. přenesená",#REF!,0)</f>
        <v>0</v>
      </c>
      <c r="BH257" s="149">
        <f>IF(N257="sníž. přenesená",#REF!,0)</f>
        <v>0</v>
      </c>
      <c r="BI257" s="149">
        <f>IF(N257="nulová",#REF!,0)</f>
        <v>0</v>
      </c>
      <c r="BJ257" s="3" t="s">
        <v>74</v>
      </c>
      <c r="BK257" s="149" t="e">
        <f>ROUND(#REF!*#REF!,2)</f>
        <v>#REF!</v>
      </c>
      <c r="BL257" s="3" t="s">
        <v>234</v>
      </c>
      <c r="BM257" s="148" t="s">
        <v>320</v>
      </c>
    </row>
    <row r="258" spans="2:65" s="14" customFormat="1" ht="24" customHeight="1">
      <c r="B258" s="143"/>
      <c r="C258" s="118" t="s">
        <v>742</v>
      </c>
      <c r="D258" s="118" t="s">
        <v>104</v>
      </c>
      <c r="E258" s="119" t="s">
        <v>743</v>
      </c>
      <c r="F258" s="120" t="s">
        <v>744</v>
      </c>
      <c r="G258" s="121" t="s">
        <v>162</v>
      </c>
      <c r="H258" s="122">
        <v>15</v>
      </c>
      <c r="I258" s="123">
        <v>0</v>
      </c>
      <c r="J258" s="123">
        <f aca="true" t="shared" si="60" ref="J258:J278">I258*H258</f>
        <v>0</v>
      </c>
      <c r="K258" s="120" t="s">
        <v>218</v>
      </c>
      <c r="L258" s="15"/>
      <c r="M258" s="144"/>
      <c r="N258" s="145" t="s">
        <v>34</v>
      </c>
      <c r="O258" s="146">
        <v>1.2</v>
      </c>
      <c r="P258" s="146">
        <f>O258*H199</f>
        <v>18</v>
      </c>
      <c r="Q258" s="146">
        <v>0.026680000000000002</v>
      </c>
      <c r="R258" s="146">
        <f>Q258*H199</f>
        <v>0.40020000000000006</v>
      </c>
      <c r="S258" s="146">
        <v>0</v>
      </c>
      <c r="T258" s="147">
        <f>S258*H199</f>
        <v>0</v>
      </c>
      <c r="AR258" s="148" t="s">
        <v>234</v>
      </c>
      <c r="AT258" s="148" t="s">
        <v>104</v>
      </c>
      <c r="AU258" s="148" t="s">
        <v>76</v>
      </c>
      <c r="AY258" s="3" t="s">
        <v>158</v>
      </c>
      <c r="BE258" s="149">
        <f>IF(N258="základní",J199,0)</f>
        <v>0</v>
      </c>
      <c r="BF258" s="149">
        <f>IF(N258="snížená",J199,0)</f>
        <v>0</v>
      </c>
      <c r="BG258" s="149">
        <f>IF(N258="zákl. přenesená",J199,0)</f>
        <v>0</v>
      </c>
      <c r="BH258" s="149">
        <f>IF(N258="sníž. přenesená",J199,0)</f>
        <v>0</v>
      </c>
      <c r="BI258" s="149">
        <f>IF(N258="nulová",J199,0)</f>
        <v>0</v>
      </c>
      <c r="BJ258" s="3" t="s">
        <v>74</v>
      </c>
      <c r="BK258" s="149">
        <f>ROUND(I199*H199,2)</f>
        <v>0</v>
      </c>
      <c r="BL258" s="3" t="s">
        <v>234</v>
      </c>
      <c r="BM258" s="148" t="s">
        <v>321</v>
      </c>
    </row>
    <row r="259" spans="2:65" s="14" customFormat="1" ht="24" customHeight="1">
      <c r="B259" s="143"/>
      <c r="C259" s="118" t="s">
        <v>745</v>
      </c>
      <c r="D259" s="118" t="s">
        <v>104</v>
      </c>
      <c r="E259" s="119" t="s">
        <v>746</v>
      </c>
      <c r="F259" s="120" t="s">
        <v>747</v>
      </c>
      <c r="G259" s="121" t="s">
        <v>162</v>
      </c>
      <c r="H259" s="122">
        <v>2</v>
      </c>
      <c r="I259" s="123">
        <v>0</v>
      </c>
      <c r="J259" s="123">
        <f t="shared" si="60"/>
        <v>0</v>
      </c>
      <c r="K259" s="120" t="s">
        <v>218</v>
      </c>
      <c r="L259" s="15"/>
      <c r="M259" s="144"/>
      <c r="N259" s="145" t="s">
        <v>34</v>
      </c>
      <c r="O259" s="146">
        <v>1.1</v>
      </c>
      <c r="P259" s="146">
        <f>O259*H200</f>
        <v>2.2</v>
      </c>
      <c r="Q259" s="146">
        <v>0.015280000000000002</v>
      </c>
      <c r="R259" s="146">
        <f>Q259*H200</f>
        <v>0.030560000000000004</v>
      </c>
      <c r="S259" s="146">
        <v>0</v>
      </c>
      <c r="T259" s="147">
        <f>S259*H200</f>
        <v>0</v>
      </c>
      <c r="AR259" s="148" t="s">
        <v>234</v>
      </c>
      <c r="AT259" s="148" t="s">
        <v>104</v>
      </c>
      <c r="AU259" s="148" t="s">
        <v>76</v>
      </c>
      <c r="AY259" s="3" t="s">
        <v>158</v>
      </c>
      <c r="BE259" s="149">
        <f>IF(N259="základní",J200,0)</f>
        <v>0</v>
      </c>
      <c r="BF259" s="149">
        <f>IF(N259="snížená",J200,0)</f>
        <v>0</v>
      </c>
      <c r="BG259" s="149">
        <f>IF(N259="zákl. přenesená",J200,0)</f>
        <v>0</v>
      </c>
      <c r="BH259" s="149">
        <f>IF(N259="sníž. přenesená",J200,0)</f>
        <v>0</v>
      </c>
      <c r="BI259" s="149">
        <f>IF(N259="nulová",J200,0)</f>
        <v>0</v>
      </c>
      <c r="BJ259" s="3" t="s">
        <v>74</v>
      </c>
      <c r="BK259" s="149">
        <f>ROUND(I200*H200,2)</f>
        <v>0</v>
      </c>
      <c r="BL259" s="3" t="s">
        <v>234</v>
      </c>
      <c r="BM259" s="148" t="s">
        <v>322</v>
      </c>
    </row>
    <row r="260" spans="2:65" s="14" customFormat="1" ht="38.25" customHeight="1">
      <c r="B260" s="143"/>
      <c r="C260" s="118" t="s">
        <v>748</v>
      </c>
      <c r="D260" s="118" t="s">
        <v>104</v>
      </c>
      <c r="E260" s="119" t="s">
        <v>749</v>
      </c>
      <c r="F260" s="120" t="s">
        <v>750</v>
      </c>
      <c r="G260" s="121" t="s">
        <v>162</v>
      </c>
      <c r="H260" s="122">
        <v>2</v>
      </c>
      <c r="I260" s="123">
        <v>0</v>
      </c>
      <c r="J260" s="123">
        <f t="shared" si="60"/>
        <v>0</v>
      </c>
      <c r="K260" s="120" t="s">
        <v>218</v>
      </c>
      <c r="L260" s="15"/>
      <c r="M260" s="144"/>
      <c r="N260" s="145" t="s">
        <v>34</v>
      </c>
      <c r="O260" s="146">
        <v>0.75</v>
      </c>
      <c r="P260" s="146" t="e">
        <f>O260*"$#REF!$#REF!"</f>
        <v>#VALUE!</v>
      </c>
      <c r="Q260" s="146">
        <v>0.014</v>
      </c>
      <c r="R260" s="146" t="e">
        <f>Q260*"$#REF!$#REF!"</f>
        <v>#VALUE!</v>
      </c>
      <c r="S260" s="146">
        <v>0</v>
      </c>
      <c r="T260" s="147" t="e">
        <f>S260*"$#REF!$#REF!"</f>
        <v>#VALUE!</v>
      </c>
      <c r="AR260" s="148" t="s">
        <v>234</v>
      </c>
      <c r="AT260" s="148" t="s">
        <v>104</v>
      </c>
      <c r="AU260" s="148" t="s">
        <v>76</v>
      </c>
      <c r="AY260" s="3" t="s">
        <v>158</v>
      </c>
      <c r="BE260" s="149" t="str">
        <f>IF(N260="základní","$#REF!$#REF!",0)</f>
        <v>$#REF!$#REF!</v>
      </c>
      <c r="BF260" s="149">
        <f>IF(N260="snížená","$#REF!$#REF!",0)</f>
        <v>0</v>
      </c>
      <c r="BG260" s="149">
        <f>IF(N260="zákl. přenesená","$#REF!$#REF!",0)</f>
        <v>0</v>
      </c>
      <c r="BH260" s="149">
        <f>IF(N260="sníž. přenesená","$#REF!$#REF!",0)</f>
        <v>0</v>
      </c>
      <c r="BI260" s="149">
        <f>IF(N260="nulová","$#REF!$#REF!",0)</f>
        <v>0</v>
      </c>
      <c r="BJ260" s="3" t="s">
        <v>74</v>
      </c>
      <c r="BK260" s="149" t="e">
        <f>ROUND("$#REF!$#REF!"*"$#REF!$#REF!",2)</f>
        <v>#VALUE!</v>
      </c>
      <c r="BL260" s="3" t="s">
        <v>234</v>
      </c>
      <c r="BM260" s="148" t="s">
        <v>323</v>
      </c>
    </row>
    <row r="261" spans="2:65" s="14" customFormat="1" ht="35.25" customHeight="1">
      <c r="B261" s="143"/>
      <c r="C261" s="118" t="s">
        <v>751</v>
      </c>
      <c r="D261" s="118" t="s">
        <v>104</v>
      </c>
      <c r="E261" s="119" t="s">
        <v>752</v>
      </c>
      <c r="F261" s="120" t="s">
        <v>753</v>
      </c>
      <c r="G261" s="121" t="s">
        <v>162</v>
      </c>
      <c r="H261" s="122">
        <v>45</v>
      </c>
      <c r="I261" s="123">
        <v>0</v>
      </c>
      <c r="J261" s="123">
        <f t="shared" si="60"/>
        <v>0</v>
      </c>
      <c r="K261" s="120" t="s">
        <v>218</v>
      </c>
      <c r="L261" s="15"/>
      <c r="M261" s="144"/>
      <c r="N261" s="145" t="s">
        <v>34</v>
      </c>
      <c r="O261" s="146">
        <v>1.4</v>
      </c>
      <c r="P261" s="146">
        <f>O261*H201</f>
        <v>1.4</v>
      </c>
      <c r="Q261" s="146">
        <v>0.01745</v>
      </c>
      <c r="R261" s="146">
        <f>Q261*H201</f>
        <v>0.01745</v>
      </c>
      <c r="S261" s="146">
        <v>0</v>
      </c>
      <c r="T261" s="147">
        <f>S261*H201</f>
        <v>0</v>
      </c>
      <c r="AR261" s="148" t="s">
        <v>234</v>
      </c>
      <c r="AT261" s="148" t="s">
        <v>104</v>
      </c>
      <c r="AU261" s="148" t="s">
        <v>76</v>
      </c>
      <c r="AY261" s="3" t="s">
        <v>158</v>
      </c>
      <c r="BE261" s="149">
        <f>IF(N261="základní",J201,0)</f>
        <v>0</v>
      </c>
      <c r="BF261" s="149">
        <f>IF(N261="snížená",J201,0)</f>
        <v>0</v>
      </c>
      <c r="BG261" s="149">
        <f>IF(N261="zákl. přenesená",J201,0)</f>
        <v>0</v>
      </c>
      <c r="BH261" s="149">
        <f>IF(N261="sníž. přenesená",J201,0)</f>
        <v>0</v>
      </c>
      <c r="BI261" s="149">
        <f>IF(N261="nulová",J201,0)</f>
        <v>0</v>
      </c>
      <c r="BJ261" s="3" t="s">
        <v>74</v>
      </c>
      <c r="BK261" s="149">
        <f>ROUND(I201*H201,2)</f>
        <v>0</v>
      </c>
      <c r="BL261" s="3" t="s">
        <v>234</v>
      </c>
      <c r="BM261" s="148" t="s">
        <v>324</v>
      </c>
    </row>
    <row r="262" spans="2:65" s="14" customFormat="1" ht="36" customHeight="1">
      <c r="B262" s="143"/>
      <c r="C262" s="118" t="s">
        <v>754</v>
      </c>
      <c r="D262" s="118" t="s">
        <v>104</v>
      </c>
      <c r="E262" s="119" t="s">
        <v>755</v>
      </c>
      <c r="F262" s="120" t="s">
        <v>756</v>
      </c>
      <c r="G262" s="121" t="s">
        <v>162</v>
      </c>
      <c r="H262" s="122">
        <v>2</v>
      </c>
      <c r="I262" s="123">
        <v>0</v>
      </c>
      <c r="J262" s="123">
        <f t="shared" si="60"/>
        <v>0</v>
      </c>
      <c r="K262" s="120" t="s">
        <v>218</v>
      </c>
      <c r="L262" s="15"/>
      <c r="M262" s="144"/>
      <c r="N262" s="145" t="s">
        <v>34</v>
      </c>
      <c r="O262" s="146">
        <v>2.54</v>
      </c>
      <c r="P262" s="146" t="e">
        <f>O262*"$#REF!$#REF!"</f>
        <v>#VALUE!</v>
      </c>
      <c r="Q262" s="146">
        <v>0.03088</v>
      </c>
      <c r="R262" s="146" t="e">
        <f>Q262*"$#REF!$#REF!"</f>
        <v>#VALUE!</v>
      </c>
      <c r="S262" s="146">
        <v>0</v>
      </c>
      <c r="T262" s="147" t="e">
        <f>S262*"$#REF!$#REF!"</f>
        <v>#VALUE!</v>
      </c>
      <c r="AR262" s="148" t="s">
        <v>234</v>
      </c>
      <c r="AT262" s="148" t="s">
        <v>104</v>
      </c>
      <c r="AU262" s="148" t="s">
        <v>76</v>
      </c>
      <c r="AY262" s="3" t="s">
        <v>158</v>
      </c>
      <c r="BE262" s="149" t="str">
        <f>IF(N262="základní","$#REF!$#REF!",0)</f>
        <v>$#REF!$#REF!</v>
      </c>
      <c r="BF262" s="149">
        <f>IF(N262="snížená","$#REF!$#REF!",0)</f>
        <v>0</v>
      </c>
      <c r="BG262" s="149">
        <f>IF(N262="zákl. přenesená","$#REF!$#REF!",0)</f>
        <v>0</v>
      </c>
      <c r="BH262" s="149">
        <f>IF(N262="sníž. přenesená","$#REF!$#REF!",0)</f>
        <v>0</v>
      </c>
      <c r="BI262" s="149">
        <f>IF(N262="nulová","$#REF!$#REF!",0)</f>
        <v>0</v>
      </c>
      <c r="BJ262" s="3" t="s">
        <v>74</v>
      </c>
      <c r="BK262" s="149" t="e">
        <f>ROUND("$#REF!$#REF!"*"$#REF!$#REF!",2)</f>
        <v>#VALUE!</v>
      </c>
      <c r="BL262" s="3" t="s">
        <v>234</v>
      </c>
      <c r="BM262" s="148" t="s">
        <v>325</v>
      </c>
    </row>
    <row r="263" spans="2:65" s="14" customFormat="1" ht="24" customHeight="1">
      <c r="B263" s="143"/>
      <c r="C263" s="118" t="s">
        <v>757</v>
      </c>
      <c r="D263" s="118" t="s">
        <v>104</v>
      </c>
      <c r="E263" s="119" t="s">
        <v>758</v>
      </c>
      <c r="F263" s="120" t="s">
        <v>759</v>
      </c>
      <c r="G263" s="121" t="s">
        <v>162</v>
      </c>
      <c r="H263" s="122">
        <v>4</v>
      </c>
      <c r="I263" s="123">
        <v>0</v>
      </c>
      <c r="J263" s="123">
        <f t="shared" si="60"/>
        <v>0</v>
      </c>
      <c r="K263" s="120" t="s">
        <v>218</v>
      </c>
      <c r="L263" s="15"/>
      <c r="M263" s="144"/>
      <c r="N263" s="145" t="s">
        <v>34</v>
      </c>
      <c r="O263" s="146">
        <v>1.5</v>
      </c>
      <c r="P263" s="146" t="e">
        <f>O263*"$#REF!$#REF!"</f>
        <v>#VALUE!</v>
      </c>
      <c r="Q263" s="146">
        <v>0.01034</v>
      </c>
      <c r="R263" s="146" t="e">
        <f>Q263*"$#REF!$#REF!"</f>
        <v>#VALUE!</v>
      </c>
      <c r="S263" s="146">
        <v>0</v>
      </c>
      <c r="T263" s="147" t="e">
        <f>S263*"$#REF!$#REF!"</f>
        <v>#VALUE!</v>
      </c>
      <c r="AR263" s="148" t="s">
        <v>234</v>
      </c>
      <c r="AT263" s="148" t="s">
        <v>104</v>
      </c>
      <c r="AU263" s="148" t="s">
        <v>76</v>
      </c>
      <c r="AY263" s="3" t="s">
        <v>158</v>
      </c>
      <c r="BE263" s="149" t="str">
        <f>IF(N263="základní","$#REF!$#REF!",0)</f>
        <v>$#REF!$#REF!</v>
      </c>
      <c r="BF263" s="149">
        <f>IF(N263="snížená","$#REF!$#REF!",0)</f>
        <v>0</v>
      </c>
      <c r="BG263" s="149">
        <f>IF(N263="zákl. přenesená","$#REF!$#REF!",0)</f>
        <v>0</v>
      </c>
      <c r="BH263" s="149">
        <f>IF(N263="sníž. přenesená","$#REF!$#REF!",0)</f>
        <v>0</v>
      </c>
      <c r="BI263" s="149">
        <f>IF(N263="nulová","$#REF!$#REF!",0)</f>
        <v>0</v>
      </c>
      <c r="BJ263" s="3" t="s">
        <v>74</v>
      </c>
      <c r="BK263" s="149" t="e">
        <f>ROUND("$#REF!$#REF!"*"$#REF!$#REF!",2)</f>
        <v>#VALUE!</v>
      </c>
      <c r="BL263" s="3" t="s">
        <v>234</v>
      </c>
      <c r="BM263" s="148" t="s">
        <v>326</v>
      </c>
    </row>
    <row r="264" spans="2:65" s="14" customFormat="1" ht="24" customHeight="1">
      <c r="B264" s="143"/>
      <c r="C264" s="118" t="s">
        <v>760</v>
      </c>
      <c r="D264" s="118" t="s">
        <v>104</v>
      </c>
      <c r="E264" s="119" t="s">
        <v>761</v>
      </c>
      <c r="F264" s="120" t="s">
        <v>762</v>
      </c>
      <c r="G264" s="121" t="s">
        <v>162</v>
      </c>
      <c r="H264" s="122">
        <v>3</v>
      </c>
      <c r="I264" s="123">
        <v>0</v>
      </c>
      <c r="J264" s="123">
        <f t="shared" si="60"/>
        <v>0</v>
      </c>
      <c r="K264" s="120" t="s">
        <v>218</v>
      </c>
      <c r="L264" s="15"/>
      <c r="M264" s="144"/>
      <c r="N264" s="145" t="s">
        <v>34</v>
      </c>
      <c r="O264" s="146">
        <v>1.5</v>
      </c>
      <c r="P264" s="146">
        <f>O264*H202</f>
        <v>3</v>
      </c>
      <c r="Q264" s="146">
        <v>0.014700000000000001</v>
      </c>
      <c r="R264" s="146">
        <f>Q264*H202</f>
        <v>0.029400000000000003</v>
      </c>
      <c r="S264" s="146">
        <v>0</v>
      </c>
      <c r="T264" s="147">
        <f>S264*H202</f>
        <v>0</v>
      </c>
      <c r="AR264" s="148" t="s">
        <v>234</v>
      </c>
      <c r="AT264" s="148" t="s">
        <v>104</v>
      </c>
      <c r="AU264" s="148" t="s">
        <v>76</v>
      </c>
      <c r="AY264" s="3" t="s">
        <v>158</v>
      </c>
      <c r="BE264" s="149">
        <f>IF(N264="základní",J202,0)</f>
        <v>0</v>
      </c>
      <c r="BF264" s="149">
        <f>IF(N264="snížená",J202,0)</f>
        <v>0</v>
      </c>
      <c r="BG264" s="149">
        <f>IF(N264="zákl. přenesená",J202,0)</f>
        <v>0</v>
      </c>
      <c r="BH264" s="149">
        <f>IF(N264="sníž. přenesená",J202,0)</f>
        <v>0</v>
      </c>
      <c r="BI264" s="149">
        <f>IF(N264="nulová",J202,0)</f>
        <v>0</v>
      </c>
      <c r="BJ264" s="3" t="s">
        <v>74</v>
      </c>
      <c r="BK264" s="149">
        <f>ROUND(I202*H202,2)</f>
        <v>0</v>
      </c>
      <c r="BL264" s="3" t="s">
        <v>234</v>
      </c>
      <c r="BM264" s="148" t="s">
        <v>327</v>
      </c>
    </row>
    <row r="265" spans="2:65" s="14" customFormat="1" ht="36" customHeight="1">
      <c r="B265" s="143"/>
      <c r="C265" s="118" t="s">
        <v>763</v>
      </c>
      <c r="D265" s="118" t="s">
        <v>104</v>
      </c>
      <c r="E265" s="119" t="s">
        <v>764</v>
      </c>
      <c r="F265" s="120" t="s">
        <v>765</v>
      </c>
      <c r="G265" s="121" t="s">
        <v>162</v>
      </c>
      <c r="H265" s="122">
        <v>8</v>
      </c>
      <c r="I265" s="123">
        <v>0</v>
      </c>
      <c r="J265" s="123">
        <f t="shared" si="60"/>
        <v>0</v>
      </c>
      <c r="K265" s="120" t="s">
        <v>218</v>
      </c>
      <c r="L265" s="15"/>
      <c r="M265" s="144"/>
      <c r="N265" s="145" t="s">
        <v>34</v>
      </c>
      <c r="O265" s="146">
        <v>1</v>
      </c>
      <c r="P265" s="146">
        <f>O265*H203</f>
        <v>1</v>
      </c>
      <c r="Q265" s="146">
        <v>0.05025</v>
      </c>
      <c r="R265" s="146">
        <f>Q265*H203</f>
        <v>0.05025</v>
      </c>
      <c r="S265" s="146">
        <v>0</v>
      </c>
      <c r="T265" s="147">
        <f>S265*H203</f>
        <v>0</v>
      </c>
      <c r="AR265" s="148" t="s">
        <v>234</v>
      </c>
      <c r="AT265" s="148" t="s">
        <v>104</v>
      </c>
      <c r="AU265" s="148" t="s">
        <v>76</v>
      </c>
      <c r="AY265" s="3" t="s">
        <v>158</v>
      </c>
      <c r="BE265" s="149">
        <f>IF(N265="základní",J203,0)</f>
        <v>0</v>
      </c>
      <c r="BF265" s="149">
        <f>IF(N265="snížená",J203,0)</f>
        <v>0</v>
      </c>
      <c r="BG265" s="149">
        <f>IF(N265="zákl. přenesená",J203,0)</f>
        <v>0</v>
      </c>
      <c r="BH265" s="149">
        <f>IF(N265="sníž. přenesená",J203,0)</f>
        <v>0</v>
      </c>
      <c r="BI265" s="149">
        <f>IF(N265="nulová",J203,0)</f>
        <v>0</v>
      </c>
      <c r="BJ265" s="3" t="s">
        <v>74</v>
      </c>
      <c r="BK265" s="149">
        <f>ROUND(I203*H203,2)</f>
        <v>0</v>
      </c>
      <c r="BL265" s="3" t="s">
        <v>234</v>
      </c>
      <c r="BM265" s="148" t="s">
        <v>328</v>
      </c>
    </row>
    <row r="266" spans="2:65" s="14" customFormat="1" ht="36" customHeight="1">
      <c r="B266" s="143"/>
      <c r="C266" s="118" t="s">
        <v>766</v>
      </c>
      <c r="D266" s="118" t="s">
        <v>104</v>
      </c>
      <c r="E266" s="119" t="s">
        <v>767</v>
      </c>
      <c r="F266" s="120" t="s">
        <v>768</v>
      </c>
      <c r="G266" s="121" t="s">
        <v>162</v>
      </c>
      <c r="H266" s="122">
        <v>43</v>
      </c>
      <c r="I266" s="123">
        <v>0</v>
      </c>
      <c r="J266" s="123">
        <f t="shared" si="60"/>
        <v>0</v>
      </c>
      <c r="K266" s="120" t="s">
        <v>218</v>
      </c>
      <c r="L266" s="15"/>
      <c r="M266" s="144"/>
      <c r="N266" s="145" t="s">
        <v>34</v>
      </c>
      <c r="O266" s="146">
        <v>1</v>
      </c>
      <c r="P266" s="146">
        <f>O266*H204</f>
        <v>4</v>
      </c>
      <c r="Q266" s="146">
        <v>0.060250000000000005</v>
      </c>
      <c r="R266" s="146">
        <f>Q266*H204</f>
        <v>0.24100000000000002</v>
      </c>
      <c r="S266" s="146">
        <v>0</v>
      </c>
      <c r="T266" s="147">
        <f>S266*H204</f>
        <v>0</v>
      </c>
      <c r="AR266" s="148" t="s">
        <v>234</v>
      </c>
      <c r="AT266" s="148" t="s">
        <v>104</v>
      </c>
      <c r="AU266" s="148" t="s">
        <v>76</v>
      </c>
      <c r="AY266" s="3" t="s">
        <v>158</v>
      </c>
      <c r="BE266" s="149">
        <f>IF(N266="základní",J204,0)</f>
        <v>0</v>
      </c>
      <c r="BF266" s="149">
        <f>IF(N266="snížená",J204,0)</f>
        <v>0</v>
      </c>
      <c r="BG266" s="149">
        <f>IF(N266="zákl. přenesená",J204,0)</f>
        <v>0</v>
      </c>
      <c r="BH266" s="149">
        <f>IF(N266="sníž. přenesená",J204,0)</f>
        <v>0</v>
      </c>
      <c r="BI266" s="149">
        <f>IF(N266="nulová",J204,0)</f>
        <v>0</v>
      </c>
      <c r="BJ266" s="3" t="s">
        <v>74</v>
      </c>
      <c r="BK266" s="149">
        <f>ROUND(I204*H204,2)</f>
        <v>0</v>
      </c>
      <c r="BL266" s="3" t="s">
        <v>234</v>
      </c>
      <c r="BM266" s="148" t="s">
        <v>329</v>
      </c>
    </row>
    <row r="267" spans="2:65" s="14" customFormat="1" ht="24" customHeight="1">
      <c r="B267" s="143"/>
      <c r="C267" s="118" t="s">
        <v>769</v>
      </c>
      <c r="D267" s="118" t="s">
        <v>104</v>
      </c>
      <c r="E267" s="119" t="s">
        <v>770</v>
      </c>
      <c r="F267" s="120" t="s">
        <v>771</v>
      </c>
      <c r="G267" s="121" t="s">
        <v>579</v>
      </c>
      <c r="H267" s="122">
        <v>43</v>
      </c>
      <c r="I267" s="123">
        <v>0</v>
      </c>
      <c r="J267" s="123">
        <f>ROUND(I267*H267,2)</f>
        <v>0</v>
      </c>
      <c r="K267" s="120" t="s">
        <v>218</v>
      </c>
      <c r="L267" s="15"/>
      <c r="M267" s="144"/>
      <c r="N267" s="145" t="s">
        <v>34</v>
      </c>
      <c r="O267" s="146">
        <v>0.227</v>
      </c>
      <c r="P267" s="146">
        <f>O267*H205</f>
        <v>1.816</v>
      </c>
      <c r="Q267" s="146">
        <v>0.00030000000000000003</v>
      </c>
      <c r="R267" s="146">
        <f>Q267*H205</f>
        <v>0.0024000000000000002</v>
      </c>
      <c r="S267" s="146">
        <v>0</v>
      </c>
      <c r="T267" s="147">
        <f>S267*H205</f>
        <v>0</v>
      </c>
      <c r="AR267" s="148" t="s">
        <v>234</v>
      </c>
      <c r="AT267" s="148" t="s">
        <v>104</v>
      </c>
      <c r="AU267" s="148" t="s">
        <v>76</v>
      </c>
      <c r="AY267" s="3" t="s">
        <v>158</v>
      </c>
      <c r="BE267" s="149">
        <f>IF(N267="základní",J205,0)</f>
        <v>0</v>
      </c>
      <c r="BF267" s="149">
        <f>IF(N267="snížená",J205,0)</f>
        <v>0</v>
      </c>
      <c r="BG267" s="149">
        <f>IF(N267="zákl. přenesená",J205,0)</f>
        <v>0</v>
      </c>
      <c r="BH267" s="149">
        <f>IF(N267="sníž. přenesená",J205,0)</f>
        <v>0</v>
      </c>
      <c r="BI267" s="149">
        <f>IF(N267="nulová",J205,0)</f>
        <v>0</v>
      </c>
      <c r="BJ267" s="3" t="s">
        <v>74</v>
      </c>
      <c r="BK267" s="149">
        <f>ROUND(I205*H205,2)</f>
        <v>0</v>
      </c>
      <c r="BL267" s="3" t="s">
        <v>234</v>
      </c>
      <c r="BM267" s="148" t="s">
        <v>330</v>
      </c>
    </row>
    <row r="268" spans="2:65" s="14" customFormat="1" ht="24" customHeight="1">
      <c r="B268" s="143"/>
      <c r="C268" s="118" t="s">
        <v>772</v>
      </c>
      <c r="D268" s="118" t="s">
        <v>104</v>
      </c>
      <c r="E268" s="119" t="s">
        <v>773</v>
      </c>
      <c r="F268" s="120" t="s">
        <v>774</v>
      </c>
      <c r="G268" s="121" t="s">
        <v>162</v>
      </c>
      <c r="H268" s="122">
        <v>6</v>
      </c>
      <c r="I268" s="123">
        <v>0</v>
      </c>
      <c r="J268" s="123">
        <f t="shared" si="60"/>
        <v>0</v>
      </c>
      <c r="K268" s="120" t="s">
        <v>218</v>
      </c>
      <c r="L268" s="15"/>
      <c r="M268" s="144"/>
      <c r="N268" s="145" t="s">
        <v>34</v>
      </c>
      <c r="O268" s="146">
        <v>0.2</v>
      </c>
      <c r="P268" s="146">
        <f>O268*H206</f>
        <v>0.4</v>
      </c>
      <c r="Q268" s="146">
        <v>0.0019600000000000004</v>
      </c>
      <c r="R268" s="146">
        <f>Q268*H206</f>
        <v>0.003920000000000001</v>
      </c>
      <c r="S268" s="146">
        <v>0</v>
      </c>
      <c r="T268" s="147">
        <f>S268*H206</f>
        <v>0</v>
      </c>
      <c r="AR268" s="148" t="s">
        <v>234</v>
      </c>
      <c r="AT268" s="148" t="s">
        <v>104</v>
      </c>
      <c r="AU268" s="148" t="s">
        <v>76</v>
      </c>
      <c r="AY268" s="3" t="s">
        <v>158</v>
      </c>
      <c r="BE268" s="149">
        <f>IF(N268="základní",J206,0)</f>
        <v>0</v>
      </c>
      <c r="BF268" s="149">
        <f>IF(N268="snížená",J206,0)</f>
        <v>0</v>
      </c>
      <c r="BG268" s="149">
        <f>IF(N268="zákl. přenesená",J206,0)</f>
        <v>0</v>
      </c>
      <c r="BH268" s="149">
        <f>IF(N268="sníž. přenesená",J206,0)</f>
        <v>0</v>
      </c>
      <c r="BI268" s="149">
        <f>IF(N268="nulová",J206,0)</f>
        <v>0</v>
      </c>
      <c r="BJ268" s="3" t="s">
        <v>74</v>
      </c>
      <c r="BK268" s="149">
        <f>ROUND(I206*H206,2)</f>
        <v>0</v>
      </c>
      <c r="BL268" s="3" t="s">
        <v>234</v>
      </c>
      <c r="BM268" s="148" t="s">
        <v>331</v>
      </c>
    </row>
    <row r="269" spans="2:65" s="14" customFormat="1" ht="29.25" customHeight="1">
      <c r="B269" s="143"/>
      <c r="C269" s="162" t="s">
        <v>494</v>
      </c>
      <c r="D269" s="162" t="s">
        <v>104</v>
      </c>
      <c r="E269" s="163" t="s">
        <v>775</v>
      </c>
      <c r="F269" s="164" t="s">
        <v>776</v>
      </c>
      <c r="G269" s="165" t="s">
        <v>162</v>
      </c>
      <c r="H269" s="166">
        <v>43</v>
      </c>
      <c r="I269" s="167">
        <v>0</v>
      </c>
      <c r="J269" s="123">
        <f t="shared" si="60"/>
        <v>0</v>
      </c>
      <c r="K269" s="120" t="s">
        <v>218</v>
      </c>
      <c r="L269" s="15"/>
      <c r="M269" s="144"/>
      <c r="N269" s="145" t="s">
        <v>34</v>
      </c>
      <c r="O269" s="146">
        <v>0.2</v>
      </c>
      <c r="P269" s="146">
        <f>O269*H208</f>
        <v>2.8000000000000003</v>
      </c>
      <c r="Q269" s="146">
        <v>0.0015400000000000001</v>
      </c>
      <c r="R269" s="146">
        <f>Q269*H208</f>
        <v>0.021560000000000003</v>
      </c>
      <c r="S269" s="146">
        <v>0</v>
      </c>
      <c r="T269" s="147">
        <f>S269*H208</f>
        <v>0</v>
      </c>
      <c r="AR269" s="148" t="s">
        <v>234</v>
      </c>
      <c r="AT269" s="148" t="s">
        <v>104</v>
      </c>
      <c r="AU269" s="148" t="s">
        <v>76</v>
      </c>
      <c r="AY269" s="3" t="s">
        <v>158</v>
      </c>
      <c r="BE269" s="149">
        <f>IF(N269="základní",J208,0)</f>
        <v>0</v>
      </c>
      <c r="BF269" s="149">
        <f>IF(N269="snížená",J208,0)</f>
        <v>0</v>
      </c>
      <c r="BG269" s="149">
        <f>IF(N269="zákl. přenesená",J208,0)</f>
        <v>0</v>
      </c>
      <c r="BH269" s="149">
        <f>IF(N269="sníž. přenesená",J208,0)</f>
        <v>0</v>
      </c>
      <c r="BI269" s="149">
        <f>IF(N269="nulová",J208,0)</f>
        <v>0</v>
      </c>
      <c r="BJ269" s="3" t="s">
        <v>74</v>
      </c>
      <c r="BK269" s="149">
        <f>ROUND(I208*H208,2)</f>
        <v>0</v>
      </c>
      <c r="BL269" s="3" t="s">
        <v>234</v>
      </c>
      <c r="BM269" s="148" t="s">
        <v>332</v>
      </c>
    </row>
    <row r="270" spans="2:65" s="14" customFormat="1" ht="24" customHeight="1">
      <c r="B270" s="143"/>
      <c r="C270" s="162" t="s">
        <v>137</v>
      </c>
      <c r="D270" s="162" t="s">
        <v>104</v>
      </c>
      <c r="E270" s="163" t="s">
        <v>777</v>
      </c>
      <c r="F270" s="164" t="s">
        <v>778</v>
      </c>
      <c r="G270" s="165" t="s">
        <v>162</v>
      </c>
      <c r="H270" s="166">
        <v>43</v>
      </c>
      <c r="I270" s="167">
        <v>0</v>
      </c>
      <c r="J270" s="123">
        <f t="shared" si="60"/>
        <v>0</v>
      </c>
      <c r="K270" s="120" t="s">
        <v>218</v>
      </c>
      <c r="L270" s="15"/>
      <c r="M270" s="144"/>
      <c r="N270" s="145" t="s">
        <v>34</v>
      </c>
      <c r="O270" s="146">
        <v>0.25</v>
      </c>
      <c r="P270" s="146" t="e">
        <f>O270*"$#REF!$#REF!"</f>
        <v>#VALUE!</v>
      </c>
      <c r="Q270" s="146">
        <v>0.00254</v>
      </c>
      <c r="R270" s="146" t="e">
        <f>Q270*"$#REF!$#REF!"</f>
        <v>#VALUE!</v>
      </c>
      <c r="S270" s="146">
        <v>0</v>
      </c>
      <c r="T270" s="147" t="e">
        <f>S270*"$#REF!$#REF!"</f>
        <v>#VALUE!</v>
      </c>
      <c r="AR270" s="148" t="s">
        <v>234</v>
      </c>
      <c r="AT270" s="148" t="s">
        <v>104</v>
      </c>
      <c r="AU270" s="148" t="s">
        <v>76</v>
      </c>
      <c r="AY270" s="3" t="s">
        <v>158</v>
      </c>
      <c r="BE270" s="149" t="str">
        <f>IF(N270="základní","$#REF!$#REF!",0)</f>
        <v>$#REF!$#REF!</v>
      </c>
      <c r="BF270" s="149">
        <f>IF(N270="snížená","$#REF!$#REF!",0)</f>
        <v>0</v>
      </c>
      <c r="BG270" s="149">
        <f>IF(N270="zákl. přenesená","$#REF!$#REF!",0)</f>
        <v>0</v>
      </c>
      <c r="BH270" s="149">
        <f>IF(N270="sníž. přenesená","$#REF!$#REF!",0)</f>
        <v>0</v>
      </c>
      <c r="BI270" s="149">
        <f>IF(N270="nulová","$#REF!$#REF!",0)</f>
        <v>0</v>
      </c>
      <c r="BJ270" s="3" t="s">
        <v>74</v>
      </c>
      <c r="BK270" s="149" t="e">
        <f>ROUND("$#REF!$#REF!"*"$#REF!$#REF!",2)</f>
        <v>#VALUE!</v>
      </c>
      <c r="BL270" s="3" t="s">
        <v>234</v>
      </c>
      <c r="BM270" s="148" t="s">
        <v>333</v>
      </c>
    </row>
    <row r="271" spans="2:65" s="14" customFormat="1" ht="16.5" customHeight="1">
      <c r="B271" s="143"/>
      <c r="C271" s="118" t="s">
        <v>779</v>
      </c>
      <c r="D271" s="118" t="s">
        <v>104</v>
      </c>
      <c r="E271" s="119" t="s">
        <v>780</v>
      </c>
      <c r="F271" s="120" t="s">
        <v>781</v>
      </c>
      <c r="G271" s="121" t="s">
        <v>162</v>
      </c>
      <c r="H271" s="122">
        <v>2</v>
      </c>
      <c r="I271" s="123">
        <v>0</v>
      </c>
      <c r="J271" s="123">
        <f t="shared" si="60"/>
        <v>0</v>
      </c>
      <c r="K271" s="120" t="s">
        <v>218</v>
      </c>
      <c r="L271" s="15"/>
      <c r="M271" s="144"/>
      <c r="N271" s="145" t="s">
        <v>34</v>
      </c>
      <c r="O271" s="146">
        <v>0.2</v>
      </c>
      <c r="P271" s="146">
        <f>O271*H209</f>
        <v>0.2</v>
      </c>
      <c r="Q271" s="146">
        <v>0.00184</v>
      </c>
      <c r="R271" s="146">
        <f>Q271*H209</f>
        <v>0.00184</v>
      </c>
      <c r="S271" s="146">
        <v>0</v>
      </c>
      <c r="T271" s="147">
        <f>S271*H209</f>
        <v>0</v>
      </c>
      <c r="AR271" s="148" t="s">
        <v>234</v>
      </c>
      <c r="AT271" s="148" t="s">
        <v>104</v>
      </c>
      <c r="AU271" s="148" t="s">
        <v>76</v>
      </c>
      <c r="AY271" s="3" t="s">
        <v>158</v>
      </c>
      <c r="BE271" s="149">
        <f>IF(N271="základní",J209,0)</f>
        <v>0</v>
      </c>
      <c r="BF271" s="149">
        <f>IF(N271="snížená",J209,0)</f>
        <v>0</v>
      </c>
      <c r="BG271" s="149">
        <f>IF(N271="zákl. přenesená",J209,0)</f>
        <v>0</v>
      </c>
      <c r="BH271" s="149">
        <f>IF(N271="sníž. přenesená",J209,0)</f>
        <v>0</v>
      </c>
      <c r="BI271" s="149">
        <f>IF(N271="nulová",J209,0)</f>
        <v>0</v>
      </c>
      <c r="BJ271" s="3" t="s">
        <v>74</v>
      </c>
      <c r="BK271" s="149">
        <f>ROUND(I209*H209,2)</f>
        <v>0</v>
      </c>
      <c r="BL271" s="3" t="s">
        <v>234</v>
      </c>
      <c r="BM271" s="148" t="s">
        <v>334</v>
      </c>
    </row>
    <row r="272" spans="2:65" s="14" customFormat="1" ht="62.25" customHeight="1">
      <c r="B272" s="143"/>
      <c r="C272" s="118" t="s">
        <v>782</v>
      </c>
      <c r="D272" s="118" t="s">
        <v>104</v>
      </c>
      <c r="E272" s="119" t="s">
        <v>783</v>
      </c>
      <c r="F272" s="120" t="s">
        <v>784</v>
      </c>
      <c r="G272" s="121" t="s">
        <v>162</v>
      </c>
      <c r="H272" s="122">
        <v>2</v>
      </c>
      <c r="I272" s="123">
        <v>0</v>
      </c>
      <c r="J272" s="123">
        <f t="shared" si="60"/>
        <v>0</v>
      </c>
      <c r="K272" s="120" t="s">
        <v>218</v>
      </c>
      <c r="L272" s="15"/>
      <c r="M272" s="144"/>
      <c r="N272" s="145" t="s">
        <v>34</v>
      </c>
      <c r="O272" s="146">
        <v>1</v>
      </c>
      <c r="P272" s="146" t="e">
        <f>O272*"$#REF!$#REF!"</f>
        <v>#VALUE!</v>
      </c>
      <c r="Q272" s="146">
        <v>0.0029400000000000003</v>
      </c>
      <c r="R272" s="146" t="e">
        <f>Q272*"$#REF!$#REF!"</f>
        <v>#VALUE!</v>
      </c>
      <c r="S272" s="146">
        <v>0</v>
      </c>
      <c r="T272" s="147" t="e">
        <f>S272*"$#REF!$#REF!"</f>
        <v>#VALUE!</v>
      </c>
      <c r="AR272" s="148" t="s">
        <v>234</v>
      </c>
      <c r="AT272" s="148" t="s">
        <v>104</v>
      </c>
      <c r="AU272" s="148" t="s">
        <v>76</v>
      </c>
      <c r="AY272" s="3" t="s">
        <v>158</v>
      </c>
      <c r="BE272" s="149" t="str">
        <f>IF(N272="základní","$#REF!$#REF!",0)</f>
        <v>$#REF!$#REF!</v>
      </c>
      <c r="BF272" s="149">
        <f>IF(N272="snížená","$#REF!$#REF!",0)</f>
        <v>0</v>
      </c>
      <c r="BG272" s="149">
        <f>IF(N272="zákl. přenesená","$#REF!$#REF!",0)</f>
        <v>0</v>
      </c>
      <c r="BH272" s="149">
        <f>IF(N272="sníž. přenesená","$#REF!$#REF!",0)</f>
        <v>0</v>
      </c>
      <c r="BI272" s="149">
        <f>IF(N272="nulová","$#REF!$#REF!",0)</f>
        <v>0</v>
      </c>
      <c r="BJ272" s="3" t="s">
        <v>74</v>
      </c>
      <c r="BK272" s="149" t="e">
        <f>ROUND("$#REF!$#REF!"*"$#REF!$#REF!",2)</f>
        <v>#VALUE!</v>
      </c>
      <c r="BL272" s="3" t="s">
        <v>234</v>
      </c>
      <c r="BM272" s="148" t="s">
        <v>335</v>
      </c>
    </row>
    <row r="273" spans="2:65" s="14" customFormat="1" ht="48" customHeight="1">
      <c r="B273" s="143"/>
      <c r="C273" s="118" t="s">
        <v>785</v>
      </c>
      <c r="D273" s="118" t="s">
        <v>104</v>
      </c>
      <c r="E273" s="119" t="s">
        <v>786</v>
      </c>
      <c r="F273" s="120" t="s">
        <v>787</v>
      </c>
      <c r="G273" s="121" t="s">
        <v>162</v>
      </c>
      <c r="H273" s="122">
        <v>3</v>
      </c>
      <c r="I273" s="123">
        <v>0</v>
      </c>
      <c r="J273" s="123">
        <f t="shared" si="60"/>
        <v>0</v>
      </c>
      <c r="K273" s="120" t="s">
        <v>218</v>
      </c>
      <c r="L273" s="15"/>
      <c r="M273" s="144"/>
      <c r="N273" s="145" t="s">
        <v>34</v>
      </c>
      <c r="O273" s="146">
        <v>0.246</v>
      </c>
      <c r="P273" s="146">
        <f>O273*H212</f>
        <v>0.738</v>
      </c>
      <c r="Q273" s="146">
        <v>0.0005200000000000001</v>
      </c>
      <c r="R273" s="146">
        <f>Q273*H212</f>
        <v>0.0015600000000000002</v>
      </c>
      <c r="S273" s="146">
        <v>0</v>
      </c>
      <c r="T273" s="147">
        <f>S273*H212</f>
        <v>0</v>
      </c>
      <c r="AR273" s="148" t="s">
        <v>234</v>
      </c>
      <c r="AT273" s="148" t="s">
        <v>104</v>
      </c>
      <c r="AU273" s="148" t="s">
        <v>76</v>
      </c>
      <c r="AY273" s="3" t="s">
        <v>158</v>
      </c>
      <c r="BE273" s="149">
        <f>IF(N273="základní",J212,0)</f>
        <v>0</v>
      </c>
      <c r="BF273" s="149">
        <f>IF(N273="snížená",J212,0)</f>
        <v>0</v>
      </c>
      <c r="BG273" s="149">
        <f>IF(N273="zákl. přenesená",J212,0)</f>
        <v>0</v>
      </c>
      <c r="BH273" s="149">
        <f>IF(N273="sníž. přenesená",J212,0)</f>
        <v>0</v>
      </c>
      <c r="BI273" s="149">
        <f>IF(N273="nulová",J212,0)</f>
        <v>0</v>
      </c>
      <c r="BJ273" s="3" t="s">
        <v>74</v>
      </c>
      <c r="BK273" s="149">
        <f>ROUND(I212*H212,2)</f>
        <v>0</v>
      </c>
      <c r="BL273" s="3" t="s">
        <v>234</v>
      </c>
      <c r="BM273" s="148" t="s">
        <v>336</v>
      </c>
    </row>
    <row r="274" spans="2:65" s="14" customFormat="1" ht="53.25" customHeight="1">
      <c r="B274" s="143"/>
      <c r="C274" s="162" t="s">
        <v>74</v>
      </c>
      <c r="D274" s="162" t="s">
        <v>104</v>
      </c>
      <c r="E274" s="163" t="s">
        <v>788</v>
      </c>
      <c r="F274" s="164" t="s">
        <v>789</v>
      </c>
      <c r="G274" s="165" t="s">
        <v>162</v>
      </c>
      <c r="H274" s="166">
        <v>43</v>
      </c>
      <c r="I274" s="167">
        <v>0</v>
      </c>
      <c r="J274" s="123">
        <f t="shared" si="60"/>
        <v>0</v>
      </c>
      <c r="K274" s="120" t="s">
        <v>218</v>
      </c>
      <c r="L274" s="15"/>
      <c r="M274" s="144"/>
      <c r="N274" s="145" t="s">
        <v>34</v>
      </c>
      <c r="O274" s="146">
        <v>0.54</v>
      </c>
      <c r="P274" s="146" t="e">
        <f>O274*"$#REF!$#REF!"</f>
        <v>#VALUE!</v>
      </c>
      <c r="Q274" s="146">
        <v>0.00047000000000000004</v>
      </c>
      <c r="R274" s="146" t="e">
        <f>Q274*"$#REF!$#REF!"</f>
        <v>#VALUE!</v>
      </c>
      <c r="S274" s="146">
        <v>0</v>
      </c>
      <c r="T274" s="147" t="e">
        <f>S274*"$#REF!$#REF!"</f>
        <v>#VALUE!</v>
      </c>
      <c r="AR274" s="148" t="s">
        <v>234</v>
      </c>
      <c r="AT274" s="148" t="s">
        <v>104</v>
      </c>
      <c r="AU274" s="148" t="s">
        <v>76</v>
      </c>
      <c r="AY274" s="3" t="s">
        <v>158</v>
      </c>
      <c r="BE274" s="149" t="str">
        <f>IF(N274="základní","$#REF!$#REF!",0)</f>
        <v>$#REF!$#REF!</v>
      </c>
      <c r="BF274" s="149">
        <f>IF(N274="snížená","$#REF!$#REF!",0)</f>
        <v>0</v>
      </c>
      <c r="BG274" s="149">
        <f>IF(N274="zákl. přenesená","$#REF!$#REF!",0)</f>
        <v>0</v>
      </c>
      <c r="BH274" s="149">
        <f>IF(N274="sníž. přenesená","$#REF!$#REF!",0)</f>
        <v>0</v>
      </c>
      <c r="BI274" s="149">
        <f>IF(N274="nulová","$#REF!$#REF!",0)</f>
        <v>0</v>
      </c>
      <c r="BJ274" s="3" t="s">
        <v>74</v>
      </c>
      <c r="BK274" s="149" t="e">
        <f>ROUND("$#REF!$#REF!"*"$#REF!$#REF!",2)</f>
        <v>#VALUE!</v>
      </c>
      <c r="BL274" s="3" t="s">
        <v>234</v>
      </c>
      <c r="BM274" s="148" t="s">
        <v>337</v>
      </c>
    </row>
    <row r="275" spans="2:65" s="14" customFormat="1" ht="46.5" customHeight="1">
      <c r="B275" s="143"/>
      <c r="C275" s="162" t="s">
        <v>76</v>
      </c>
      <c r="D275" s="162" t="s">
        <v>104</v>
      </c>
      <c r="E275" s="163" t="s">
        <v>790</v>
      </c>
      <c r="F275" s="164" t="s">
        <v>791</v>
      </c>
      <c r="G275" s="165" t="s">
        <v>162</v>
      </c>
      <c r="H275" s="166">
        <v>43</v>
      </c>
      <c r="I275" s="167">
        <v>0</v>
      </c>
      <c r="J275" s="123">
        <f t="shared" si="60"/>
        <v>0</v>
      </c>
      <c r="K275" s="120" t="s">
        <v>218</v>
      </c>
      <c r="L275" s="15"/>
      <c r="M275" s="144"/>
      <c r="N275" s="145" t="s">
        <v>34</v>
      </c>
      <c r="O275" s="146">
        <v>0.021</v>
      </c>
      <c r="P275" s="146">
        <f>O275*H214</f>
        <v>0.168</v>
      </c>
      <c r="Q275" s="146">
        <v>9E-05</v>
      </c>
      <c r="R275" s="146">
        <f>Q275*H214</f>
        <v>0.00072</v>
      </c>
      <c r="S275" s="146">
        <v>0</v>
      </c>
      <c r="T275" s="147">
        <f>S275*H214</f>
        <v>0</v>
      </c>
      <c r="AR275" s="148" t="s">
        <v>234</v>
      </c>
      <c r="AT275" s="148" t="s">
        <v>104</v>
      </c>
      <c r="AU275" s="148" t="s">
        <v>76</v>
      </c>
      <c r="AY275" s="3" t="s">
        <v>158</v>
      </c>
      <c r="BE275" s="149">
        <f>IF(N275="základní",J214,0)</f>
        <v>0</v>
      </c>
      <c r="BF275" s="149">
        <f>IF(N275="snížená",J214,0)</f>
        <v>0</v>
      </c>
      <c r="BG275" s="149">
        <f>IF(N275="zákl. přenesená",J214,0)</f>
        <v>0</v>
      </c>
      <c r="BH275" s="149">
        <f>IF(N275="sníž. přenesená",J214,0)</f>
        <v>0</v>
      </c>
      <c r="BI275" s="149">
        <f>IF(N275="nulová",J214,0)</f>
        <v>0</v>
      </c>
      <c r="BJ275" s="3" t="s">
        <v>74</v>
      </c>
      <c r="BK275" s="149">
        <f>ROUND(I214*H214,2)</f>
        <v>0</v>
      </c>
      <c r="BL275" s="3" t="s">
        <v>234</v>
      </c>
      <c r="BM275" s="148" t="s">
        <v>338</v>
      </c>
    </row>
    <row r="276" spans="2:65" s="14" customFormat="1" ht="54" customHeight="1">
      <c r="B276" s="143"/>
      <c r="C276" s="118" t="s">
        <v>792</v>
      </c>
      <c r="D276" s="118" t="s">
        <v>104</v>
      </c>
      <c r="E276" s="119" t="s">
        <v>793</v>
      </c>
      <c r="F276" s="120" t="s">
        <v>794</v>
      </c>
      <c r="G276" s="121" t="s">
        <v>162</v>
      </c>
      <c r="H276" s="122">
        <v>1</v>
      </c>
      <c r="I276" s="123">
        <v>0</v>
      </c>
      <c r="J276" s="123">
        <f t="shared" si="60"/>
        <v>0</v>
      </c>
      <c r="K276" s="120"/>
      <c r="L276" s="15"/>
      <c r="M276" s="144"/>
      <c r="N276" s="145" t="s">
        <v>34</v>
      </c>
      <c r="O276" s="146">
        <v>0</v>
      </c>
      <c r="P276" s="146">
        <f>O276*H215</f>
        <v>0</v>
      </c>
      <c r="Q276" s="146">
        <v>0</v>
      </c>
      <c r="R276" s="146">
        <f>Q276*H215</f>
        <v>0</v>
      </c>
      <c r="S276" s="146">
        <v>0</v>
      </c>
      <c r="T276" s="147">
        <f>S276*H215</f>
        <v>0</v>
      </c>
      <c r="AR276" s="148" t="s">
        <v>234</v>
      </c>
      <c r="AT276" s="148" t="s">
        <v>104</v>
      </c>
      <c r="AU276" s="148" t="s">
        <v>76</v>
      </c>
      <c r="AY276" s="3" t="s">
        <v>158</v>
      </c>
      <c r="BE276" s="149">
        <f>IF(N276="základní",J215,0)</f>
        <v>0</v>
      </c>
      <c r="BF276" s="149">
        <f>IF(N276="snížená",J215,0)</f>
        <v>0</v>
      </c>
      <c r="BG276" s="149">
        <f>IF(N276="zákl. přenesená",J215,0)</f>
        <v>0</v>
      </c>
      <c r="BH276" s="149">
        <f>IF(N276="sníž. přenesená",J215,0)</f>
        <v>0</v>
      </c>
      <c r="BI276" s="149">
        <f>IF(N276="nulová",J215,0)</f>
        <v>0</v>
      </c>
      <c r="BJ276" s="3" t="s">
        <v>74</v>
      </c>
      <c r="BK276" s="149">
        <f>ROUND(I215*H215,2)</f>
        <v>0</v>
      </c>
      <c r="BL276" s="3" t="s">
        <v>234</v>
      </c>
      <c r="BM276" s="148" t="s">
        <v>339</v>
      </c>
    </row>
    <row r="277" spans="2:65" s="14" customFormat="1" ht="58.5" customHeight="1">
      <c r="B277" s="143"/>
      <c r="C277" s="118" t="s">
        <v>795</v>
      </c>
      <c r="D277" s="118" t="s">
        <v>104</v>
      </c>
      <c r="E277" s="119" t="s">
        <v>796</v>
      </c>
      <c r="F277" s="120" t="s">
        <v>797</v>
      </c>
      <c r="G277" s="121" t="s">
        <v>162</v>
      </c>
      <c r="H277" s="122">
        <v>1</v>
      </c>
      <c r="I277" s="123">
        <v>0</v>
      </c>
      <c r="J277" s="123">
        <f t="shared" si="60"/>
        <v>0</v>
      </c>
      <c r="K277" s="120"/>
      <c r="L277" s="15"/>
      <c r="M277" s="144"/>
      <c r="N277" s="145" t="s">
        <v>34</v>
      </c>
      <c r="O277" s="146">
        <v>0</v>
      </c>
      <c r="P277" s="146">
        <f>O277*H216</f>
        <v>0</v>
      </c>
      <c r="Q277" s="146">
        <v>0</v>
      </c>
      <c r="R277" s="146">
        <f>Q277*H216</f>
        <v>0</v>
      </c>
      <c r="S277" s="146">
        <v>0</v>
      </c>
      <c r="T277" s="147">
        <f>S277*H216</f>
        <v>0</v>
      </c>
      <c r="AR277" s="148" t="s">
        <v>234</v>
      </c>
      <c r="AT277" s="148" t="s">
        <v>104</v>
      </c>
      <c r="AU277" s="148" t="s">
        <v>76</v>
      </c>
      <c r="AY277" s="3" t="s">
        <v>158</v>
      </c>
      <c r="BE277" s="149">
        <f>IF(N277="základní",J216,0)</f>
        <v>0</v>
      </c>
      <c r="BF277" s="149">
        <f>IF(N277="snížená",J216,0)</f>
        <v>0</v>
      </c>
      <c r="BG277" s="149">
        <f>IF(N277="zákl. přenesená",J216,0)</f>
        <v>0</v>
      </c>
      <c r="BH277" s="149">
        <f>IF(N277="sníž. přenesená",J216,0)</f>
        <v>0</v>
      </c>
      <c r="BI277" s="149">
        <f>IF(N277="nulová",J216,0)</f>
        <v>0</v>
      </c>
      <c r="BJ277" s="3" t="s">
        <v>74</v>
      </c>
      <c r="BK277" s="149">
        <f>ROUND(I216*H216,2)</f>
        <v>0</v>
      </c>
      <c r="BL277" s="3" t="s">
        <v>234</v>
      </c>
      <c r="BM277" s="148" t="s">
        <v>340</v>
      </c>
    </row>
    <row r="278" spans="2:65" s="14" customFormat="1" ht="51" customHeight="1">
      <c r="B278" s="143"/>
      <c r="C278" s="118" t="s">
        <v>798</v>
      </c>
      <c r="D278" s="118" t="s">
        <v>104</v>
      </c>
      <c r="E278" s="119" t="s">
        <v>799</v>
      </c>
      <c r="F278" s="120" t="s">
        <v>800</v>
      </c>
      <c r="G278" s="121" t="s">
        <v>471</v>
      </c>
      <c r="H278" s="122">
        <v>959.28</v>
      </c>
      <c r="I278" s="123">
        <v>0</v>
      </c>
      <c r="J278" s="123">
        <f t="shared" si="60"/>
        <v>0</v>
      </c>
      <c r="K278" s="120" t="s">
        <v>218</v>
      </c>
      <c r="L278" s="15"/>
      <c r="M278" s="144"/>
      <c r="N278" s="145" t="s">
        <v>34</v>
      </c>
      <c r="O278" s="146">
        <v>0</v>
      </c>
      <c r="P278" s="146">
        <f>O278*H217</f>
        <v>0</v>
      </c>
      <c r="Q278" s="146">
        <v>0</v>
      </c>
      <c r="R278" s="146">
        <f>Q278*H217</f>
        <v>0</v>
      </c>
      <c r="S278" s="146">
        <v>0</v>
      </c>
      <c r="T278" s="147">
        <f>S278*H217</f>
        <v>0</v>
      </c>
      <c r="AR278" s="148" t="s">
        <v>234</v>
      </c>
      <c r="AT278" s="148" t="s">
        <v>104</v>
      </c>
      <c r="AU278" s="148" t="s">
        <v>76</v>
      </c>
      <c r="AY278" s="3" t="s">
        <v>158</v>
      </c>
      <c r="BE278" s="149">
        <f>IF(N278="základní",J217,0)</f>
        <v>0</v>
      </c>
      <c r="BF278" s="149">
        <f>IF(N278="snížená",J217,0)</f>
        <v>0</v>
      </c>
      <c r="BG278" s="149">
        <f>IF(N278="zákl. přenesená",J217,0)</f>
        <v>0</v>
      </c>
      <c r="BH278" s="149">
        <f>IF(N278="sníž. přenesená",J217,0)</f>
        <v>0</v>
      </c>
      <c r="BI278" s="149">
        <f>IF(N278="nulová",J217,0)</f>
        <v>0</v>
      </c>
      <c r="BJ278" s="3" t="s">
        <v>74</v>
      </c>
      <c r="BK278" s="149">
        <f>ROUND(I217*H217,2)</f>
        <v>0</v>
      </c>
      <c r="BL278" s="3" t="s">
        <v>234</v>
      </c>
      <c r="BM278" s="148" t="s">
        <v>341</v>
      </c>
    </row>
    <row r="279" spans="2:65" s="14" customFormat="1" ht="51" customHeight="1">
      <c r="B279" s="136"/>
      <c r="C279" s="113"/>
      <c r="D279" s="114" t="s">
        <v>68</v>
      </c>
      <c r="E279" s="117" t="s">
        <v>801</v>
      </c>
      <c r="F279" s="117" t="s">
        <v>802</v>
      </c>
      <c r="G279" s="113"/>
      <c r="H279" s="113"/>
      <c r="I279" s="113"/>
      <c r="J279" s="105">
        <f>J280+J281+J282+J283+J284+J285+J286+J287+J288+J289+J290+J291+J293+J294+J295+J296+J297+J300+J292+J298+J299</f>
        <v>0</v>
      </c>
      <c r="K279" s="120"/>
      <c r="L279" s="15"/>
      <c r="M279" s="144"/>
      <c r="N279" s="145" t="s">
        <v>34</v>
      </c>
      <c r="O279" s="146">
        <v>0</v>
      </c>
      <c r="P279" s="146">
        <f>O279*H221</f>
        <v>0</v>
      </c>
      <c r="Q279" s="146">
        <v>0</v>
      </c>
      <c r="R279" s="146">
        <f>Q279*H221</f>
        <v>0</v>
      </c>
      <c r="S279" s="146">
        <v>0</v>
      </c>
      <c r="T279" s="147">
        <f>S279*H221</f>
        <v>0</v>
      </c>
      <c r="AR279" s="148" t="s">
        <v>234</v>
      </c>
      <c r="AT279" s="148" t="s">
        <v>104</v>
      </c>
      <c r="AU279" s="148" t="s">
        <v>76</v>
      </c>
      <c r="AY279" s="3" t="s">
        <v>158</v>
      </c>
      <c r="BE279" s="149">
        <f>IF(N279="základní",J221,0)</f>
        <v>0</v>
      </c>
      <c r="BF279" s="149">
        <f>IF(N279="snížená",J221,0)</f>
        <v>0</v>
      </c>
      <c r="BG279" s="149">
        <f>IF(N279="zákl. přenesená",J221,0)</f>
        <v>0</v>
      </c>
      <c r="BH279" s="149">
        <f>IF(N279="sníž. přenesená",J221,0)</f>
        <v>0</v>
      </c>
      <c r="BI279" s="149">
        <f>IF(N279="nulová",J221,0)</f>
        <v>0</v>
      </c>
      <c r="BJ279" s="3" t="s">
        <v>74</v>
      </c>
      <c r="BK279" s="149">
        <f>ROUND(I221*H221,2)</f>
        <v>0</v>
      </c>
      <c r="BL279" s="3" t="s">
        <v>234</v>
      </c>
      <c r="BM279" s="148" t="s">
        <v>342</v>
      </c>
    </row>
    <row r="280" spans="2:63" s="113" customFormat="1" ht="51.75" customHeight="1">
      <c r="B280" s="143"/>
      <c r="C280" s="162" t="s">
        <v>497</v>
      </c>
      <c r="D280" s="162" t="s">
        <v>104</v>
      </c>
      <c r="E280" s="163" t="s">
        <v>803</v>
      </c>
      <c r="F280" s="164" t="s">
        <v>804</v>
      </c>
      <c r="G280" s="165" t="s">
        <v>162</v>
      </c>
      <c r="H280" s="166">
        <v>10</v>
      </c>
      <c r="I280" s="167">
        <v>0</v>
      </c>
      <c r="J280" s="123">
        <f aca="true" t="shared" si="61" ref="J280:J300">I280*H280</f>
        <v>0</v>
      </c>
      <c r="L280" s="136"/>
      <c r="M280" s="137"/>
      <c r="N280" s="138"/>
      <c r="O280" s="138"/>
      <c r="P280" s="139">
        <f>SUM(P281:P282)</f>
        <v>15</v>
      </c>
      <c r="Q280" s="138"/>
      <c r="R280" s="139">
        <f>SUM(R281:R282)</f>
        <v>0.0552</v>
      </c>
      <c r="S280" s="138"/>
      <c r="T280" s="140">
        <f>SUM(T281:T282)</f>
        <v>0</v>
      </c>
      <c r="AR280" s="114" t="s">
        <v>76</v>
      </c>
      <c r="AT280" s="141" t="s">
        <v>68</v>
      </c>
      <c r="AU280" s="141" t="s">
        <v>74</v>
      </c>
      <c r="AY280" s="114" t="s">
        <v>158</v>
      </c>
      <c r="BK280" s="142">
        <f>SUM(BK281:BK282)</f>
        <v>0</v>
      </c>
    </row>
    <row r="281" spans="2:65" s="14" customFormat="1" ht="52.5" customHeight="1">
      <c r="B281" s="143"/>
      <c r="C281" s="162" t="s">
        <v>485</v>
      </c>
      <c r="D281" s="162" t="s">
        <v>104</v>
      </c>
      <c r="E281" s="163" t="s">
        <v>805</v>
      </c>
      <c r="F281" s="164" t="s">
        <v>806</v>
      </c>
      <c r="G281" s="165" t="s">
        <v>162</v>
      </c>
      <c r="H281" s="166">
        <v>4</v>
      </c>
      <c r="I281" s="167">
        <v>0</v>
      </c>
      <c r="J281" s="123">
        <f t="shared" si="61"/>
        <v>0</v>
      </c>
      <c r="K281" s="120" t="s">
        <v>218</v>
      </c>
      <c r="L281" s="15"/>
      <c r="M281" s="144"/>
      <c r="N281" s="145" t="s">
        <v>34</v>
      </c>
      <c r="O281" s="146">
        <v>2.5</v>
      </c>
      <c r="P281" s="146">
        <f>O281*H223</f>
        <v>15</v>
      </c>
      <c r="Q281" s="146">
        <v>0.0092</v>
      </c>
      <c r="R281" s="146">
        <f>Q281*H223</f>
        <v>0.0552</v>
      </c>
      <c r="S281" s="146">
        <v>0</v>
      </c>
      <c r="T281" s="147">
        <f>S281*H223</f>
        <v>0</v>
      </c>
      <c r="AR281" s="148" t="s">
        <v>234</v>
      </c>
      <c r="AT281" s="148" t="s">
        <v>104</v>
      </c>
      <c r="AU281" s="148" t="s">
        <v>76</v>
      </c>
      <c r="AY281" s="3" t="s">
        <v>158</v>
      </c>
      <c r="BE281" s="149">
        <f>IF(N281="základní",J223,0)</f>
        <v>0</v>
      </c>
      <c r="BF281" s="149">
        <f>IF(N281="snížená",J223,0)</f>
        <v>0</v>
      </c>
      <c r="BG281" s="149">
        <f>IF(N281="zákl. přenesená",J223,0)</f>
        <v>0</v>
      </c>
      <c r="BH281" s="149">
        <f>IF(N281="sníž. přenesená",J223,0)</f>
        <v>0</v>
      </c>
      <c r="BI281" s="149">
        <f>IF(N281="nulová",J223,0)</f>
        <v>0</v>
      </c>
      <c r="BJ281" s="3" t="s">
        <v>74</v>
      </c>
      <c r="BK281" s="149">
        <f>ROUND(I223*H223,2)</f>
        <v>0</v>
      </c>
      <c r="BL281" s="3" t="s">
        <v>234</v>
      </c>
      <c r="BM281" s="148" t="s">
        <v>343</v>
      </c>
    </row>
    <row r="282" spans="2:65" s="14" customFormat="1" ht="55.5" customHeight="1">
      <c r="B282" s="136"/>
      <c r="C282" s="162" t="s">
        <v>477</v>
      </c>
      <c r="D282" s="162" t="s">
        <v>104</v>
      </c>
      <c r="E282" s="163" t="s">
        <v>807</v>
      </c>
      <c r="F282" s="164" t="s">
        <v>808</v>
      </c>
      <c r="G282" s="165" t="s">
        <v>162</v>
      </c>
      <c r="H282" s="166">
        <v>2</v>
      </c>
      <c r="I282" s="167">
        <v>0</v>
      </c>
      <c r="J282" s="123">
        <f t="shared" si="61"/>
        <v>0</v>
      </c>
      <c r="K282" s="120" t="s">
        <v>218</v>
      </c>
      <c r="L282" s="15"/>
      <c r="M282" s="144"/>
      <c r="N282" s="145" t="s">
        <v>34</v>
      </c>
      <c r="O282" s="146">
        <v>0</v>
      </c>
      <c r="P282" s="146">
        <f>O282*H227</f>
        <v>0</v>
      </c>
      <c r="Q282" s="146">
        <v>0</v>
      </c>
      <c r="R282" s="146">
        <f>Q282*H227</f>
        <v>0</v>
      </c>
      <c r="S282" s="146">
        <v>0</v>
      </c>
      <c r="T282" s="147">
        <f>S282*H227</f>
        <v>0</v>
      </c>
      <c r="AR282" s="148" t="s">
        <v>234</v>
      </c>
      <c r="AT282" s="148" t="s">
        <v>104</v>
      </c>
      <c r="AU282" s="148" t="s">
        <v>76</v>
      </c>
      <c r="AY282" s="3" t="s">
        <v>158</v>
      </c>
      <c r="BE282" s="149">
        <f>IF(N282="základní",J227,0)</f>
        <v>0</v>
      </c>
      <c r="BF282" s="149">
        <f>IF(N282="snížená",J227,0)</f>
        <v>0</v>
      </c>
      <c r="BG282" s="149">
        <f>IF(N282="zákl. přenesená",J227,0)</f>
        <v>0</v>
      </c>
      <c r="BH282" s="149">
        <f>IF(N282="sníž. přenesená",J227,0)</f>
        <v>0</v>
      </c>
      <c r="BI282" s="149">
        <f>IF(N282="nulová",J227,0)</f>
        <v>0</v>
      </c>
      <c r="BJ282" s="3" t="s">
        <v>74</v>
      </c>
      <c r="BK282" s="149">
        <f>ROUND(I227*H227,2)</f>
        <v>0</v>
      </c>
      <c r="BL282" s="3" t="s">
        <v>234</v>
      </c>
      <c r="BM282" s="148" t="s">
        <v>344</v>
      </c>
    </row>
    <row r="283" spans="2:63" s="113" customFormat="1" ht="22.5" customHeight="1">
      <c r="B283" s="143"/>
      <c r="C283" s="162" t="s">
        <v>142</v>
      </c>
      <c r="D283" s="162" t="s">
        <v>104</v>
      </c>
      <c r="E283" s="163" t="s">
        <v>809</v>
      </c>
      <c r="F283" s="164" t="s">
        <v>810</v>
      </c>
      <c r="G283" s="165" t="s">
        <v>162</v>
      </c>
      <c r="H283" s="166">
        <v>1</v>
      </c>
      <c r="I283" s="167">
        <v>0</v>
      </c>
      <c r="J283" s="123">
        <f t="shared" si="61"/>
        <v>0</v>
      </c>
      <c r="L283" s="136"/>
      <c r="M283" s="137"/>
      <c r="N283" s="138"/>
      <c r="O283" s="138"/>
      <c r="P283" s="139">
        <f>P284</f>
        <v>12.5</v>
      </c>
      <c r="Q283" s="138"/>
      <c r="R283" s="139">
        <f>R284</f>
        <v>0.007000000000000001</v>
      </c>
      <c r="S283" s="138"/>
      <c r="T283" s="140">
        <f>T284</f>
        <v>0</v>
      </c>
      <c r="AR283" s="114" t="s">
        <v>76</v>
      </c>
      <c r="AT283" s="141" t="s">
        <v>68</v>
      </c>
      <c r="AU283" s="141" t="s">
        <v>74</v>
      </c>
      <c r="AY283" s="114" t="s">
        <v>158</v>
      </c>
      <c r="BK283" s="142">
        <f>BK284</f>
        <v>0</v>
      </c>
    </row>
    <row r="284" spans="2:65" s="14" customFormat="1" ht="55.5" customHeight="1">
      <c r="B284" s="136"/>
      <c r="C284" s="162" t="s">
        <v>482</v>
      </c>
      <c r="D284" s="162" t="s">
        <v>104</v>
      </c>
      <c r="E284" s="163" t="s">
        <v>811</v>
      </c>
      <c r="F284" s="164" t="s">
        <v>812</v>
      </c>
      <c r="G284" s="165" t="s">
        <v>162</v>
      </c>
      <c r="H284" s="166">
        <v>1</v>
      </c>
      <c r="I284" s="167">
        <v>0</v>
      </c>
      <c r="J284" s="123">
        <f t="shared" si="61"/>
        <v>0</v>
      </c>
      <c r="K284" s="120" t="s">
        <v>218</v>
      </c>
      <c r="L284" s="15"/>
      <c r="M284" s="144"/>
      <c r="N284" s="145" t="s">
        <v>34</v>
      </c>
      <c r="O284" s="146">
        <v>0.625</v>
      </c>
      <c r="P284" s="146">
        <f>O284*H229</f>
        <v>12.5</v>
      </c>
      <c r="Q284" s="146">
        <v>0.00035000000000000005</v>
      </c>
      <c r="R284" s="146">
        <f>Q284*H229</f>
        <v>0.007000000000000001</v>
      </c>
      <c r="S284" s="146">
        <v>0</v>
      </c>
      <c r="T284" s="147">
        <f>S284*H229</f>
        <v>0</v>
      </c>
      <c r="AR284" s="148" t="s">
        <v>234</v>
      </c>
      <c r="AT284" s="148" t="s">
        <v>104</v>
      </c>
      <c r="AU284" s="148" t="s">
        <v>76</v>
      </c>
      <c r="AY284" s="3" t="s">
        <v>158</v>
      </c>
      <c r="BE284" s="149">
        <f>IF(N284="základní",J229,0)</f>
        <v>0</v>
      </c>
      <c r="BF284" s="149">
        <f>IF(N284="snížená",J229,0)</f>
        <v>0</v>
      </c>
      <c r="BG284" s="149">
        <f>IF(N284="zákl. přenesená",J229,0)</f>
        <v>0</v>
      </c>
      <c r="BH284" s="149">
        <f>IF(N284="sníž. přenesená",J229,0)</f>
        <v>0</v>
      </c>
      <c r="BI284" s="149">
        <f>IF(N284="nulová",J229,0)</f>
        <v>0</v>
      </c>
      <c r="BJ284" s="3" t="s">
        <v>74</v>
      </c>
      <c r="BK284" s="149">
        <f>ROUND(I229*H229,2)</f>
        <v>0</v>
      </c>
      <c r="BL284" s="3" t="s">
        <v>234</v>
      </c>
      <c r="BM284" s="148" t="s">
        <v>345</v>
      </c>
    </row>
    <row r="285" spans="2:63" s="113" customFormat="1" ht="51.75" customHeight="1">
      <c r="B285" s="143"/>
      <c r="C285" s="162" t="s">
        <v>813</v>
      </c>
      <c r="D285" s="162" t="s">
        <v>104</v>
      </c>
      <c r="E285" s="163" t="s">
        <v>814</v>
      </c>
      <c r="F285" s="164" t="s">
        <v>815</v>
      </c>
      <c r="G285" s="165" t="s">
        <v>162</v>
      </c>
      <c r="H285" s="166">
        <v>4</v>
      </c>
      <c r="I285" s="167">
        <v>0</v>
      </c>
      <c r="J285" s="123">
        <f t="shared" si="61"/>
        <v>0</v>
      </c>
      <c r="L285" s="136"/>
      <c r="M285" s="137"/>
      <c r="N285" s="138"/>
      <c r="O285" s="138"/>
      <c r="P285" s="139" t="e">
        <f>SUM(P286:P293)</f>
        <v>#VALUE!</v>
      </c>
      <c r="Q285" s="138"/>
      <c r="R285" s="139" t="e">
        <f>SUM(R286:R293)</f>
        <v>#VALUE!</v>
      </c>
      <c r="S285" s="138"/>
      <c r="T285" s="140" t="e">
        <f>SUM(T286:T293)</f>
        <v>#VALUE!</v>
      </c>
      <c r="AR285" s="114" t="s">
        <v>76</v>
      </c>
      <c r="AT285" s="141" t="s">
        <v>68</v>
      </c>
      <c r="AU285" s="141" t="s">
        <v>74</v>
      </c>
      <c r="AY285" s="114" t="s">
        <v>158</v>
      </c>
      <c r="BK285" s="142" t="e">
        <f>SUM(BK286:BK293)</f>
        <v>#VALUE!</v>
      </c>
    </row>
    <row r="286" spans="2:65" s="14" customFormat="1" ht="55.5" customHeight="1">
      <c r="B286" s="143"/>
      <c r="C286" s="162" t="s">
        <v>474</v>
      </c>
      <c r="D286" s="162" t="s">
        <v>104</v>
      </c>
      <c r="E286" s="163" t="s">
        <v>816</v>
      </c>
      <c r="F286" s="164" t="s">
        <v>817</v>
      </c>
      <c r="G286" s="165" t="s">
        <v>162</v>
      </c>
      <c r="H286" s="166">
        <v>1</v>
      </c>
      <c r="I286" s="167">
        <v>0</v>
      </c>
      <c r="J286" s="123">
        <f t="shared" si="61"/>
        <v>0</v>
      </c>
      <c r="K286" s="126" t="s">
        <v>166</v>
      </c>
      <c r="L286" s="150"/>
      <c r="M286" s="151"/>
      <c r="N286" s="152" t="s">
        <v>34</v>
      </c>
      <c r="O286" s="146">
        <v>0</v>
      </c>
      <c r="P286" s="146" t="e">
        <f>O286*"$#REF!$#REF!"</f>
        <v>#VALUE!</v>
      </c>
      <c r="Q286" s="146">
        <v>0.078</v>
      </c>
      <c r="R286" s="146" t="e">
        <f>Q286*"$#REF!$#REF!"</f>
        <v>#VALUE!</v>
      </c>
      <c r="S286" s="146">
        <v>0</v>
      </c>
      <c r="T286" s="147" t="e">
        <f>S286*"$#REF!$#REF!"</f>
        <v>#VALUE!</v>
      </c>
      <c r="AR286" s="148" t="s">
        <v>236</v>
      </c>
      <c r="AT286" s="148" t="s">
        <v>134</v>
      </c>
      <c r="AU286" s="148" t="s">
        <v>76</v>
      </c>
      <c r="AY286" s="3" t="s">
        <v>158</v>
      </c>
      <c r="BE286" s="149" t="str">
        <f>IF(N286="základní","$#REF!$#REF!",0)</f>
        <v>$#REF!$#REF!</v>
      </c>
      <c r="BF286" s="149">
        <f>IF(N286="snížená","$#REF!$#REF!",0)</f>
        <v>0</v>
      </c>
      <c r="BG286" s="149">
        <f>IF(N286="zákl. přenesená","$#REF!$#REF!",0)</f>
        <v>0</v>
      </c>
      <c r="BH286" s="149">
        <f>IF(N286="sníž. přenesená","$#REF!$#REF!",0)</f>
        <v>0</v>
      </c>
      <c r="BI286" s="149">
        <f>IF(N286="nulová","$#REF!$#REF!",0)</f>
        <v>0</v>
      </c>
      <c r="BJ286" s="3" t="s">
        <v>74</v>
      </c>
      <c r="BK286" s="149" t="e">
        <f>ROUND("$#REF!$#REF!"*"$#REF!$#REF!",2)</f>
        <v>#VALUE!</v>
      </c>
      <c r="BL286" s="3" t="s">
        <v>234</v>
      </c>
      <c r="BM286" s="148" t="s">
        <v>346</v>
      </c>
    </row>
    <row r="287" spans="2:65" s="14" customFormat="1" ht="45.75" customHeight="1">
      <c r="B287" s="143"/>
      <c r="C287" s="162" t="s">
        <v>500</v>
      </c>
      <c r="D287" s="162" t="s">
        <v>104</v>
      </c>
      <c r="E287" s="163" t="s">
        <v>818</v>
      </c>
      <c r="F287" s="164" t="s">
        <v>819</v>
      </c>
      <c r="G287" s="165" t="s">
        <v>162</v>
      </c>
      <c r="H287" s="166">
        <v>1</v>
      </c>
      <c r="I287" s="167">
        <v>0</v>
      </c>
      <c r="J287" s="123">
        <f t="shared" si="61"/>
        <v>0</v>
      </c>
      <c r="K287" s="120" t="s">
        <v>166</v>
      </c>
      <c r="L287" s="15"/>
      <c r="M287" s="144"/>
      <c r="N287" s="145" t="s">
        <v>34</v>
      </c>
      <c r="O287" s="146">
        <v>6.236</v>
      </c>
      <c r="P287" s="146" t="e">
        <f>O287*"$#REF!$#REF!"</f>
        <v>#VALUE!</v>
      </c>
      <c r="Q287" s="146">
        <v>0.00255</v>
      </c>
      <c r="R287" s="146" t="e">
        <f>Q287*"$#REF!$#REF!"</f>
        <v>#VALUE!</v>
      </c>
      <c r="S287" s="146">
        <v>0</v>
      </c>
      <c r="T287" s="147" t="e">
        <f>S287*"$#REF!$#REF!"</f>
        <v>#VALUE!</v>
      </c>
      <c r="AR287" s="148" t="s">
        <v>234</v>
      </c>
      <c r="AT287" s="148" t="s">
        <v>104</v>
      </c>
      <c r="AU287" s="148" t="s">
        <v>76</v>
      </c>
      <c r="AY287" s="3" t="s">
        <v>158</v>
      </c>
      <c r="BE287" s="149" t="str">
        <f>IF(N287="základní","$#REF!$#REF!",0)</f>
        <v>$#REF!$#REF!</v>
      </c>
      <c r="BF287" s="149">
        <f>IF(N287="snížená","$#REF!$#REF!",0)</f>
        <v>0</v>
      </c>
      <c r="BG287" s="149">
        <f>IF(N287="zákl. přenesená","$#REF!$#REF!",0)</f>
        <v>0</v>
      </c>
      <c r="BH287" s="149">
        <f>IF(N287="sníž. přenesená","$#REF!$#REF!",0)</f>
        <v>0</v>
      </c>
      <c r="BI287" s="149">
        <f>IF(N287="nulová","$#REF!$#REF!",0)</f>
        <v>0</v>
      </c>
      <c r="BJ287" s="3" t="s">
        <v>74</v>
      </c>
      <c r="BK287" s="149" t="e">
        <f>ROUND("$#REF!$#REF!"*"$#REF!$#REF!",2)</f>
        <v>#VALUE!</v>
      </c>
      <c r="BL287" s="3" t="s">
        <v>234</v>
      </c>
      <c r="BM287" s="148" t="s">
        <v>347</v>
      </c>
    </row>
    <row r="288" spans="2:65" s="14" customFormat="1" ht="55.5" customHeight="1">
      <c r="B288" s="143"/>
      <c r="C288" s="162" t="s">
        <v>820</v>
      </c>
      <c r="D288" s="162" t="s">
        <v>104</v>
      </c>
      <c r="E288" s="163" t="s">
        <v>821</v>
      </c>
      <c r="F288" s="164" t="s">
        <v>822</v>
      </c>
      <c r="G288" s="165" t="s">
        <v>162</v>
      </c>
      <c r="H288" s="166">
        <v>1</v>
      </c>
      <c r="I288" s="167">
        <v>0</v>
      </c>
      <c r="J288" s="123">
        <f t="shared" si="61"/>
        <v>0</v>
      </c>
      <c r="K288" s="120" t="s">
        <v>166</v>
      </c>
      <c r="L288" s="15"/>
      <c r="M288" s="144"/>
      <c r="N288" s="145" t="s">
        <v>34</v>
      </c>
      <c r="O288" s="146">
        <v>0.031</v>
      </c>
      <c r="P288" s="146">
        <f>O288*H231</f>
        <v>0.155</v>
      </c>
      <c r="Q288" s="146">
        <v>0.00039000000000000005</v>
      </c>
      <c r="R288" s="146">
        <f>Q288*H231</f>
        <v>0.0019500000000000003</v>
      </c>
      <c r="S288" s="146">
        <v>0</v>
      </c>
      <c r="T288" s="147">
        <f>S288*H231</f>
        <v>0</v>
      </c>
      <c r="AR288" s="148" t="s">
        <v>234</v>
      </c>
      <c r="AT288" s="148" t="s">
        <v>104</v>
      </c>
      <c r="AU288" s="148" t="s">
        <v>76</v>
      </c>
      <c r="AY288" s="3" t="s">
        <v>158</v>
      </c>
      <c r="BE288" s="149">
        <f>IF(N288="základní",J231,0)</f>
        <v>0</v>
      </c>
      <c r="BF288" s="149">
        <f>IF(N288="snížená",J231,0)</f>
        <v>0</v>
      </c>
      <c r="BG288" s="149">
        <f>IF(N288="zákl. přenesená",J231,0)</f>
        <v>0</v>
      </c>
      <c r="BH288" s="149">
        <f>IF(N288="sníž. přenesená",J231,0)</f>
        <v>0</v>
      </c>
      <c r="BI288" s="149">
        <f>IF(N288="nulová",J231,0)</f>
        <v>0</v>
      </c>
      <c r="BJ288" s="3" t="s">
        <v>74</v>
      </c>
      <c r="BK288" s="149">
        <f>ROUND(I231*H231,2)</f>
        <v>0</v>
      </c>
      <c r="BL288" s="3" t="s">
        <v>234</v>
      </c>
      <c r="BM288" s="148" t="s">
        <v>348</v>
      </c>
    </row>
    <row r="289" spans="2:65" s="14" customFormat="1" ht="54.75" customHeight="1">
      <c r="B289" s="143"/>
      <c r="C289" s="162" t="s">
        <v>823</v>
      </c>
      <c r="D289" s="162" t="s">
        <v>104</v>
      </c>
      <c r="E289" s="163" t="s">
        <v>824</v>
      </c>
      <c r="F289" s="164" t="s">
        <v>825</v>
      </c>
      <c r="G289" s="165" t="s">
        <v>162</v>
      </c>
      <c r="H289" s="166">
        <v>10</v>
      </c>
      <c r="I289" s="167">
        <v>0</v>
      </c>
      <c r="J289" s="123">
        <f t="shared" si="61"/>
        <v>0</v>
      </c>
      <c r="K289" s="120"/>
      <c r="L289" s="15"/>
      <c r="M289" s="144"/>
      <c r="N289" s="145" t="s">
        <v>34</v>
      </c>
      <c r="O289" s="146">
        <v>0</v>
      </c>
      <c r="P289" s="146">
        <f>O289*H232</f>
        <v>0</v>
      </c>
      <c r="Q289" s="146">
        <v>0</v>
      </c>
      <c r="R289" s="146">
        <f>Q289*H232</f>
        <v>0</v>
      </c>
      <c r="S289" s="146">
        <v>0</v>
      </c>
      <c r="T289" s="147">
        <f>S289*H232</f>
        <v>0</v>
      </c>
      <c r="AR289" s="148" t="s">
        <v>234</v>
      </c>
      <c r="AT289" s="148" t="s">
        <v>104</v>
      </c>
      <c r="AU289" s="148" t="s">
        <v>76</v>
      </c>
      <c r="AY289" s="3" t="s">
        <v>158</v>
      </c>
      <c r="BE289" s="149">
        <f>IF(N289="základní",J232,0)</f>
        <v>0</v>
      </c>
      <c r="BF289" s="149">
        <f>IF(N289="snížená",J232,0)</f>
        <v>0</v>
      </c>
      <c r="BG289" s="149">
        <f>IF(N289="zákl. přenesená",J232,0)</f>
        <v>0</v>
      </c>
      <c r="BH289" s="149">
        <f>IF(N289="sníž. přenesená",J232,0)</f>
        <v>0</v>
      </c>
      <c r="BI289" s="149">
        <f>IF(N289="nulová",J232,0)</f>
        <v>0</v>
      </c>
      <c r="BJ289" s="3" t="s">
        <v>74</v>
      </c>
      <c r="BK289" s="149">
        <f>ROUND(I232*H232,2)</f>
        <v>0</v>
      </c>
      <c r="BL289" s="3" t="s">
        <v>234</v>
      </c>
      <c r="BM289" s="148" t="s">
        <v>349</v>
      </c>
    </row>
    <row r="290" spans="2:65" s="14" customFormat="1" ht="52.5" customHeight="1">
      <c r="B290" s="143"/>
      <c r="C290" s="162" t="s">
        <v>7</v>
      </c>
      <c r="D290" s="162" t="s">
        <v>104</v>
      </c>
      <c r="E290" s="163" t="s">
        <v>826</v>
      </c>
      <c r="F290" s="164" t="s">
        <v>827</v>
      </c>
      <c r="G290" s="165" t="s">
        <v>162</v>
      </c>
      <c r="H290" s="166">
        <v>4</v>
      </c>
      <c r="I290" s="167">
        <v>0</v>
      </c>
      <c r="J290" s="123">
        <f t="shared" si="61"/>
        <v>0</v>
      </c>
      <c r="K290" s="120"/>
      <c r="L290" s="15"/>
      <c r="M290" s="144"/>
      <c r="N290" s="145" t="s">
        <v>34</v>
      </c>
      <c r="O290" s="146">
        <v>0</v>
      </c>
      <c r="P290" s="146">
        <f>O290*H233</f>
        <v>0</v>
      </c>
      <c r="Q290" s="146">
        <v>0</v>
      </c>
      <c r="R290" s="146">
        <f>Q290*H233</f>
        <v>0</v>
      </c>
      <c r="S290" s="146">
        <v>0</v>
      </c>
      <c r="T290" s="147">
        <f>S290*H233</f>
        <v>0</v>
      </c>
      <c r="AR290" s="148" t="s">
        <v>234</v>
      </c>
      <c r="AT290" s="148" t="s">
        <v>104</v>
      </c>
      <c r="AU290" s="148" t="s">
        <v>76</v>
      </c>
      <c r="AY290" s="3" t="s">
        <v>158</v>
      </c>
      <c r="BE290" s="149">
        <f>IF(N290="základní",J233,0)</f>
        <v>0</v>
      </c>
      <c r="BF290" s="149">
        <f>IF(N290="snížená",J233,0)</f>
        <v>0</v>
      </c>
      <c r="BG290" s="149">
        <f>IF(N290="zákl. přenesená",J233,0)</f>
        <v>0</v>
      </c>
      <c r="BH290" s="149">
        <f>IF(N290="sníž. přenesená",J233,0)</f>
        <v>0</v>
      </c>
      <c r="BI290" s="149">
        <f>IF(N290="nulová",J233,0)</f>
        <v>0</v>
      </c>
      <c r="BJ290" s="3" t="s">
        <v>74</v>
      </c>
      <c r="BK290" s="149">
        <f>ROUND(I233*H233,2)</f>
        <v>0</v>
      </c>
      <c r="BL290" s="3" t="s">
        <v>234</v>
      </c>
      <c r="BM290" s="148" t="s">
        <v>350</v>
      </c>
    </row>
    <row r="291" spans="2:65" s="14" customFormat="1" ht="52.5" customHeight="1">
      <c r="B291" s="143"/>
      <c r="C291" s="162" t="s">
        <v>234</v>
      </c>
      <c r="D291" s="162" t="s">
        <v>104</v>
      </c>
      <c r="E291" s="163" t="s">
        <v>828</v>
      </c>
      <c r="F291" s="164" t="s">
        <v>829</v>
      </c>
      <c r="G291" s="165" t="s">
        <v>162</v>
      </c>
      <c r="H291" s="166">
        <v>2</v>
      </c>
      <c r="I291" s="167">
        <v>0</v>
      </c>
      <c r="J291" s="123">
        <f t="shared" si="61"/>
        <v>0</v>
      </c>
      <c r="K291" s="120"/>
      <c r="L291" s="15"/>
      <c r="M291" s="144"/>
      <c r="N291" s="145" t="s">
        <v>34</v>
      </c>
      <c r="O291" s="146">
        <v>0</v>
      </c>
      <c r="P291" s="146" t="e">
        <f>O291*"$#REF!$#REF!"</f>
        <v>#VALUE!</v>
      </c>
      <c r="Q291" s="146">
        <v>0</v>
      </c>
      <c r="R291" s="146" t="e">
        <f>Q291*"$#REF!$#REF!"</f>
        <v>#VALUE!</v>
      </c>
      <c r="S291" s="146">
        <v>0</v>
      </c>
      <c r="T291" s="147" t="e">
        <f>S291*"$#REF!$#REF!"</f>
        <v>#VALUE!</v>
      </c>
      <c r="AR291" s="148" t="s">
        <v>234</v>
      </c>
      <c r="AT291" s="148" t="s">
        <v>104</v>
      </c>
      <c r="AU291" s="148" t="s">
        <v>76</v>
      </c>
      <c r="AY291" s="3" t="s">
        <v>158</v>
      </c>
      <c r="BE291" s="149" t="str">
        <f>IF(N291="základní","$#REF!$#REF!",0)</f>
        <v>$#REF!$#REF!</v>
      </c>
      <c r="BF291" s="149">
        <f>IF(N291="snížená","$#REF!$#REF!",0)</f>
        <v>0</v>
      </c>
      <c r="BG291" s="149">
        <f>IF(N291="zákl. přenesená","$#REF!$#REF!",0)</f>
        <v>0</v>
      </c>
      <c r="BH291" s="149">
        <f>IF(N291="sníž. přenesená","$#REF!$#REF!",0)</f>
        <v>0</v>
      </c>
      <c r="BI291" s="149">
        <f>IF(N291="nulová","$#REF!$#REF!",0)</f>
        <v>0</v>
      </c>
      <c r="BJ291" s="3" t="s">
        <v>74</v>
      </c>
      <c r="BK291" s="149" t="e">
        <f>ROUND("$#REF!$#REF!"*"$#REF!$#REF!",2)</f>
        <v>#VALUE!</v>
      </c>
      <c r="BL291" s="3" t="s">
        <v>234</v>
      </c>
      <c r="BM291" s="148" t="s">
        <v>351</v>
      </c>
    </row>
    <row r="292" spans="2:65" s="14" customFormat="1" ht="46.5" customHeight="1">
      <c r="B292" s="143"/>
      <c r="C292" s="162" t="s">
        <v>503</v>
      </c>
      <c r="D292" s="162" t="s">
        <v>104</v>
      </c>
      <c r="E292" s="163" t="s">
        <v>830</v>
      </c>
      <c r="F292" s="164" t="s">
        <v>831</v>
      </c>
      <c r="G292" s="165" t="s">
        <v>162</v>
      </c>
      <c r="H292" s="166">
        <v>2</v>
      </c>
      <c r="I292" s="167">
        <v>0</v>
      </c>
      <c r="J292" s="123">
        <f t="shared" si="61"/>
        <v>0</v>
      </c>
      <c r="K292" s="120"/>
      <c r="L292" s="15"/>
      <c r="M292" s="144"/>
      <c r="N292" s="145" t="s">
        <v>34</v>
      </c>
      <c r="O292" s="146">
        <v>0</v>
      </c>
      <c r="P292" s="146" t="e">
        <f>O292*"$#REF!$#REF!"</f>
        <v>#VALUE!</v>
      </c>
      <c r="Q292" s="146">
        <v>0</v>
      </c>
      <c r="R292" s="146" t="e">
        <f>Q292*"$#REF!$#REF!"</f>
        <v>#VALUE!</v>
      </c>
      <c r="S292" s="146">
        <v>0</v>
      </c>
      <c r="T292" s="147" t="e">
        <f>S292*"$#REF!$#REF!"</f>
        <v>#VALUE!</v>
      </c>
      <c r="AR292" s="148" t="s">
        <v>234</v>
      </c>
      <c r="AT292" s="148" t="s">
        <v>104</v>
      </c>
      <c r="AU292" s="148" t="s">
        <v>76</v>
      </c>
      <c r="AY292" s="3" t="s">
        <v>158</v>
      </c>
      <c r="BE292" s="149" t="str">
        <f>IF(N292="základní","$#REF!$#REF!",0)</f>
        <v>$#REF!$#REF!</v>
      </c>
      <c r="BF292" s="149">
        <f>IF(N292="snížená","$#REF!$#REF!",0)</f>
        <v>0</v>
      </c>
      <c r="BG292" s="149">
        <f>IF(N292="zákl. přenesená","$#REF!$#REF!",0)</f>
        <v>0</v>
      </c>
      <c r="BH292" s="149">
        <f>IF(N292="sníž. přenesená","$#REF!$#REF!",0)</f>
        <v>0</v>
      </c>
      <c r="BI292" s="149">
        <f>IF(N292="nulová","$#REF!$#REF!",0)</f>
        <v>0</v>
      </c>
      <c r="BJ292" s="3" t="s">
        <v>74</v>
      </c>
      <c r="BK292" s="149" t="e">
        <f>ROUND("$#REF!$#REF!"*"$#REF!$#REF!",2)</f>
        <v>#VALUE!</v>
      </c>
      <c r="BL292" s="3" t="s">
        <v>234</v>
      </c>
      <c r="BM292" s="148" t="s">
        <v>352</v>
      </c>
    </row>
    <row r="293" spans="2:65" s="14" customFormat="1" ht="46.5" customHeight="1">
      <c r="B293" s="136"/>
      <c r="C293" s="162" t="s">
        <v>506</v>
      </c>
      <c r="D293" s="162" t="s">
        <v>104</v>
      </c>
      <c r="E293" s="163" t="s">
        <v>832</v>
      </c>
      <c r="F293" s="164" t="s">
        <v>833</v>
      </c>
      <c r="G293" s="165" t="s">
        <v>162</v>
      </c>
      <c r="H293" s="166">
        <v>1</v>
      </c>
      <c r="I293" s="167">
        <v>0</v>
      </c>
      <c r="J293" s="123">
        <f t="shared" si="61"/>
        <v>0</v>
      </c>
      <c r="K293" s="120" t="s">
        <v>166</v>
      </c>
      <c r="L293" s="15"/>
      <c r="M293" s="144"/>
      <c r="N293" s="145" t="s">
        <v>34</v>
      </c>
      <c r="O293" s="146">
        <v>0</v>
      </c>
      <c r="P293" s="146">
        <f>O293*H234</f>
        <v>0</v>
      </c>
      <c r="Q293" s="146">
        <v>0</v>
      </c>
      <c r="R293" s="146">
        <f>Q293*H234</f>
        <v>0</v>
      </c>
      <c r="S293" s="146">
        <v>0</v>
      </c>
      <c r="T293" s="147">
        <f>S293*H234</f>
        <v>0</v>
      </c>
      <c r="AR293" s="148" t="s">
        <v>234</v>
      </c>
      <c r="AT293" s="148" t="s">
        <v>104</v>
      </c>
      <c r="AU293" s="148" t="s">
        <v>76</v>
      </c>
      <c r="AY293" s="3" t="s">
        <v>158</v>
      </c>
      <c r="BE293" s="149">
        <f>IF(N293="základní",J234,0)</f>
        <v>0</v>
      </c>
      <c r="BF293" s="149">
        <f>IF(N293="snížená",J234,0)</f>
        <v>0</v>
      </c>
      <c r="BG293" s="149">
        <f>IF(N293="zákl. přenesená",J234,0)</f>
        <v>0</v>
      </c>
      <c r="BH293" s="149">
        <f>IF(N293="sníž. přenesená",J234,0)</f>
        <v>0</v>
      </c>
      <c r="BI293" s="149">
        <f>IF(N293="nulová",J234,0)</f>
        <v>0</v>
      </c>
      <c r="BJ293" s="3" t="s">
        <v>74</v>
      </c>
      <c r="BK293" s="149">
        <f>ROUND(I234*H234,2)</f>
        <v>0</v>
      </c>
      <c r="BL293" s="3" t="s">
        <v>234</v>
      </c>
      <c r="BM293" s="148" t="s">
        <v>353</v>
      </c>
    </row>
    <row r="294" spans="1:63" s="113" customFormat="1" ht="50.25" customHeight="1">
      <c r="A294" s="182"/>
      <c r="B294" s="143"/>
      <c r="C294" s="183" t="s">
        <v>834</v>
      </c>
      <c r="D294" s="183" t="s">
        <v>134</v>
      </c>
      <c r="E294" s="184" t="s">
        <v>835</v>
      </c>
      <c r="F294" s="185" t="s">
        <v>836</v>
      </c>
      <c r="G294" s="186" t="s">
        <v>162</v>
      </c>
      <c r="H294" s="187">
        <v>2</v>
      </c>
      <c r="I294" s="188">
        <v>0</v>
      </c>
      <c r="J294" s="123">
        <f t="shared" si="61"/>
        <v>0</v>
      </c>
      <c r="K294" s="182"/>
      <c r="L294" s="189"/>
      <c r="M294" s="137"/>
      <c r="N294" s="138"/>
      <c r="O294" s="138"/>
      <c r="P294" s="139" t="e">
        <f>SUM(P295:P306)</f>
        <v>#VALUE!</v>
      </c>
      <c r="Q294" s="138"/>
      <c r="R294" s="139" t="e">
        <f>SUM(R295:R306)</f>
        <v>#VALUE!</v>
      </c>
      <c r="S294" s="138"/>
      <c r="T294" s="140" t="e">
        <f>SUM(T295:T306)</f>
        <v>#VALUE!</v>
      </c>
      <c r="AR294" s="114" t="s">
        <v>76</v>
      </c>
      <c r="AT294" s="141" t="s">
        <v>68</v>
      </c>
      <c r="AU294" s="141" t="s">
        <v>74</v>
      </c>
      <c r="AY294" s="114" t="s">
        <v>158</v>
      </c>
      <c r="BK294" s="142" t="e">
        <f>SUM(BK295:BK306)</f>
        <v>#VALUE!</v>
      </c>
    </row>
    <row r="295" spans="2:65" s="14" customFormat="1" ht="24" customHeight="1">
      <c r="B295" s="143"/>
      <c r="C295" s="118" t="s">
        <v>837</v>
      </c>
      <c r="D295" s="118" t="s">
        <v>104</v>
      </c>
      <c r="E295" s="119" t="s">
        <v>838</v>
      </c>
      <c r="F295" s="120" t="s">
        <v>515</v>
      </c>
      <c r="G295" s="121" t="s">
        <v>171</v>
      </c>
      <c r="H295" s="122">
        <v>1</v>
      </c>
      <c r="I295" s="123">
        <v>0</v>
      </c>
      <c r="J295" s="123">
        <f t="shared" si="61"/>
        <v>0</v>
      </c>
      <c r="K295" s="120" t="s">
        <v>166</v>
      </c>
      <c r="L295" s="15"/>
      <c r="M295" s="144"/>
      <c r="N295" s="145" t="s">
        <v>34</v>
      </c>
      <c r="O295" s="146">
        <v>3.452</v>
      </c>
      <c r="P295" s="146" t="e">
        <f>O295*"$#REF!$#REF!"</f>
        <v>#VALUE!</v>
      </c>
      <c r="Q295" s="146">
        <v>0.06479</v>
      </c>
      <c r="R295" s="146" t="e">
        <f>Q295*"$#REF!$#REF!"</f>
        <v>#VALUE!</v>
      </c>
      <c r="S295" s="146">
        <v>0</v>
      </c>
      <c r="T295" s="147" t="e">
        <f>S295*"$#REF!$#REF!"</f>
        <v>#VALUE!</v>
      </c>
      <c r="AR295" s="148" t="s">
        <v>234</v>
      </c>
      <c r="AT295" s="148" t="s">
        <v>104</v>
      </c>
      <c r="AU295" s="148" t="s">
        <v>76</v>
      </c>
      <c r="AY295" s="3" t="s">
        <v>158</v>
      </c>
      <c r="BE295" s="149" t="str">
        <f>IF(N295="základní","$#REF!$#REF!",0)</f>
        <v>$#REF!$#REF!</v>
      </c>
      <c r="BF295" s="149">
        <f>IF(N295="snížená","$#REF!$#REF!",0)</f>
        <v>0</v>
      </c>
      <c r="BG295" s="149">
        <f>IF(N295="zákl. přenesená","$#REF!$#REF!",0)</f>
        <v>0</v>
      </c>
      <c r="BH295" s="149">
        <f>IF(N295="sníž. přenesená","$#REF!$#REF!",0)</f>
        <v>0</v>
      </c>
      <c r="BI295" s="149">
        <f>IF(N295="nulová","$#REF!$#REF!",0)</f>
        <v>0</v>
      </c>
      <c r="BJ295" s="3" t="s">
        <v>74</v>
      </c>
      <c r="BK295" s="149" t="e">
        <f>ROUND("$#REF!$#REF!"*"$#REF!$#REF!",2)</f>
        <v>#VALUE!</v>
      </c>
      <c r="BL295" s="3" t="s">
        <v>234</v>
      </c>
      <c r="BM295" s="148" t="s">
        <v>354</v>
      </c>
    </row>
    <row r="296" spans="2:65" s="14" customFormat="1" ht="24" customHeight="1">
      <c r="B296" s="143"/>
      <c r="C296" s="118" t="s">
        <v>839</v>
      </c>
      <c r="D296" s="118" t="s">
        <v>104</v>
      </c>
      <c r="E296" s="119" t="s">
        <v>840</v>
      </c>
      <c r="F296" s="120" t="s">
        <v>841</v>
      </c>
      <c r="G296" s="121" t="s">
        <v>842</v>
      </c>
      <c r="H296" s="122">
        <v>48</v>
      </c>
      <c r="I296" s="123">
        <v>0</v>
      </c>
      <c r="J296" s="123">
        <f t="shared" si="61"/>
        <v>0</v>
      </c>
      <c r="K296" s="120" t="s">
        <v>218</v>
      </c>
      <c r="L296" s="15"/>
      <c r="M296" s="144"/>
      <c r="N296" s="145" t="s">
        <v>34</v>
      </c>
      <c r="O296" s="146">
        <v>5.796</v>
      </c>
      <c r="P296" s="146" t="e">
        <f>O296*"$#REF!$#REF!"</f>
        <v>#VALUE!</v>
      </c>
      <c r="Q296" s="146">
        <v>0.11747</v>
      </c>
      <c r="R296" s="146" t="e">
        <f>Q296*"$#REF!$#REF!"</f>
        <v>#VALUE!</v>
      </c>
      <c r="S296" s="146">
        <v>0</v>
      </c>
      <c r="T296" s="147" t="e">
        <f>S296*"$#REF!$#REF!"</f>
        <v>#VALUE!</v>
      </c>
      <c r="AR296" s="148" t="s">
        <v>234</v>
      </c>
      <c r="AT296" s="148" t="s">
        <v>104</v>
      </c>
      <c r="AU296" s="148" t="s">
        <v>76</v>
      </c>
      <c r="AY296" s="3" t="s">
        <v>158</v>
      </c>
      <c r="BE296" s="149" t="str">
        <f>IF(N296="základní","$#REF!$#REF!",0)</f>
        <v>$#REF!$#REF!</v>
      </c>
      <c r="BF296" s="149">
        <f>IF(N296="snížená","$#REF!$#REF!",0)</f>
        <v>0</v>
      </c>
      <c r="BG296" s="149">
        <f>IF(N296="zákl. přenesená","$#REF!$#REF!",0)</f>
        <v>0</v>
      </c>
      <c r="BH296" s="149">
        <f>IF(N296="sníž. přenesená","$#REF!$#REF!",0)</f>
        <v>0</v>
      </c>
      <c r="BI296" s="149">
        <f>IF(N296="nulová","$#REF!$#REF!",0)</f>
        <v>0</v>
      </c>
      <c r="BJ296" s="3" t="s">
        <v>74</v>
      </c>
      <c r="BK296" s="149" t="e">
        <f>ROUND("$#REF!$#REF!"*"$#REF!$#REF!",2)</f>
        <v>#VALUE!</v>
      </c>
      <c r="BL296" s="3" t="s">
        <v>234</v>
      </c>
      <c r="BM296" s="148" t="s">
        <v>355</v>
      </c>
    </row>
    <row r="297" spans="2:65" s="14" customFormat="1" ht="24" customHeight="1">
      <c r="B297" s="143"/>
      <c r="C297" s="118" t="s">
        <v>843</v>
      </c>
      <c r="D297" s="118" t="s">
        <v>104</v>
      </c>
      <c r="E297" s="119" t="s">
        <v>844</v>
      </c>
      <c r="F297" s="120" t="s">
        <v>845</v>
      </c>
      <c r="G297" s="121" t="s">
        <v>842</v>
      </c>
      <c r="H297" s="122">
        <v>24</v>
      </c>
      <c r="I297" s="123">
        <v>0</v>
      </c>
      <c r="J297" s="123">
        <f t="shared" si="61"/>
        <v>0</v>
      </c>
      <c r="K297" s="120" t="s">
        <v>218</v>
      </c>
      <c r="L297" s="15"/>
      <c r="M297" s="144"/>
      <c r="N297" s="145" t="s">
        <v>34</v>
      </c>
      <c r="O297" s="146">
        <v>0.25</v>
      </c>
      <c r="P297" s="146">
        <f>O297*H236</f>
        <v>0.25</v>
      </c>
      <c r="Q297" s="146">
        <v>0.00444</v>
      </c>
      <c r="R297" s="146">
        <f>Q297*H236</f>
        <v>0.00444</v>
      </c>
      <c r="S297" s="146">
        <v>0</v>
      </c>
      <c r="T297" s="147">
        <f>S297*H236</f>
        <v>0</v>
      </c>
      <c r="AR297" s="148" t="s">
        <v>234</v>
      </c>
      <c r="AT297" s="148" t="s">
        <v>104</v>
      </c>
      <c r="AU297" s="148" t="s">
        <v>76</v>
      </c>
      <c r="AY297" s="3" t="s">
        <v>158</v>
      </c>
      <c r="BE297" s="149">
        <f>IF(N297="základní",J236,0)</f>
        <v>0</v>
      </c>
      <c r="BF297" s="149">
        <f>IF(N297="snížená",J236,0)</f>
        <v>0</v>
      </c>
      <c r="BG297" s="149">
        <f>IF(N297="zákl. přenesená",J236,0)</f>
        <v>0</v>
      </c>
      <c r="BH297" s="149">
        <f>IF(N297="sníž. přenesená",J236,0)</f>
        <v>0</v>
      </c>
      <c r="BI297" s="149">
        <f>IF(N297="nulová",J236,0)</f>
        <v>0</v>
      </c>
      <c r="BJ297" s="3" t="s">
        <v>74</v>
      </c>
      <c r="BK297" s="149">
        <f>ROUND(I236*H236,2)</f>
        <v>0</v>
      </c>
      <c r="BL297" s="3" t="s">
        <v>234</v>
      </c>
      <c r="BM297" s="148" t="s">
        <v>356</v>
      </c>
    </row>
    <row r="298" spans="2:65" s="14" customFormat="1" ht="36.75" customHeight="1">
      <c r="B298" s="143"/>
      <c r="C298" s="162" t="s">
        <v>846</v>
      </c>
      <c r="D298" s="162" t="s">
        <v>104</v>
      </c>
      <c r="E298" s="163" t="s">
        <v>847</v>
      </c>
      <c r="F298" s="164" t="s">
        <v>848</v>
      </c>
      <c r="G298" s="165" t="s">
        <v>126</v>
      </c>
      <c r="H298" s="166">
        <v>3.079</v>
      </c>
      <c r="I298" s="167">
        <v>0</v>
      </c>
      <c r="J298" s="123">
        <f t="shared" si="61"/>
        <v>0</v>
      </c>
      <c r="K298" s="120" t="s">
        <v>218</v>
      </c>
      <c r="L298" s="15"/>
      <c r="M298" s="144"/>
      <c r="N298" s="145" t="s">
        <v>34</v>
      </c>
      <c r="O298" s="146">
        <v>0.25</v>
      </c>
      <c r="P298" s="146" t="e">
        <f>O298*"$#REF!$#REF!"</f>
        <v>#VALUE!</v>
      </c>
      <c r="Q298" s="146">
        <v>0.007520000000000001</v>
      </c>
      <c r="R298" s="146" t="e">
        <f>Q298*"$#REF!$#REF!"</f>
        <v>#VALUE!</v>
      </c>
      <c r="S298" s="146">
        <v>0</v>
      </c>
      <c r="T298" s="147" t="e">
        <f>S298*"$#REF!$#REF!"</f>
        <v>#VALUE!</v>
      </c>
      <c r="AR298" s="148" t="s">
        <v>234</v>
      </c>
      <c r="AT298" s="148" t="s">
        <v>104</v>
      </c>
      <c r="AU298" s="148" t="s">
        <v>76</v>
      </c>
      <c r="AY298" s="3" t="s">
        <v>158</v>
      </c>
      <c r="BE298" s="149" t="str">
        <f>IF(N298="základní","$#REF!$#REF!",0)</f>
        <v>$#REF!$#REF!</v>
      </c>
      <c r="BF298" s="149">
        <f>IF(N298="snížená","$#REF!$#REF!",0)</f>
        <v>0</v>
      </c>
      <c r="BG298" s="149">
        <f>IF(N298="zákl. přenesená","$#REF!$#REF!",0)</f>
        <v>0</v>
      </c>
      <c r="BH298" s="149">
        <f>IF(N298="sníž. přenesená","$#REF!$#REF!",0)</f>
        <v>0</v>
      </c>
      <c r="BI298" s="149">
        <f>IF(N298="nulová","$#REF!$#REF!",0)</f>
        <v>0</v>
      </c>
      <c r="BJ298" s="3" t="s">
        <v>74</v>
      </c>
      <c r="BK298" s="149" t="e">
        <f>ROUND("$#REF!$#REF!"*"$#REF!$#REF!",2)</f>
        <v>#VALUE!</v>
      </c>
      <c r="BL298" s="3" t="s">
        <v>234</v>
      </c>
      <c r="BM298" s="148" t="s">
        <v>357</v>
      </c>
    </row>
    <row r="299" spans="2:65" s="14" customFormat="1" ht="48.75" customHeight="1">
      <c r="B299" s="143"/>
      <c r="C299" s="162" t="s">
        <v>511</v>
      </c>
      <c r="D299" s="162" t="s">
        <v>104</v>
      </c>
      <c r="E299" s="163" t="s">
        <v>849</v>
      </c>
      <c r="F299" s="164" t="s">
        <v>850</v>
      </c>
      <c r="G299" s="165" t="s">
        <v>126</v>
      </c>
      <c r="H299" s="166">
        <v>3.079</v>
      </c>
      <c r="I299" s="167">
        <v>0</v>
      </c>
      <c r="J299" s="123">
        <f t="shared" si="61"/>
        <v>0</v>
      </c>
      <c r="K299" s="120" t="s">
        <v>218</v>
      </c>
      <c r="L299" s="15"/>
      <c r="M299" s="144"/>
      <c r="N299" s="145" t="s">
        <v>34</v>
      </c>
      <c r="O299" s="146">
        <v>0.25</v>
      </c>
      <c r="P299" s="146" t="e">
        <f>O299*#REF!</f>
        <v>#REF!</v>
      </c>
      <c r="Q299" s="146">
        <v>0.010870000000000001</v>
      </c>
      <c r="R299" s="146" t="e">
        <f>Q299*#REF!</f>
        <v>#REF!</v>
      </c>
      <c r="S299" s="146">
        <v>0</v>
      </c>
      <c r="T299" s="147" t="e">
        <f>S299*#REF!</f>
        <v>#REF!</v>
      </c>
      <c r="AR299" s="148" t="s">
        <v>234</v>
      </c>
      <c r="AT299" s="148" t="s">
        <v>104</v>
      </c>
      <c r="AU299" s="148" t="s">
        <v>76</v>
      </c>
      <c r="AY299" s="3" t="s">
        <v>158</v>
      </c>
      <c r="BE299" s="149" t="e">
        <f>IF(N299="základní",#REF!,0)</f>
        <v>#REF!</v>
      </c>
      <c r="BF299" s="149">
        <f>IF(N299="snížená",#REF!,0)</f>
        <v>0</v>
      </c>
      <c r="BG299" s="149">
        <f>IF(N299="zákl. přenesená",#REF!,0)</f>
        <v>0</v>
      </c>
      <c r="BH299" s="149">
        <f>IF(N299="sníž. přenesená",#REF!,0)</f>
        <v>0</v>
      </c>
      <c r="BI299" s="149">
        <f>IF(N299="nulová",#REF!,0)</f>
        <v>0</v>
      </c>
      <c r="BJ299" s="3" t="s">
        <v>74</v>
      </c>
      <c r="BK299" s="149" t="e">
        <f>ROUND(#REF!*#REF!,2)</f>
        <v>#REF!</v>
      </c>
      <c r="BL299" s="3" t="s">
        <v>234</v>
      </c>
      <c r="BM299" s="148" t="s">
        <v>358</v>
      </c>
    </row>
    <row r="300" spans="2:65" s="14" customFormat="1" ht="24" customHeight="1">
      <c r="B300" s="143"/>
      <c r="C300" s="118" t="s">
        <v>851</v>
      </c>
      <c r="D300" s="118" t="s">
        <v>104</v>
      </c>
      <c r="E300" s="119" t="s">
        <v>852</v>
      </c>
      <c r="F300" s="120" t="s">
        <v>853</v>
      </c>
      <c r="G300" s="121" t="s">
        <v>471</v>
      </c>
      <c r="H300" s="122">
        <v>2911.28</v>
      </c>
      <c r="I300" s="123">
        <v>0</v>
      </c>
      <c r="J300" s="123">
        <f t="shared" si="61"/>
        <v>0</v>
      </c>
      <c r="K300" s="120" t="s">
        <v>218</v>
      </c>
      <c r="L300" s="15"/>
      <c r="M300" s="144"/>
      <c r="N300" s="145" t="s">
        <v>34</v>
      </c>
      <c r="O300" s="146">
        <v>0.25</v>
      </c>
      <c r="P300" s="146">
        <f>O300*H237</f>
        <v>0.75</v>
      </c>
      <c r="Q300" s="146">
        <v>0.00837</v>
      </c>
      <c r="R300" s="146">
        <f>Q300*H237</f>
        <v>0.02511</v>
      </c>
      <c r="S300" s="146">
        <v>0</v>
      </c>
      <c r="T300" s="147">
        <f>S300*H237</f>
        <v>0</v>
      </c>
      <c r="AR300" s="148" t="s">
        <v>234</v>
      </c>
      <c r="AT300" s="148" t="s">
        <v>104</v>
      </c>
      <c r="AU300" s="148" t="s">
        <v>76</v>
      </c>
      <c r="AY300" s="3" t="s">
        <v>158</v>
      </c>
      <c r="BE300" s="149">
        <f>IF(N300="základní",J237,0)</f>
        <v>0</v>
      </c>
      <c r="BF300" s="149">
        <f>IF(N300="snížená",J237,0)</f>
        <v>0</v>
      </c>
      <c r="BG300" s="149">
        <f>IF(N300="zákl. přenesená",J237,0)</f>
        <v>0</v>
      </c>
      <c r="BH300" s="149">
        <f>IF(N300="sníž. přenesená",J237,0)</f>
        <v>0</v>
      </c>
      <c r="BI300" s="149">
        <f>IF(N300="nulová",J237,0)</f>
        <v>0</v>
      </c>
      <c r="BJ300" s="3" t="s">
        <v>74</v>
      </c>
      <c r="BK300" s="149">
        <f>ROUND(I237*H237,2)</f>
        <v>0</v>
      </c>
      <c r="BL300" s="3" t="s">
        <v>234</v>
      </c>
      <c r="BM300" s="148" t="s">
        <v>359</v>
      </c>
    </row>
    <row r="301" spans="2:65" s="14" customFormat="1" ht="24" customHeight="1">
      <c r="B301" s="143"/>
      <c r="C301" s="113"/>
      <c r="D301" s="114" t="s">
        <v>68</v>
      </c>
      <c r="E301" s="117" t="s">
        <v>854</v>
      </c>
      <c r="F301" s="117" t="s">
        <v>855</v>
      </c>
      <c r="G301" s="113"/>
      <c r="H301" s="113"/>
      <c r="I301" s="113"/>
      <c r="J301" s="105">
        <f>BK364</f>
        <v>0</v>
      </c>
      <c r="K301" s="120" t="s">
        <v>166</v>
      </c>
      <c r="L301" s="15"/>
      <c r="M301" s="144"/>
      <c r="N301" s="145" t="s">
        <v>34</v>
      </c>
      <c r="O301" s="146">
        <v>0.258</v>
      </c>
      <c r="P301" s="146">
        <f>O301*H238</f>
        <v>0.258</v>
      </c>
      <c r="Q301" s="146">
        <v>0.00068</v>
      </c>
      <c r="R301" s="146">
        <f>Q301*H238</f>
        <v>0.00068</v>
      </c>
      <c r="S301" s="146">
        <v>0</v>
      </c>
      <c r="T301" s="147">
        <f>S301*H238</f>
        <v>0</v>
      </c>
      <c r="AR301" s="148" t="s">
        <v>234</v>
      </c>
      <c r="AT301" s="148" t="s">
        <v>104</v>
      </c>
      <c r="AU301" s="148" t="s">
        <v>76</v>
      </c>
      <c r="AY301" s="3" t="s">
        <v>158</v>
      </c>
      <c r="BE301" s="149">
        <f>IF(N301="základní",J238,0)</f>
        <v>0</v>
      </c>
      <c r="BF301" s="149">
        <f>IF(N301="snížená",J238,0)</f>
        <v>0</v>
      </c>
      <c r="BG301" s="149">
        <f>IF(N301="zákl. přenesená",J238,0)</f>
        <v>0</v>
      </c>
      <c r="BH301" s="149">
        <f>IF(N301="sníž. přenesená",J238,0)</f>
        <v>0</v>
      </c>
      <c r="BI301" s="149">
        <f>IF(N301="nulová",J238,0)</f>
        <v>0</v>
      </c>
      <c r="BJ301" s="3" t="s">
        <v>74</v>
      </c>
      <c r="BK301" s="149">
        <f>ROUND(I238*H238,2)</f>
        <v>0</v>
      </c>
      <c r="BL301" s="3" t="s">
        <v>234</v>
      </c>
      <c r="BM301" s="148" t="s">
        <v>360</v>
      </c>
    </row>
    <row r="302" spans="2:65" s="14" customFormat="1" ht="24" customHeight="1">
      <c r="B302" s="143"/>
      <c r="C302" s="118" t="s">
        <v>856</v>
      </c>
      <c r="D302" s="118" t="s">
        <v>104</v>
      </c>
      <c r="E302" s="119" t="s">
        <v>857</v>
      </c>
      <c r="F302" s="120" t="s">
        <v>858</v>
      </c>
      <c r="G302" s="121" t="s">
        <v>154</v>
      </c>
      <c r="H302" s="122">
        <v>2.5</v>
      </c>
      <c r="I302" s="123">
        <v>0</v>
      </c>
      <c r="J302" s="123">
        <f>I302*H302</f>
        <v>0</v>
      </c>
      <c r="K302" s="120" t="s">
        <v>218</v>
      </c>
      <c r="L302" s="15"/>
      <c r="M302" s="144"/>
      <c r="N302" s="145" t="s">
        <v>34</v>
      </c>
      <c r="O302" s="146">
        <v>0.28800000000000003</v>
      </c>
      <c r="P302" s="146">
        <f>O302*H239</f>
        <v>0.5760000000000001</v>
      </c>
      <c r="Q302" s="146">
        <v>0.00076</v>
      </c>
      <c r="R302" s="146">
        <f>Q302*H239</f>
        <v>0.00152</v>
      </c>
      <c r="S302" s="146">
        <v>0</v>
      </c>
      <c r="T302" s="147">
        <f>S302*H239</f>
        <v>0</v>
      </c>
      <c r="AR302" s="148" t="s">
        <v>234</v>
      </c>
      <c r="AT302" s="148" t="s">
        <v>104</v>
      </c>
      <c r="AU302" s="148" t="s">
        <v>76</v>
      </c>
      <c r="AY302" s="3" t="s">
        <v>158</v>
      </c>
      <c r="BE302" s="149">
        <f>IF(N302="základní",J239,0)</f>
        <v>0</v>
      </c>
      <c r="BF302" s="149">
        <f>IF(N302="snížená",J239,0)</f>
        <v>0</v>
      </c>
      <c r="BG302" s="149">
        <f>IF(N302="zákl. přenesená",J239,0)</f>
        <v>0</v>
      </c>
      <c r="BH302" s="149">
        <f>IF(N302="sníž. přenesená",J239,0)</f>
        <v>0</v>
      </c>
      <c r="BI302" s="149">
        <f>IF(N302="nulová",J239,0)</f>
        <v>0</v>
      </c>
      <c r="BJ302" s="3" t="s">
        <v>74</v>
      </c>
      <c r="BK302" s="149">
        <f>ROUND(I239*H239,2)</f>
        <v>0</v>
      </c>
      <c r="BL302" s="3" t="s">
        <v>234</v>
      </c>
      <c r="BM302" s="148" t="s">
        <v>361</v>
      </c>
    </row>
    <row r="303" spans="2:65" s="14" customFormat="1" ht="24" customHeight="1">
      <c r="B303" s="143"/>
      <c r="C303" s="118" t="s">
        <v>859</v>
      </c>
      <c r="D303" s="118" t="s">
        <v>104</v>
      </c>
      <c r="E303" s="119" t="s">
        <v>860</v>
      </c>
      <c r="F303" s="120" t="s">
        <v>861</v>
      </c>
      <c r="G303" s="121" t="s">
        <v>154</v>
      </c>
      <c r="H303" s="122">
        <v>2.5</v>
      </c>
      <c r="I303" s="123">
        <v>0</v>
      </c>
      <c r="J303" s="123">
        <f>I303*H303</f>
        <v>0</v>
      </c>
      <c r="K303" s="120" t="s">
        <v>218</v>
      </c>
      <c r="L303" s="15"/>
      <c r="M303" s="144"/>
      <c r="N303" s="145" t="s">
        <v>34</v>
      </c>
      <c r="O303" s="146">
        <v>0.605</v>
      </c>
      <c r="P303" s="146" t="e">
        <f>O303*"$#REF!$#REF!"</f>
        <v>#VALUE!</v>
      </c>
      <c r="Q303" s="146">
        <v>0.00719</v>
      </c>
      <c r="R303" s="146" t="e">
        <f>Q303*"$#REF!$#REF!"</f>
        <v>#VALUE!</v>
      </c>
      <c r="S303" s="146">
        <v>0</v>
      </c>
      <c r="T303" s="147" t="e">
        <f>S303*"$#REF!$#REF!"</f>
        <v>#VALUE!</v>
      </c>
      <c r="AR303" s="148" t="s">
        <v>234</v>
      </c>
      <c r="AT303" s="148" t="s">
        <v>104</v>
      </c>
      <c r="AU303" s="148" t="s">
        <v>76</v>
      </c>
      <c r="AY303" s="3" t="s">
        <v>158</v>
      </c>
      <c r="BE303" s="149" t="str">
        <f>IF(N303="základní","$#REF!$#REF!",0)</f>
        <v>$#REF!$#REF!</v>
      </c>
      <c r="BF303" s="149">
        <f>IF(N303="snížená","$#REF!$#REF!",0)</f>
        <v>0</v>
      </c>
      <c r="BG303" s="149">
        <f>IF(N303="zákl. přenesená","$#REF!$#REF!",0)</f>
        <v>0</v>
      </c>
      <c r="BH303" s="149">
        <f>IF(N303="sníž. přenesená","$#REF!$#REF!",0)</f>
        <v>0</v>
      </c>
      <c r="BI303" s="149">
        <f>IF(N303="nulová","$#REF!$#REF!",0)</f>
        <v>0</v>
      </c>
      <c r="BJ303" s="3" t="s">
        <v>74</v>
      </c>
      <c r="BK303" s="149" t="e">
        <f>ROUND("$#REF!$#REF!"*"$#REF!$#REF!",2)</f>
        <v>#VALUE!</v>
      </c>
      <c r="BL303" s="3" t="s">
        <v>234</v>
      </c>
      <c r="BM303" s="148" t="s">
        <v>362</v>
      </c>
    </row>
    <row r="304" spans="2:65" s="14" customFormat="1" ht="24" customHeight="1">
      <c r="B304" s="143"/>
      <c r="C304" s="28"/>
      <c r="D304" s="28"/>
      <c r="E304" s="28"/>
      <c r="F304" s="28"/>
      <c r="G304" s="28"/>
      <c r="H304" s="28"/>
      <c r="I304" s="28"/>
      <c r="J304" s="28"/>
      <c r="K304" s="120" t="s">
        <v>218</v>
      </c>
      <c r="L304" s="15"/>
      <c r="M304" s="144"/>
      <c r="N304" s="145" t="s">
        <v>34</v>
      </c>
      <c r="O304" s="146">
        <v>0.512</v>
      </c>
      <c r="P304" s="146" t="e">
        <f>O304*"$#REF!$#REF!"</f>
        <v>#VALUE!</v>
      </c>
      <c r="Q304" s="146">
        <v>0.006180000000000001</v>
      </c>
      <c r="R304" s="146" t="e">
        <f>Q304*"$#REF!$#REF!"</f>
        <v>#VALUE!</v>
      </c>
      <c r="S304" s="146">
        <v>0</v>
      </c>
      <c r="T304" s="147" t="e">
        <f>S304*"$#REF!$#REF!"</f>
        <v>#VALUE!</v>
      </c>
      <c r="AR304" s="148" t="s">
        <v>234</v>
      </c>
      <c r="AT304" s="148" t="s">
        <v>104</v>
      </c>
      <c r="AU304" s="148" t="s">
        <v>76</v>
      </c>
      <c r="AY304" s="3" t="s">
        <v>158</v>
      </c>
      <c r="BE304" s="149" t="str">
        <f>IF(N304="základní","$#REF!$#REF!",0)</f>
        <v>$#REF!$#REF!</v>
      </c>
      <c r="BF304" s="149">
        <f>IF(N304="snížená","$#REF!$#REF!",0)</f>
        <v>0</v>
      </c>
      <c r="BG304" s="149">
        <f>IF(N304="zákl. přenesená","$#REF!$#REF!",0)</f>
        <v>0</v>
      </c>
      <c r="BH304" s="149">
        <f>IF(N304="sníž. přenesená","$#REF!$#REF!",0)</f>
        <v>0</v>
      </c>
      <c r="BI304" s="149">
        <f>IF(N304="nulová","$#REF!$#REF!",0)</f>
        <v>0</v>
      </c>
      <c r="BJ304" s="3" t="s">
        <v>74</v>
      </c>
      <c r="BK304" s="149" t="e">
        <f>ROUND("$#REF!$#REF!"*"$#REF!$#REF!",2)</f>
        <v>#VALUE!</v>
      </c>
      <c r="BL304" s="3" t="s">
        <v>234</v>
      </c>
      <c r="BM304" s="148" t="s">
        <v>363</v>
      </c>
    </row>
    <row r="305" spans="2:65" s="14" customFormat="1" ht="16.5" customHeight="1">
      <c r="B305" s="143"/>
      <c r="C305" s="1"/>
      <c r="D305" s="1"/>
      <c r="E305" s="1"/>
      <c r="F305" s="1"/>
      <c r="G305" s="1"/>
      <c r="H305" s="1"/>
      <c r="I305" s="1"/>
      <c r="J305" s="1"/>
      <c r="K305" s="120"/>
      <c r="L305" s="15"/>
      <c r="M305" s="144"/>
      <c r="N305" s="145" t="s">
        <v>34</v>
      </c>
      <c r="O305" s="146">
        <v>0</v>
      </c>
      <c r="P305" s="146">
        <f>O305*H240</f>
        <v>0</v>
      </c>
      <c r="Q305" s="146">
        <v>0</v>
      </c>
      <c r="R305" s="146">
        <f>Q305*H240</f>
        <v>0</v>
      </c>
      <c r="S305" s="146">
        <v>0</v>
      </c>
      <c r="T305" s="147">
        <f>S305*H240</f>
        <v>0</v>
      </c>
      <c r="AR305" s="148" t="s">
        <v>234</v>
      </c>
      <c r="AT305" s="148" t="s">
        <v>104</v>
      </c>
      <c r="AU305" s="148" t="s">
        <v>76</v>
      </c>
      <c r="AY305" s="3" t="s">
        <v>158</v>
      </c>
      <c r="BE305" s="149">
        <f>IF(N305="základní",J240,0)</f>
        <v>0</v>
      </c>
      <c r="BF305" s="149">
        <f>IF(N305="snížená",J240,0)</f>
        <v>0</v>
      </c>
      <c r="BG305" s="149">
        <f>IF(N305="zákl. přenesená",J240,0)</f>
        <v>0</v>
      </c>
      <c r="BH305" s="149">
        <f>IF(N305="sníž. přenesená",J240,0)</f>
        <v>0</v>
      </c>
      <c r="BI305" s="149">
        <f>IF(N305="nulová",J240,0)</f>
        <v>0</v>
      </c>
      <c r="BJ305" s="3" t="s">
        <v>74</v>
      </c>
      <c r="BK305" s="149">
        <f>ROUND(I240*H240,2)</f>
        <v>0</v>
      </c>
      <c r="BL305" s="3" t="s">
        <v>234</v>
      </c>
      <c r="BM305" s="148" t="s">
        <v>364</v>
      </c>
    </row>
    <row r="306" spans="2:65" s="14" customFormat="1" ht="24" customHeight="1">
      <c r="B306" s="136"/>
      <c r="C306" s="1"/>
      <c r="D306" s="1"/>
      <c r="E306" s="1"/>
      <c r="F306" s="1"/>
      <c r="G306" s="1"/>
      <c r="H306" s="190"/>
      <c r="I306" s="190"/>
      <c r="J306" s="190"/>
      <c r="K306" s="120" t="s">
        <v>218</v>
      </c>
      <c r="L306" s="15"/>
      <c r="M306" s="144"/>
      <c r="N306" s="145" t="s">
        <v>34</v>
      </c>
      <c r="O306" s="146">
        <v>0</v>
      </c>
      <c r="P306" s="146">
        <f>O306*H241</f>
        <v>0</v>
      </c>
      <c r="Q306" s="146">
        <v>0</v>
      </c>
      <c r="R306" s="146">
        <f>Q306*H241</f>
        <v>0</v>
      </c>
      <c r="S306" s="146">
        <v>0</v>
      </c>
      <c r="T306" s="147">
        <f>S306*H241</f>
        <v>0</v>
      </c>
      <c r="AR306" s="148" t="s">
        <v>234</v>
      </c>
      <c r="AT306" s="148" t="s">
        <v>104</v>
      </c>
      <c r="AU306" s="148" t="s">
        <v>76</v>
      </c>
      <c r="AY306" s="3" t="s">
        <v>158</v>
      </c>
      <c r="BE306" s="149">
        <f>IF(N306="základní",J241,0)</f>
        <v>0</v>
      </c>
      <c r="BF306" s="149">
        <f>IF(N306="snížená",J241,0)</f>
        <v>0</v>
      </c>
      <c r="BG306" s="149">
        <f>IF(N306="zákl. přenesená",J241,0)</f>
        <v>0</v>
      </c>
      <c r="BH306" s="149">
        <f>IF(N306="sníž. přenesená",J241,0)</f>
        <v>0</v>
      </c>
      <c r="BI306" s="149">
        <f>IF(N306="nulová",J241,0)</f>
        <v>0</v>
      </c>
      <c r="BJ306" s="3" t="s">
        <v>74</v>
      </c>
      <c r="BK306" s="149">
        <f>ROUND(I241*H241,2)</f>
        <v>0</v>
      </c>
      <c r="BL306" s="3" t="s">
        <v>234</v>
      </c>
      <c r="BM306" s="148" t="s">
        <v>365</v>
      </c>
    </row>
    <row r="307" spans="2:63" s="113" customFormat="1" ht="22.5" customHeight="1">
      <c r="B307" s="143"/>
      <c r="C307" s="1"/>
      <c r="D307" s="1"/>
      <c r="E307" s="1"/>
      <c r="F307" s="1"/>
      <c r="G307" s="1"/>
      <c r="H307" s="1"/>
      <c r="I307" s="1"/>
      <c r="J307" s="1"/>
      <c r="L307" s="136"/>
      <c r="M307" s="137"/>
      <c r="N307" s="138"/>
      <c r="O307" s="138"/>
      <c r="P307" s="139">
        <f>SUM(P308:P321)</f>
        <v>335.56062000000003</v>
      </c>
      <c r="Q307" s="138"/>
      <c r="R307" s="139">
        <f>SUM(R308:R321)</f>
        <v>0.5918674000000002</v>
      </c>
      <c r="S307" s="138"/>
      <c r="T307" s="140">
        <f>SUM(T308:T321)</f>
        <v>0</v>
      </c>
      <c r="AR307" s="114" t="s">
        <v>76</v>
      </c>
      <c r="AT307" s="141" t="s">
        <v>68</v>
      </c>
      <c r="AU307" s="141" t="s">
        <v>74</v>
      </c>
      <c r="AY307" s="114" t="s">
        <v>158</v>
      </c>
      <c r="BK307" s="142">
        <f>SUM(BK308:BK321)</f>
        <v>0</v>
      </c>
    </row>
    <row r="308" spans="2:65" s="14" customFormat="1" ht="24" customHeight="1">
      <c r="B308" s="143"/>
      <c r="C308" s="1"/>
      <c r="D308" s="1"/>
      <c r="E308" s="1"/>
      <c r="F308" s="1"/>
      <c r="G308" s="1"/>
      <c r="H308" s="1"/>
      <c r="I308" s="1"/>
      <c r="J308" s="1"/>
      <c r="K308" s="120" t="s">
        <v>166</v>
      </c>
      <c r="L308" s="15"/>
      <c r="M308" s="144"/>
      <c r="N308" s="145" t="s">
        <v>34</v>
      </c>
      <c r="O308" s="146">
        <v>0.40900000000000003</v>
      </c>
      <c r="P308" s="146">
        <f aca="true" t="shared" si="62" ref="P308:P321">O308*H243</f>
        <v>61.35</v>
      </c>
      <c r="Q308" s="146">
        <v>0.00045000000000000004</v>
      </c>
      <c r="R308" s="146">
        <f aca="true" t="shared" si="63" ref="R308:R321">Q308*H243</f>
        <v>0.0675</v>
      </c>
      <c r="S308" s="146">
        <v>0</v>
      </c>
      <c r="T308" s="147">
        <f aca="true" t="shared" si="64" ref="T308:T321">S308*H243</f>
        <v>0</v>
      </c>
      <c r="AR308" s="148" t="s">
        <v>234</v>
      </c>
      <c r="AT308" s="148" t="s">
        <v>104</v>
      </c>
      <c r="AU308" s="148" t="s">
        <v>76</v>
      </c>
      <c r="AY308" s="3" t="s">
        <v>158</v>
      </c>
      <c r="BE308" s="149">
        <f aca="true" t="shared" si="65" ref="BE308:BE321">IF(N308="základní",J243,0)</f>
        <v>0</v>
      </c>
      <c r="BF308" s="149">
        <f aca="true" t="shared" si="66" ref="BF308:BF321">IF(N308="snížená",J243,0)</f>
        <v>0</v>
      </c>
      <c r="BG308" s="149">
        <f aca="true" t="shared" si="67" ref="BG308:BG321">IF(N308="zákl. přenesená",J243,0)</f>
        <v>0</v>
      </c>
      <c r="BH308" s="149">
        <f aca="true" t="shared" si="68" ref="BH308:BH321">IF(N308="sníž. přenesená",J243,0)</f>
        <v>0</v>
      </c>
      <c r="BI308" s="149">
        <f aca="true" t="shared" si="69" ref="BI308:BI321">IF(N308="nulová",J243,0)</f>
        <v>0</v>
      </c>
      <c r="BJ308" s="3" t="s">
        <v>74</v>
      </c>
      <c r="BK308" s="149">
        <f aca="true" t="shared" si="70" ref="BK308:BK321">ROUND(I243*H243,2)</f>
        <v>0</v>
      </c>
      <c r="BL308" s="3" t="s">
        <v>234</v>
      </c>
      <c r="BM308" s="148" t="s">
        <v>366</v>
      </c>
    </row>
    <row r="309" spans="2:65" s="14" customFormat="1" ht="24" customHeight="1">
      <c r="B309" s="143"/>
      <c r="C309" s="1"/>
      <c r="D309" s="1"/>
      <c r="E309" s="1"/>
      <c r="F309" s="1"/>
      <c r="G309" s="1"/>
      <c r="H309" s="1"/>
      <c r="I309" s="1"/>
      <c r="J309" s="1"/>
      <c r="K309" s="120" t="s">
        <v>166</v>
      </c>
      <c r="L309" s="15"/>
      <c r="M309" s="144"/>
      <c r="N309" s="145" t="s">
        <v>34</v>
      </c>
      <c r="O309" s="146">
        <v>0.418</v>
      </c>
      <c r="P309" s="146">
        <f t="shared" si="62"/>
        <v>71.06</v>
      </c>
      <c r="Q309" s="146">
        <v>0.0005600000000000001</v>
      </c>
      <c r="R309" s="146">
        <f t="shared" si="63"/>
        <v>0.0952</v>
      </c>
      <c r="S309" s="146">
        <v>0</v>
      </c>
      <c r="T309" s="147">
        <f t="shared" si="64"/>
        <v>0</v>
      </c>
      <c r="AR309" s="148" t="s">
        <v>234</v>
      </c>
      <c r="AT309" s="148" t="s">
        <v>104</v>
      </c>
      <c r="AU309" s="148" t="s">
        <v>76</v>
      </c>
      <c r="AY309" s="3" t="s">
        <v>158</v>
      </c>
      <c r="BE309" s="149">
        <f t="shared" si="65"/>
        <v>0</v>
      </c>
      <c r="BF309" s="149">
        <f t="shared" si="66"/>
        <v>0</v>
      </c>
      <c r="BG309" s="149">
        <f t="shared" si="67"/>
        <v>0</v>
      </c>
      <c r="BH309" s="149">
        <f t="shared" si="68"/>
        <v>0</v>
      </c>
      <c r="BI309" s="149">
        <f t="shared" si="69"/>
        <v>0</v>
      </c>
      <c r="BJ309" s="3" t="s">
        <v>74</v>
      </c>
      <c r="BK309" s="149">
        <f t="shared" si="70"/>
        <v>0</v>
      </c>
      <c r="BL309" s="3" t="s">
        <v>234</v>
      </c>
      <c r="BM309" s="148" t="s">
        <v>367</v>
      </c>
    </row>
    <row r="310" spans="2:65" s="14" customFormat="1" ht="24" customHeight="1">
      <c r="B310" s="143"/>
      <c r="C310" s="1"/>
      <c r="D310" s="1"/>
      <c r="E310" s="1"/>
      <c r="F310" s="1"/>
      <c r="G310" s="1"/>
      <c r="H310" s="1"/>
      <c r="I310" s="1"/>
      <c r="J310" s="1"/>
      <c r="K310" s="120" t="s">
        <v>166</v>
      </c>
      <c r="L310" s="15"/>
      <c r="M310" s="144"/>
      <c r="N310" s="145" t="s">
        <v>34</v>
      </c>
      <c r="O310" s="146">
        <v>0.424</v>
      </c>
      <c r="P310" s="146">
        <f t="shared" si="62"/>
        <v>84.8</v>
      </c>
      <c r="Q310" s="146">
        <v>0.0006900000000000001</v>
      </c>
      <c r="R310" s="146">
        <f t="shared" si="63"/>
        <v>0.138</v>
      </c>
      <c r="S310" s="146">
        <v>0</v>
      </c>
      <c r="T310" s="147">
        <f t="shared" si="64"/>
        <v>0</v>
      </c>
      <c r="AR310" s="148" t="s">
        <v>234</v>
      </c>
      <c r="AT310" s="148" t="s">
        <v>104</v>
      </c>
      <c r="AU310" s="148" t="s">
        <v>76</v>
      </c>
      <c r="AY310" s="3" t="s">
        <v>158</v>
      </c>
      <c r="BE310" s="149">
        <f t="shared" si="65"/>
        <v>0</v>
      </c>
      <c r="BF310" s="149">
        <f t="shared" si="66"/>
        <v>0</v>
      </c>
      <c r="BG310" s="149">
        <f t="shared" si="67"/>
        <v>0</v>
      </c>
      <c r="BH310" s="149">
        <f t="shared" si="68"/>
        <v>0</v>
      </c>
      <c r="BI310" s="149">
        <f t="shared" si="69"/>
        <v>0</v>
      </c>
      <c r="BJ310" s="3" t="s">
        <v>74</v>
      </c>
      <c r="BK310" s="149">
        <f t="shared" si="70"/>
        <v>0</v>
      </c>
      <c r="BL310" s="3" t="s">
        <v>234</v>
      </c>
      <c r="BM310" s="148" t="s">
        <v>368</v>
      </c>
    </row>
    <row r="311" spans="2:65" s="14" customFormat="1" ht="24" customHeight="1">
      <c r="B311" s="143"/>
      <c r="C311" s="1"/>
      <c r="D311" s="1"/>
      <c r="E311" s="1"/>
      <c r="F311" s="1"/>
      <c r="G311" s="1"/>
      <c r="H311" s="1"/>
      <c r="I311" s="1"/>
      <c r="J311" s="1"/>
      <c r="K311" s="120" t="s">
        <v>166</v>
      </c>
      <c r="L311" s="15"/>
      <c r="M311" s="144"/>
      <c r="N311" s="145" t="s">
        <v>34</v>
      </c>
      <c r="O311" s="146">
        <v>0.43</v>
      </c>
      <c r="P311" s="146">
        <f t="shared" si="62"/>
        <v>43</v>
      </c>
      <c r="Q311" s="146">
        <v>0.0010400000000000001</v>
      </c>
      <c r="R311" s="146">
        <f t="shared" si="63"/>
        <v>0.10400000000000001</v>
      </c>
      <c r="S311" s="146">
        <v>0</v>
      </c>
      <c r="T311" s="147">
        <f t="shared" si="64"/>
        <v>0</v>
      </c>
      <c r="AR311" s="148" t="s">
        <v>234</v>
      </c>
      <c r="AT311" s="148" t="s">
        <v>104</v>
      </c>
      <c r="AU311" s="148" t="s">
        <v>76</v>
      </c>
      <c r="AY311" s="3" t="s">
        <v>158</v>
      </c>
      <c r="BE311" s="149">
        <f t="shared" si="65"/>
        <v>0</v>
      </c>
      <c r="BF311" s="149">
        <f t="shared" si="66"/>
        <v>0</v>
      </c>
      <c r="BG311" s="149">
        <f t="shared" si="67"/>
        <v>0</v>
      </c>
      <c r="BH311" s="149">
        <f t="shared" si="68"/>
        <v>0</v>
      </c>
      <c r="BI311" s="149">
        <f t="shared" si="69"/>
        <v>0</v>
      </c>
      <c r="BJ311" s="3" t="s">
        <v>74</v>
      </c>
      <c r="BK311" s="149">
        <f t="shared" si="70"/>
        <v>0</v>
      </c>
      <c r="BL311" s="3" t="s">
        <v>234</v>
      </c>
      <c r="BM311" s="148" t="s">
        <v>369</v>
      </c>
    </row>
    <row r="312" spans="2:65" s="14" customFormat="1" ht="24" customHeight="1">
      <c r="B312" s="143"/>
      <c r="C312" s="1"/>
      <c r="D312" s="1"/>
      <c r="E312" s="1"/>
      <c r="F312" s="1"/>
      <c r="G312" s="1"/>
      <c r="H312" s="1"/>
      <c r="I312" s="1"/>
      <c r="J312" s="1"/>
      <c r="K312" s="120" t="s">
        <v>166</v>
      </c>
      <c r="L312" s="15"/>
      <c r="M312" s="144"/>
      <c r="N312" s="145" t="s">
        <v>34</v>
      </c>
      <c r="O312" s="146">
        <v>0.435</v>
      </c>
      <c r="P312" s="146">
        <f t="shared" si="62"/>
        <v>8.7</v>
      </c>
      <c r="Q312" s="146">
        <v>0.00158</v>
      </c>
      <c r="R312" s="146">
        <f t="shared" si="63"/>
        <v>0.0316</v>
      </c>
      <c r="S312" s="146">
        <v>0</v>
      </c>
      <c r="T312" s="147">
        <f t="shared" si="64"/>
        <v>0</v>
      </c>
      <c r="AR312" s="148" t="s">
        <v>234</v>
      </c>
      <c r="AT312" s="148" t="s">
        <v>104</v>
      </c>
      <c r="AU312" s="148" t="s">
        <v>76</v>
      </c>
      <c r="AY312" s="3" t="s">
        <v>158</v>
      </c>
      <c r="BE312" s="149">
        <f t="shared" si="65"/>
        <v>0</v>
      </c>
      <c r="BF312" s="149">
        <f t="shared" si="66"/>
        <v>0</v>
      </c>
      <c r="BG312" s="149">
        <f t="shared" si="67"/>
        <v>0</v>
      </c>
      <c r="BH312" s="149">
        <f t="shared" si="68"/>
        <v>0</v>
      </c>
      <c r="BI312" s="149">
        <f t="shared" si="69"/>
        <v>0</v>
      </c>
      <c r="BJ312" s="3" t="s">
        <v>74</v>
      </c>
      <c r="BK312" s="149">
        <f t="shared" si="70"/>
        <v>0</v>
      </c>
      <c r="BL312" s="3" t="s">
        <v>234</v>
      </c>
      <c r="BM312" s="148" t="s">
        <v>370</v>
      </c>
    </row>
    <row r="313" spans="2:65" s="14" customFormat="1" ht="24" customHeight="1">
      <c r="B313" s="143"/>
      <c r="C313" s="1"/>
      <c r="D313" s="1"/>
      <c r="E313" s="1"/>
      <c r="F313" s="1"/>
      <c r="G313" s="1"/>
      <c r="H313" s="1"/>
      <c r="I313" s="1"/>
      <c r="J313" s="1"/>
      <c r="K313" s="120" t="s">
        <v>166</v>
      </c>
      <c r="L313" s="15"/>
      <c r="M313" s="144"/>
      <c r="N313" s="145" t="s">
        <v>34</v>
      </c>
      <c r="O313" s="146">
        <v>0.456</v>
      </c>
      <c r="P313" s="146">
        <f t="shared" si="62"/>
        <v>36.480000000000004</v>
      </c>
      <c r="Q313" s="146">
        <v>0.00194</v>
      </c>
      <c r="R313" s="146">
        <f t="shared" si="63"/>
        <v>0.1552</v>
      </c>
      <c r="S313" s="146">
        <v>0</v>
      </c>
      <c r="T313" s="147">
        <f t="shared" si="64"/>
        <v>0</v>
      </c>
      <c r="AR313" s="148" t="s">
        <v>234</v>
      </c>
      <c r="AT313" s="148" t="s">
        <v>104</v>
      </c>
      <c r="AU313" s="148" t="s">
        <v>76</v>
      </c>
      <c r="AY313" s="3" t="s">
        <v>158</v>
      </c>
      <c r="BE313" s="149">
        <f t="shared" si="65"/>
        <v>0</v>
      </c>
      <c r="BF313" s="149">
        <f t="shared" si="66"/>
        <v>0</v>
      </c>
      <c r="BG313" s="149">
        <f t="shared" si="67"/>
        <v>0</v>
      </c>
      <c r="BH313" s="149">
        <f t="shared" si="68"/>
        <v>0</v>
      </c>
      <c r="BI313" s="149">
        <f t="shared" si="69"/>
        <v>0</v>
      </c>
      <c r="BJ313" s="3" t="s">
        <v>74</v>
      </c>
      <c r="BK313" s="149">
        <f t="shared" si="70"/>
        <v>0</v>
      </c>
      <c r="BL313" s="3" t="s">
        <v>234</v>
      </c>
      <c r="BM313" s="148" t="s">
        <v>371</v>
      </c>
    </row>
    <row r="314" spans="2:65" s="14" customFormat="1" ht="24" customHeight="1">
      <c r="B314" s="143"/>
      <c r="C314" s="1"/>
      <c r="D314" s="1"/>
      <c r="E314" s="1"/>
      <c r="F314" s="1"/>
      <c r="G314" s="1"/>
      <c r="H314" s="1"/>
      <c r="I314" s="1"/>
      <c r="J314" s="1"/>
      <c r="K314" s="120" t="s">
        <v>218</v>
      </c>
      <c r="L314" s="15"/>
      <c r="M314" s="144"/>
      <c r="N314" s="145" t="s">
        <v>34</v>
      </c>
      <c r="O314" s="146">
        <v>0.496</v>
      </c>
      <c r="P314" s="146">
        <f t="shared" si="62"/>
        <v>0.00992</v>
      </c>
      <c r="Q314" s="146">
        <v>0.00336</v>
      </c>
      <c r="R314" s="146">
        <f t="shared" si="63"/>
        <v>6.720000000000001E-05</v>
      </c>
      <c r="S314" s="146">
        <v>0</v>
      </c>
      <c r="T314" s="147">
        <f t="shared" si="64"/>
        <v>0</v>
      </c>
      <c r="AR314" s="148" t="s">
        <v>234</v>
      </c>
      <c r="AT314" s="148" t="s">
        <v>104</v>
      </c>
      <c r="AU314" s="148" t="s">
        <v>76</v>
      </c>
      <c r="AY314" s="3" t="s">
        <v>158</v>
      </c>
      <c r="BE314" s="149">
        <f t="shared" si="65"/>
        <v>0</v>
      </c>
      <c r="BF314" s="149">
        <f t="shared" si="66"/>
        <v>0</v>
      </c>
      <c r="BG314" s="149">
        <f t="shared" si="67"/>
        <v>0</v>
      </c>
      <c r="BH314" s="149">
        <f t="shared" si="68"/>
        <v>0</v>
      </c>
      <c r="BI314" s="149">
        <f t="shared" si="69"/>
        <v>0</v>
      </c>
      <c r="BJ314" s="3" t="s">
        <v>74</v>
      </c>
      <c r="BK314" s="149">
        <f t="shared" si="70"/>
        <v>0</v>
      </c>
      <c r="BL314" s="3" t="s">
        <v>234</v>
      </c>
      <c r="BM314" s="148" t="s">
        <v>372</v>
      </c>
    </row>
    <row r="315" spans="2:65" s="14" customFormat="1" ht="24" customHeight="1">
      <c r="B315" s="143"/>
      <c r="C315" s="1"/>
      <c r="D315" s="1"/>
      <c r="E315" s="1"/>
      <c r="F315" s="1"/>
      <c r="G315" s="1"/>
      <c r="H315" s="1"/>
      <c r="I315" s="1"/>
      <c r="J315" s="1"/>
      <c r="K315" s="120" t="s">
        <v>166</v>
      </c>
      <c r="L315" s="15"/>
      <c r="M315" s="144"/>
      <c r="N315" s="145" t="s">
        <v>34</v>
      </c>
      <c r="O315" s="146">
        <v>0.335</v>
      </c>
      <c r="P315" s="146">
        <f t="shared" si="62"/>
        <v>0.0067</v>
      </c>
      <c r="Q315" s="146">
        <v>1E-05</v>
      </c>
      <c r="R315" s="146">
        <f t="shared" si="63"/>
        <v>2.0000000000000002E-07</v>
      </c>
      <c r="S315" s="146">
        <v>0</v>
      </c>
      <c r="T315" s="147">
        <f t="shared" si="64"/>
        <v>0</v>
      </c>
      <c r="AR315" s="148" t="s">
        <v>234</v>
      </c>
      <c r="AT315" s="148" t="s">
        <v>104</v>
      </c>
      <c r="AU315" s="148" t="s">
        <v>76</v>
      </c>
      <c r="AY315" s="3" t="s">
        <v>158</v>
      </c>
      <c r="BE315" s="149">
        <f t="shared" si="65"/>
        <v>0</v>
      </c>
      <c r="BF315" s="149">
        <f t="shared" si="66"/>
        <v>0</v>
      </c>
      <c r="BG315" s="149">
        <f t="shared" si="67"/>
        <v>0</v>
      </c>
      <c r="BH315" s="149">
        <f t="shared" si="68"/>
        <v>0</v>
      </c>
      <c r="BI315" s="149">
        <f t="shared" si="69"/>
        <v>0</v>
      </c>
      <c r="BJ315" s="3" t="s">
        <v>74</v>
      </c>
      <c r="BK315" s="149">
        <f t="shared" si="70"/>
        <v>0</v>
      </c>
      <c r="BL315" s="3" t="s">
        <v>234</v>
      </c>
      <c r="BM315" s="148" t="s">
        <v>373</v>
      </c>
    </row>
    <row r="316" spans="2:65" s="14" customFormat="1" ht="24" customHeight="1">
      <c r="B316" s="143"/>
      <c r="C316" s="1"/>
      <c r="D316" s="1"/>
      <c r="E316" s="1"/>
      <c r="F316" s="1"/>
      <c r="G316" s="1"/>
      <c r="H316" s="1"/>
      <c r="I316" s="1"/>
      <c r="J316" s="1"/>
      <c r="K316" s="120" t="s">
        <v>166</v>
      </c>
      <c r="L316" s="15"/>
      <c r="M316" s="144"/>
      <c r="N316" s="145" t="s">
        <v>34</v>
      </c>
      <c r="O316" s="146">
        <v>0.359</v>
      </c>
      <c r="P316" s="146">
        <f t="shared" si="62"/>
        <v>2.154</v>
      </c>
      <c r="Q316" s="146">
        <v>5E-05</v>
      </c>
      <c r="R316" s="146">
        <f t="shared" si="63"/>
        <v>0.00030000000000000003</v>
      </c>
      <c r="S316" s="146">
        <v>0</v>
      </c>
      <c r="T316" s="147">
        <f t="shared" si="64"/>
        <v>0</v>
      </c>
      <c r="AR316" s="148" t="s">
        <v>234</v>
      </c>
      <c r="AT316" s="148" t="s">
        <v>104</v>
      </c>
      <c r="AU316" s="148" t="s">
        <v>76</v>
      </c>
      <c r="AY316" s="3" t="s">
        <v>158</v>
      </c>
      <c r="BE316" s="149">
        <f t="shared" si="65"/>
        <v>0</v>
      </c>
      <c r="BF316" s="149">
        <f t="shared" si="66"/>
        <v>0</v>
      </c>
      <c r="BG316" s="149">
        <f t="shared" si="67"/>
        <v>0</v>
      </c>
      <c r="BH316" s="149">
        <f t="shared" si="68"/>
        <v>0</v>
      </c>
      <c r="BI316" s="149">
        <f t="shared" si="69"/>
        <v>0</v>
      </c>
      <c r="BJ316" s="3" t="s">
        <v>74</v>
      </c>
      <c r="BK316" s="149">
        <f t="shared" si="70"/>
        <v>0</v>
      </c>
      <c r="BL316" s="3" t="s">
        <v>234</v>
      </c>
      <c r="BM316" s="148" t="s">
        <v>374</v>
      </c>
    </row>
    <row r="317" spans="2:65" s="14" customFormat="1" ht="16.5" customHeight="1">
      <c r="B317" s="143"/>
      <c r="C317" s="1"/>
      <c r="D317" s="1"/>
      <c r="E317" s="1"/>
      <c r="F317" s="1"/>
      <c r="G317" s="1"/>
      <c r="H317" s="1"/>
      <c r="I317" s="1"/>
      <c r="J317" s="1"/>
      <c r="K317" s="120" t="s">
        <v>166</v>
      </c>
      <c r="L317" s="15"/>
      <c r="M317" s="144"/>
      <c r="N317" s="145" t="s">
        <v>34</v>
      </c>
      <c r="O317" s="146">
        <v>0.038</v>
      </c>
      <c r="P317" s="146">
        <f t="shared" si="62"/>
        <v>24.32</v>
      </c>
      <c r="Q317" s="146">
        <v>0</v>
      </c>
      <c r="R317" s="146">
        <f t="shared" si="63"/>
        <v>0</v>
      </c>
      <c r="S317" s="146">
        <v>0</v>
      </c>
      <c r="T317" s="147">
        <f t="shared" si="64"/>
        <v>0</v>
      </c>
      <c r="AR317" s="148" t="s">
        <v>234</v>
      </c>
      <c r="AT317" s="148" t="s">
        <v>104</v>
      </c>
      <c r="AU317" s="148" t="s">
        <v>76</v>
      </c>
      <c r="AY317" s="3" t="s">
        <v>158</v>
      </c>
      <c r="BE317" s="149">
        <f t="shared" si="65"/>
        <v>0</v>
      </c>
      <c r="BF317" s="149">
        <f t="shared" si="66"/>
        <v>0</v>
      </c>
      <c r="BG317" s="149">
        <f t="shared" si="67"/>
        <v>0</v>
      </c>
      <c r="BH317" s="149">
        <f t="shared" si="68"/>
        <v>0</v>
      </c>
      <c r="BI317" s="149">
        <f t="shared" si="69"/>
        <v>0</v>
      </c>
      <c r="BJ317" s="3" t="s">
        <v>74</v>
      </c>
      <c r="BK317" s="149">
        <f t="shared" si="70"/>
        <v>0</v>
      </c>
      <c r="BL317" s="3" t="s">
        <v>234</v>
      </c>
      <c r="BM317" s="148" t="s">
        <v>375</v>
      </c>
    </row>
    <row r="318" spans="2:65" s="14" customFormat="1" ht="16.5" customHeight="1">
      <c r="B318" s="143"/>
      <c r="C318" s="1"/>
      <c r="D318" s="1"/>
      <c r="E318" s="1"/>
      <c r="F318" s="1"/>
      <c r="G318" s="1"/>
      <c r="H318" s="1"/>
      <c r="I318" s="1"/>
      <c r="J318" s="1"/>
      <c r="K318" s="120" t="s">
        <v>166</v>
      </c>
      <c r="L318" s="15"/>
      <c r="M318" s="144"/>
      <c r="N318" s="145" t="s">
        <v>34</v>
      </c>
      <c r="O318" s="146">
        <v>0.046</v>
      </c>
      <c r="P318" s="146">
        <f t="shared" si="62"/>
        <v>3.6799999999999997</v>
      </c>
      <c r="Q318" s="146">
        <v>0</v>
      </c>
      <c r="R318" s="146">
        <f t="shared" si="63"/>
        <v>0</v>
      </c>
      <c r="S318" s="146">
        <v>0</v>
      </c>
      <c r="T318" s="147">
        <f t="shared" si="64"/>
        <v>0</v>
      </c>
      <c r="AR318" s="148" t="s">
        <v>234</v>
      </c>
      <c r="AT318" s="148" t="s">
        <v>104</v>
      </c>
      <c r="AU318" s="148" t="s">
        <v>76</v>
      </c>
      <c r="AY318" s="3" t="s">
        <v>158</v>
      </c>
      <c r="BE318" s="149">
        <f t="shared" si="65"/>
        <v>0</v>
      </c>
      <c r="BF318" s="149">
        <f t="shared" si="66"/>
        <v>0</v>
      </c>
      <c r="BG318" s="149">
        <f t="shared" si="67"/>
        <v>0</v>
      </c>
      <c r="BH318" s="149">
        <f t="shared" si="68"/>
        <v>0</v>
      </c>
      <c r="BI318" s="149">
        <f t="shared" si="69"/>
        <v>0</v>
      </c>
      <c r="BJ318" s="3" t="s">
        <v>74</v>
      </c>
      <c r="BK318" s="149">
        <f t="shared" si="70"/>
        <v>0</v>
      </c>
      <c r="BL318" s="3" t="s">
        <v>234</v>
      </c>
      <c r="BM318" s="148" t="s">
        <v>376</v>
      </c>
    </row>
    <row r="319" spans="2:65" s="14" customFormat="1" ht="16.5" customHeight="1">
      <c r="B319" s="143"/>
      <c r="C319" s="1"/>
      <c r="D319" s="1"/>
      <c r="E319" s="1"/>
      <c r="F319" s="1"/>
      <c r="G319" s="1"/>
      <c r="H319" s="1"/>
      <c r="I319" s="1"/>
      <c r="J319" s="1"/>
      <c r="K319" s="120"/>
      <c r="L319" s="15"/>
      <c r="M319" s="144"/>
      <c r="N319" s="145" t="s">
        <v>34</v>
      </c>
      <c r="O319" s="146">
        <v>0</v>
      </c>
      <c r="P319" s="146">
        <f t="shared" si="62"/>
        <v>0</v>
      </c>
      <c r="Q319" s="146">
        <v>0</v>
      </c>
      <c r="R319" s="146">
        <f t="shared" si="63"/>
        <v>0</v>
      </c>
      <c r="S319" s="146">
        <v>0</v>
      </c>
      <c r="T319" s="147">
        <f t="shared" si="64"/>
        <v>0</v>
      </c>
      <c r="AR319" s="148" t="s">
        <v>234</v>
      </c>
      <c r="AT319" s="148" t="s">
        <v>104</v>
      </c>
      <c r="AU319" s="148" t="s">
        <v>76</v>
      </c>
      <c r="AY319" s="3" t="s">
        <v>158</v>
      </c>
      <c r="BE319" s="149">
        <f t="shared" si="65"/>
        <v>0</v>
      </c>
      <c r="BF319" s="149">
        <f t="shared" si="66"/>
        <v>0</v>
      </c>
      <c r="BG319" s="149">
        <f t="shared" si="67"/>
        <v>0</v>
      </c>
      <c r="BH319" s="149">
        <f t="shared" si="68"/>
        <v>0</v>
      </c>
      <c r="BI319" s="149">
        <f t="shared" si="69"/>
        <v>0</v>
      </c>
      <c r="BJ319" s="3" t="s">
        <v>74</v>
      </c>
      <c r="BK319" s="149">
        <f t="shared" si="70"/>
        <v>0</v>
      </c>
      <c r="BL319" s="3" t="s">
        <v>234</v>
      </c>
      <c r="BM319" s="148" t="s">
        <v>377</v>
      </c>
    </row>
    <row r="320" spans="2:65" s="14" customFormat="1" ht="16.5" customHeight="1">
      <c r="B320" s="143"/>
      <c r="C320" s="1"/>
      <c r="D320" s="1"/>
      <c r="E320" s="1"/>
      <c r="F320" s="1"/>
      <c r="G320" s="1"/>
      <c r="H320" s="1"/>
      <c r="I320" s="1"/>
      <c r="J320" s="1"/>
      <c r="K320" s="120"/>
      <c r="L320" s="15"/>
      <c r="M320" s="144"/>
      <c r="N320" s="145" t="s">
        <v>34</v>
      </c>
      <c r="O320" s="146">
        <v>0</v>
      </c>
      <c r="P320" s="146">
        <f t="shared" si="62"/>
        <v>0</v>
      </c>
      <c r="Q320" s="146">
        <v>0</v>
      </c>
      <c r="R320" s="146">
        <f t="shared" si="63"/>
        <v>0</v>
      </c>
      <c r="S320" s="146">
        <v>0</v>
      </c>
      <c r="T320" s="147">
        <f t="shared" si="64"/>
        <v>0</v>
      </c>
      <c r="AR320" s="148" t="s">
        <v>234</v>
      </c>
      <c r="AT320" s="148" t="s">
        <v>104</v>
      </c>
      <c r="AU320" s="148" t="s">
        <v>76</v>
      </c>
      <c r="AY320" s="3" t="s">
        <v>158</v>
      </c>
      <c r="BE320" s="149">
        <f t="shared" si="65"/>
        <v>0</v>
      </c>
      <c r="BF320" s="149">
        <f t="shared" si="66"/>
        <v>0</v>
      </c>
      <c r="BG320" s="149">
        <f t="shared" si="67"/>
        <v>0</v>
      </c>
      <c r="BH320" s="149">
        <f t="shared" si="68"/>
        <v>0</v>
      </c>
      <c r="BI320" s="149">
        <f t="shared" si="69"/>
        <v>0</v>
      </c>
      <c r="BJ320" s="3" t="s">
        <v>74</v>
      </c>
      <c r="BK320" s="149">
        <f t="shared" si="70"/>
        <v>0</v>
      </c>
      <c r="BL320" s="3" t="s">
        <v>234</v>
      </c>
      <c r="BM320" s="148" t="s">
        <v>378</v>
      </c>
    </row>
    <row r="321" spans="2:65" s="14" customFormat="1" ht="24" customHeight="1">
      <c r="B321" s="136"/>
      <c r="C321" s="1"/>
      <c r="D321" s="1"/>
      <c r="E321" s="1"/>
      <c r="F321" s="1"/>
      <c r="G321" s="1"/>
      <c r="H321" s="1"/>
      <c r="I321" s="1"/>
      <c r="J321" s="1"/>
      <c r="K321" s="120" t="s">
        <v>218</v>
      </c>
      <c r="L321" s="15"/>
      <c r="M321" s="144"/>
      <c r="N321" s="145" t="s">
        <v>34</v>
      </c>
      <c r="O321" s="146">
        <v>0</v>
      </c>
      <c r="P321" s="146">
        <f t="shared" si="62"/>
        <v>0</v>
      </c>
      <c r="Q321" s="146">
        <v>0</v>
      </c>
      <c r="R321" s="146">
        <f t="shared" si="63"/>
        <v>0</v>
      </c>
      <c r="S321" s="146">
        <v>0</v>
      </c>
      <c r="T321" s="147">
        <f t="shared" si="64"/>
        <v>0</v>
      </c>
      <c r="AR321" s="148" t="s">
        <v>234</v>
      </c>
      <c r="AT321" s="148" t="s">
        <v>104</v>
      </c>
      <c r="AU321" s="148" t="s">
        <v>76</v>
      </c>
      <c r="AY321" s="3" t="s">
        <v>158</v>
      </c>
      <c r="BE321" s="149">
        <f t="shared" si="65"/>
        <v>0</v>
      </c>
      <c r="BF321" s="149">
        <f t="shared" si="66"/>
        <v>0</v>
      </c>
      <c r="BG321" s="149">
        <f t="shared" si="67"/>
        <v>0</v>
      </c>
      <c r="BH321" s="149">
        <f t="shared" si="68"/>
        <v>0</v>
      </c>
      <c r="BI321" s="149">
        <f t="shared" si="69"/>
        <v>0</v>
      </c>
      <c r="BJ321" s="3" t="s">
        <v>74</v>
      </c>
      <c r="BK321" s="149">
        <f t="shared" si="70"/>
        <v>0</v>
      </c>
      <c r="BL321" s="3" t="s">
        <v>234</v>
      </c>
      <c r="BM321" s="148" t="s">
        <v>379</v>
      </c>
    </row>
    <row r="322" spans="2:63" s="113" customFormat="1" ht="22.5" customHeight="1">
      <c r="B322" s="143"/>
      <c r="C322" s="1"/>
      <c r="D322" s="1"/>
      <c r="E322" s="1"/>
      <c r="F322" s="1"/>
      <c r="G322" s="1"/>
      <c r="H322" s="1"/>
      <c r="I322" s="1"/>
      <c r="J322" s="1"/>
      <c r="L322" s="136"/>
      <c r="M322" s="137"/>
      <c r="N322" s="138"/>
      <c r="O322" s="138"/>
      <c r="P322" s="139">
        <f>SUM(P323:P343)</f>
        <v>84.155</v>
      </c>
      <c r="Q322" s="138"/>
      <c r="R322" s="139">
        <f>SUM(R323:R343)</f>
        <v>0.24067000000000005</v>
      </c>
      <c r="S322" s="138"/>
      <c r="T322" s="140">
        <f>SUM(T323:T343)</f>
        <v>0</v>
      </c>
      <c r="AR322" s="114" t="s">
        <v>76</v>
      </c>
      <c r="AT322" s="141" t="s">
        <v>68</v>
      </c>
      <c r="AU322" s="141" t="s">
        <v>74</v>
      </c>
      <c r="AY322" s="114" t="s">
        <v>158</v>
      </c>
      <c r="BK322" s="142">
        <f>SUM(BK323:BK343)</f>
        <v>0</v>
      </c>
    </row>
    <row r="323" spans="2:65" s="14" customFormat="1" ht="24" customHeight="1">
      <c r="B323" s="143"/>
      <c r="C323" s="1"/>
      <c r="D323" s="1"/>
      <c r="E323" s="1"/>
      <c r="F323" s="1"/>
      <c r="G323" s="1"/>
      <c r="H323" s="1"/>
      <c r="I323" s="1"/>
      <c r="J323" s="1"/>
      <c r="K323" s="120" t="s">
        <v>166</v>
      </c>
      <c r="L323" s="15"/>
      <c r="M323" s="144"/>
      <c r="N323" s="145" t="s">
        <v>34</v>
      </c>
      <c r="O323" s="146">
        <v>0.066</v>
      </c>
      <c r="P323" s="146">
        <f aca="true" t="shared" si="71" ref="P323:P343">O323*H258</f>
        <v>0.99</v>
      </c>
      <c r="Q323" s="146">
        <v>0.00023</v>
      </c>
      <c r="R323" s="146">
        <f aca="true" t="shared" si="72" ref="R323:R343">Q323*H258</f>
        <v>0.00345</v>
      </c>
      <c r="S323" s="146">
        <v>0</v>
      </c>
      <c r="T323" s="147">
        <f aca="true" t="shared" si="73" ref="T323:T343">S323*H258</f>
        <v>0</v>
      </c>
      <c r="AR323" s="148" t="s">
        <v>234</v>
      </c>
      <c r="AT323" s="148" t="s">
        <v>104</v>
      </c>
      <c r="AU323" s="148" t="s">
        <v>76</v>
      </c>
      <c r="AY323" s="3" t="s">
        <v>158</v>
      </c>
      <c r="BE323" s="149">
        <f aca="true" t="shared" si="74" ref="BE323:BE343">IF(N323="základní",J258,0)</f>
        <v>0</v>
      </c>
      <c r="BF323" s="149">
        <f aca="true" t="shared" si="75" ref="BF323:BF343">IF(N323="snížená",J258,0)</f>
        <v>0</v>
      </c>
      <c r="BG323" s="149">
        <f aca="true" t="shared" si="76" ref="BG323:BG343">IF(N323="zákl. přenesená",J258,0)</f>
        <v>0</v>
      </c>
      <c r="BH323" s="149">
        <f aca="true" t="shared" si="77" ref="BH323:BH343">IF(N323="sníž. přenesená",J258,0)</f>
        <v>0</v>
      </c>
      <c r="BI323" s="149">
        <f aca="true" t="shared" si="78" ref="BI323:BI343">IF(N323="nulová",J258,0)</f>
        <v>0</v>
      </c>
      <c r="BJ323" s="3" t="s">
        <v>74</v>
      </c>
      <c r="BK323" s="149">
        <f aca="true" t="shared" si="79" ref="BK323:BK343">ROUND(I258*H258,2)</f>
        <v>0</v>
      </c>
      <c r="BL323" s="3" t="s">
        <v>234</v>
      </c>
      <c r="BM323" s="148" t="s">
        <v>380</v>
      </c>
    </row>
    <row r="324" spans="2:65" s="14" customFormat="1" ht="24" customHeight="1">
      <c r="B324" s="143"/>
      <c r="C324" s="1"/>
      <c r="D324" s="1"/>
      <c r="E324" s="1"/>
      <c r="F324" s="1"/>
      <c r="G324" s="1"/>
      <c r="H324" s="1"/>
      <c r="I324" s="1"/>
      <c r="J324" s="1"/>
      <c r="K324" s="120" t="s">
        <v>218</v>
      </c>
      <c r="L324" s="15"/>
      <c r="M324" s="144"/>
      <c r="N324" s="145" t="s">
        <v>34</v>
      </c>
      <c r="O324" s="146">
        <v>0.268</v>
      </c>
      <c r="P324" s="146">
        <f t="shared" si="71"/>
        <v>0.536</v>
      </c>
      <c r="Q324" s="146">
        <v>0.0007</v>
      </c>
      <c r="R324" s="146">
        <f t="shared" si="72"/>
        <v>0.0014</v>
      </c>
      <c r="S324" s="146">
        <v>0</v>
      </c>
      <c r="T324" s="147">
        <f t="shared" si="73"/>
        <v>0</v>
      </c>
      <c r="AR324" s="148" t="s">
        <v>234</v>
      </c>
      <c r="AT324" s="148" t="s">
        <v>104</v>
      </c>
      <c r="AU324" s="148" t="s">
        <v>76</v>
      </c>
      <c r="AY324" s="3" t="s">
        <v>158</v>
      </c>
      <c r="BE324" s="149">
        <f t="shared" si="74"/>
        <v>0</v>
      </c>
      <c r="BF324" s="149">
        <f t="shared" si="75"/>
        <v>0</v>
      </c>
      <c r="BG324" s="149">
        <f t="shared" si="76"/>
        <v>0</v>
      </c>
      <c r="BH324" s="149">
        <f t="shared" si="77"/>
        <v>0</v>
      </c>
      <c r="BI324" s="149">
        <f t="shared" si="78"/>
        <v>0</v>
      </c>
      <c r="BJ324" s="3" t="s">
        <v>74</v>
      </c>
      <c r="BK324" s="149">
        <f t="shared" si="79"/>
        <v>0</v>
      </c>
      <c r="BL324" s="3" t="s">
        <v>234</v>
      </c>
      <c r="BM324" s="148" t="s">
        <v>381</v>
      </c>
    </row>
    <row r="325" spans="2:65" s="14" customFormat="1" ht="24" customHeight="1">
      <c r="B325" s="143"/>
      <c r="C325" s="1"/>
      <c r="D325" s="1"/>
      <c r="E325" s="1"/>
      <c r="F325" s="1"/>
      <c r="G325" s="1"/>
      <c r="H325" s="1"/>
      <c r="I325" s="1"/>
      <c r="J325" s="1"/>
      <c r="K325" s="120" t="s">
        <v>166</v>
      </c>
      <c r="L325" s="15"/>
      <c r="M325" s="144"/>
      <c r="N325" s="145" t="s">
        <v>34</v>
      </c>
      <c r="O325" s="146">
        <v>0.15</v>
      </c>
      <c r="P325" s="146">
        <f t="shared" si="71"/>
        <v>0.3</v>
      </c>
      <c r="Q325" s="146">
        <v>0.00029</v>
      </c>
      <c r="R325" s="146">
        <f t="shared" si="72"/>
        <v>0.00058</v>
      </c>
      <c r="S325" s="146">
        <v>0</v>
      </c>
      <c r="T325" s="147">
        <f t="shared" si="73"/>
        <v>0</v>
      </c>
      <c r="AR325" s="148" t="s">
        <v>234</v>
      </c>
      <c r="AT325" s="148" t="s">
        <v>104</v>
      </c>
      <c r="AU325" s="148" t="s">
        <v>76</v>
      </c>
      <c r="AY325" s="3" t="s">
        <v>158</v>
      </c>
      <c r="BE325" s="149">
        <f t="shared" si="74"/>
        <v>0</v>
      </c>
      <c r="BF325" s="149">
        <f t="shared" si="75"/>
        <v>0</v>
      </c>
      <c r="BG325" s="149">
        <f t="shared" si="76"/>
        <v>0</v>
      </c>
      <c r="BH325" s="149">
        <f t="shared" si="77"/>
        <v>0</v>
      </c>
      <c r="BI325" s="149">
        <f t="shared" si="78"/>
        <v>0</v>
      </c>
      <c r="BJ325" s="3" t="s">
        <v>74</v>
      </c>
      <c r="BK325" s="149">
        <f t="shared" si="79"/>
        <v>0</v>
      </c>
      <c r="BL325" s="3" t="s">
        <v>234</v>
      </c>
      <c r="BM325" s="148" t="s">
        <v>382</v>
      </c>
    </row>
    <row r="326" spans="2:65" s="14" customFormat="1" ht="24" customHeight="1">
      <c r="B326" s="143"/>
      <c r="C326" s="1"/>
      <c r="D326" s="1"/>
      <c r="E326" s="1"/>
      <c r="F326" s="1"/>
      <c r="G326" s="1"/>
      <c r="H326" s="1"/>
      <c r="I326" s="1"/>
      <c r="J326" s="1"/>
      <c r="K326" s="120" t="s">
        <v>166</v>
      </c>
      <c r="L326" s="15"/>
      <c r="M326" s="144"/>
      <c r="N326" s="145" t="s">
        <v>34</v>
      </c>
      <c r="O326" s="146">
        <v>0.035</v>
      </c>
      <c r="P326" s="146">
        <f t="shared" si="71"/>
        <v>1.5750000000000002</v>
      </c>
      <c r="Q326" s="146">
        <v>0.00014000000000000001</v>
      </c>
      <c r="R326" s="146">
        <f t="shared" si="72"/>
        <v>0.006300000000000001</v>
      </c>
      <c r="S326" s="146">
        <v>0</v>
      </c>
      <c r="T326" s="147">
        <f t="shared" si="73"/>
        <v>0</v>
      </c>
      <c r="AR326" s="148" t="s">
        <v>234</v>
      </c>
      <c r="AT326" s="148" t="s">
        <v>104</v>
      </c>
      <c r="AU326" s="148" t="s">
        <v>76</v>
      </c>
      <c r="AY326" s="3" t="s">
        <v>158</v>
      </c>
      <c r="BE326" s="149">
        <f t="shared" si="74"/>
        <v>0</v>
      </c>
      <c r="BF326" s="149">
        <f t="shared" si="75"/>
        <v>0</v>
      </c>
      <c r="BG326" s="149">
        <f t="shared" si="76"/>
        <v>0</v>
      </c>
      <c r="BH326" s="149">
        <f t="shared" si="77"/>
        <v>0</v>
      </c>
      <c r="BI326" s="149">
        <f t="shared" si="78"/>
        <v>0</v>
      </c>
      <c r="BJ326" s="3" t="s">
        <v>74</v>
      </c>
      <c r="BK326" s="149">
        <f t="shared" si="79"/>
        <v>0</v>
      </c>
      <c r="BL326" s="3" t="s">
        <v>234</v>
      </c>
      <c r="BM326" s="148" t="s">
        <v>383</v>
      </c>
    </row>
    <row r="327" spans="2:65" s="14" customFormat="1" ht="24" customHeight="1">
      <c r="B327" s="143"/>
      <c r="C327" s="1"/>
      <c r="D327" s="1"/>
      <c r="E327" s="1"/>
      <c r="F327" s="1"/>
      <c r="G327" s="1"/>
      <c r="H327" s="1"/>
      <c r="I327" s="1"/>
      <c r="J327" s="1"/>
      <c r="K327" s="120" t="s">
        <v>166</v>
      </c>
      <c r="L327" s="15"/>
      <c r="M327" s="144"/>
      <c r="N327" s="145" t="s">
        <v>34</v>
      </c>
      <c r="O327" s="146">
        <v>0.035</v>
      </c>
      <c r="P327" s="146">
        <f t="shared" si="71"/>
        <v>0.07</v>
      </c>
      <c r="Q327" s="146">
        <v>0.00015000000000000001</v>
      </c>
      <c r="R327" s="146">
        <f t="shared" si="72"/>
        <v>0.00030000000000000003</v>
      </c>
      <c r="S327" s="146">
        <v>0</v>
      </c>
      <c r="T327" s="147">
        <f t="shared" si="73"/>
        <v>0</v>
      </c>
      <c r="AR327" s="148" t="s">
        <v>234</v>
      </c>
      <c r="AT327" s="148" t="s">
        <v>104</v>
      </c>
      <c r="AU327" s="148" t="s">
        <v>76</v>
      </c>
      <c r="AY327" s="3" t="s">
        <v>158</v>
      </c>
      <c r="BE327" s="149">
        <f t="shared" si="74"/>
        <v>0</v>
      </c>
      <c r="BF327" s="149">
        <f t="shared" si="75"/>
        <v>0</v>
      </c>
      <c r="BG327" s="149">
        <f t="shared" si="76"/>
        <v>0</v>
      </c>
      <c r="BH327" s="149">
        <f t="shared" si="77"/>
        <v>0</v>
      </c>
      <c r="BI327" s="149">
        <f t="shared" si="78"/>
        <v>0</v>
      </c>
      <c r="BJ327" s="3" t="s">
        <v>74</v>
      </c>
      <c r="BK327" s="149">
        <f t="shared" si="79"/>
        <v>0</v>
      </c>
      <c r="BL327" s="3" t="s">
        <v>234</v>
      </c>
      <c r="BM327" s="148" t="s">
        <v>384</v>
      </c>
    </row>
    <row r="328" spans="2:65" s="14" customFormat="1" ht="16.5" customHeight="1">
      <c r="B328" s="143"/>
      <c r="C328" s="1"/>
      <c r="D328" s="1"/>
      <c r="E328" s="1"/>
      <c r="F328" s="1"/>
      <c r="G328" s="1"/>
      <c r="H328" s="1"/>
      <c r="I328" s="1"/>
      <c r="J328" s="1"/>
      <c r="K328" s="120" t="s">
        <v>166</v>
      </c>
      <c r="L328" s="15"/>
      <c r="M328" s="144"/>
      <c r="N328" s="145" t="s">
        <v>34</v>
      </c>
      <c r="O328" s="146">
        <v>0.227</v>
      </c>
      <c r="P328" s="146">
        <f t="shared" si="71"/>
        <v>0.908</v>
      </c>
      <c r="Q328" s="146">
        <v>0.00025</v>
      </c>
      <c r="R328" s="146">
        <f t="shared" si="72"/>
        <v>0.001</v>
      </c>
      <c r="S328" s="146">
        <v>0</v>
      </c>
      <c r="T328" s="147">
        <f t="shared" si="73"/>
        <v>0</v>
      </c>
      <c r="AR328" s="148" t="s">
        <v>234</v>
      </c>
      <c r="AT328" s="148" t="s">
        <v>104</v>
      </c>
      <c r="AU328" s="148" t="s">
        <v>76</v>
      </c>
      <c r="AY328" s="3" t="s">
        <v>158</v>
      </c>
      <c r="BE328" s="149">
        <f t="shared" si="74"/>
        <v>0</v>
      </c>
      <c r="BF328" s="149">
        <f t="shared" si="75"/>
        <v>0</v>
      </c>
      <c r="BG328" s="149">
        <f t="shared" si="76"/>
        <v>0</v>
      </c>
      <c r="BH328" s="149">
        <f t="shared" si="77"/>
        <v>0</v>
      </c>
      <c r="BI328" s="149">
        <f t="shared" si="78"/>
        <v>0</v>
      </c>
      <c r="BJ328" s="3" t="s">
        <v>74</v>
      </c>
      <c r="BK328" s="149">
        <f t="shared" si="79"/>
        <v>0</v>
      </c>
      <c r="BL328" s="3" t="s">
        <v>234</v>
      </c>
      <c r="BM328" s="148" t="s">
        <v>385</v>
      </c>
    </row>
    <row r="329" spans="2:65" s="14" customFormat="1" ht="24" customHeight="1">
      <c r="B329" s="143"/>
      <c r="C329" s="1"/>
      <c r="D329" s="1"/>
      <c r="E329" s="1"/>
      <c r="F329" s="1"/>
      <c r="G329" s="1"/>
      <c r="H329" s="1"/>
      <c r="I329" s="1"/>
      <c r="J329" s="1"/>
      <c r="K329" s="120" t="s">
        <v>166</v>
      </c>
      <c r="L329" s="15"/>
      <c r="M329" s="144"/>
      <c r="N329" s="145" t="s">
        <v>34</v>
      </c>
      <c r="O329" s="146">
        <v>0.20600000000000002</v>
      </c>
      <c r="P329" s="146">
        <f t="shared" si="71"/>
        <v>0.6180000000000001</v>
      </c>
      <c r="Q329" s="146">
        <v>0.00036</v>
      </c>
      <c r="R329" s="146">
        <f t="shared" si="72"/>
        <v>0.00108</v>
      </c>
      <c r="S329" s="146">
        <v>0</v>
      </c>
      <c r="T329" s="147">
        <f t="shared" si="73"/>
        <v>0</v>
      </c>
      <c r="AR329" s="148" t="s">
        <v>234</v>
      </c>
      <c r="AT329" s="148" t="s">
        <v>104</v>
      </c>
      <c r="AU329" s="148" t="s">
        <v>76</v>
      </c>
      <c r="AY329" s="3" t="s">
        <v>158</v>
      </c>
      <c r="BE329" s="149">
        <f t="shared" si="74"/>
        <v>0</v>
      </c>
      <c r="BF329" s="149">
        <f t="shared" si="75"/>
        <v>0</v>
      </c>
      <c r="BG329" s="149">
        <f t="shared" si="76"/>
        <v>0</v>
      </c>
      <c r="BH329" s="149">
        <f t="shared" si="77"/>
        <v>0</v>
      </c>
      <c r="BI329" s="149">
        <f t="shared" si="78"/>
        <v>0</v>
      </c>
      <c r="BJ329" s="3" t="s">
        <v>74</v>
      </c>
      <c r="BK329" s="149">
        <f t="shared" si="79"/>
        <v>0</v>
      </c>
      <c r="BL329" s="3" t="s">
        <v>234</v>
      </c>
      <c r="BM329" s="148" t="s">
        <v>386</v>
      </c>
    </row>
    <row r="330" spans="2:65" s="14" customFormat="1" ht="16.5" customHeight="1">
      <c r="B330" s="143"/>
      <c r="C330" s="1"/>
      <c r="D330" s="1"/>
      <c r="E330" s="1"/>
      <c r="F330" s="1"/>
      <c r="G330" s="1"/>
      <c r="H330" s="1"/>
      <c r="I330" s="1"/>
      <c r="J330" s="1"/>
      <c r="K330" s="120" t="s">
        <v>166</v>
      </c>
      <c r="L330" s="15"/>
      <c r="M330" s="144"/>
      <c r="N330" s="145" t="s">
        <v>34</v>
      </c>
      <c r="O330" s="146">
        <v>0.10300000000000001</v>
      </c>
      <c r="P330" s="146">
        <f t="shared" si="71"/>
        <v>0.8240000000000001</v>
      </c>
      <c r="Q330" s="146">
        <v>0.00045000000000000004</v>
      </c>
      <c r="R330" s="146">
        <f t="shared" si="72"/>
        <v>0.0036000000000000003</v>
      </c>
      <c r="S330" s="146">
        <v>0</v>
      </c>
      <c r="T330" s="147">
        <f t="shared" si="73"/>
        <v>0</v>
      </c>
      <c r="AR330" s="148" t="s">
        <v>234</v>
      </c>
      <c r="AT330" s="148" t="s">
        <v>104</v>
      </c>
      <c r="AU330" s="148" t="s">
        <v>76</v>
      </c>
      <c r="AY330" s="3" t="s">
        <v>158</v>
      </c>
      <c r="BE330" s="149">
        <f t="shared" si="74"/>
        <v>0</v>
      </c>
      <c r="BF330" s="149">
        <f t="shared" si="75"/>
        <v>0</v>
      </c>
      <c r="BG330" s="149">
        <f t="shared" si="76"/>
        <v>0</v>
      </c>
      <c r="BH330" s="149">
        <f t="shared" si="77"/>
        <v>0</v>
      </c>
      <c r="BI330" s="149">
        <f t="shared" si="78"/>
        <v>0</v>
      </c>
      <c r="BJ330" s="3" t="s">
        <v>74</v>
      </c>
      <c r="BK330" s="149">
        <f t="shared" si="79"/>
        <v>0</v>
      </c>
      <c r="BL330" s="3" t="s">
        <v>234</v>
      </c>
      <c r="BM330" s="148" t="s">
        <v>387</v>
      </c>
    </row>
    <row r="331" spans="2:65" s="14" customFormat="1" ht="24" customHeight="1">
      <c r="B331" s="143"/>
      <c r="C331" s="1"/>
      <c r="D331" s="1"/>
      <c r="E331" s="1"/>
      <c r="F331" s="1"/>
      <c r="G331" s="1"/>
      <c r="H331" s="1"/>
      <c r="I331" s="1"/>
      <c r="J331" s="1"/>
      <c r="K331" s="120" t="s">
        <v>166</v>
      </c>
      <c r="L331" s="15"/>
      <c r="M331" s="144"/>
      <c r="N331" s="145" t="s">
        <v>34</v>
      </c>
      <c r="O331" s="146">
        <v>0.20600000000000002</v>
      </c>
      <c r="P331" s="146">
        <f t="shared" si="71"/>
        <v>8.858</v>
      </c>
      <c r="Q331" s="146">
        <v>0.00071</v>
      </c>
      <c r="R331" s="146">
        <f t="shared" si="72"/>
        <v>0.03053</v>
      </c>
      <c r="S331" s="146">
        <v>0</v>
      </c>
      <c r="T331" s="147">
        <f t="shared" si="73"/>
        <v>0</v>
      </c>
      <c r="AR331" s="148" t="s">
        <v>234</v>
      </c>
      <c r="AT331" s="148" t="s">
        <v>104</v>
      </c>
      <c r="AU331" s="148" t="s">
        <v>76</v>
      </c>
      <c r="AY331" s="3" t="s">
        <v>158</v>
      </c>
      <c r="BE331" s="149">
        <f t="shared" si="74"/>
        <v>0</v>
      </c>
      <c r="BF331" s="149">
        <f t="shared" si="75"/>
        <v>0</v>
      </c>
      <c r="BG331" s="149">
        <f t="shared" si="76"/>
        <v>0</v>
      </c>
      <c r="BH331" s="149">
        <f t="shared" si="77"/>
        <v>0</v>
      </c>
      <c r="BI331" s="149">
        <f t="shared" si="78"/>
        <v>0</v>
      </c>
      <c r="BJ331" s="3" t="s">
        <v>74</v>
      </c>
      <c r="BK331" s="149">
        <f t="shared" si="79"/>
        <v>0</v>
      </c>
      <c r="BL331" s="3" t="s">
        <v>234</v>
      </c>
      <c r="BM331" s="148" t="s">
        <v>388</v>
      </c>
    </row>
    <row r="332" spans="2:65" s="14" customFormat="1" ht="24" customHeight="1">
      <c r="B332" s="143"/>
      <c r="C332" s="1"/>
      <c r="D332" s="1"/>
      <c r="E332" s="1"/>
      <c r="F332" s="1"/>
      <c r="G332" s="1"/>
      <c r="H332" s="1"/>
      <c r="I332" s="1"/>
      <c r="J332" s="1"/>
      <c r="K332" s="120" t="s">
        <v>218</v>
      </c>
      <c r="L332" s="15"/>
      <c r="M332" s="144"/>
      <c r="N332" s="145" t="s">
        <v>34</v>
      </c>
      <c r="O332" s="146">
        <v>0.11</v>
      </c>
      <c r="P332" s="146">
        <f t="shared" si="71"/>
        <v>4.73</v>
      </c>
      <c r="Q332" s="146">
        <v>0.00024000000000000003</v>
      </c>
      <c r="R332" s="146">
        <f t="shared" si="72"/>
        <v>0.010320000000000001</v>
      </c>
      <c r="S332" s="146">
        <v>0</v>
      </c>
      <c r="T332" s="147">
        <f t="shared" si="73"/>
        <v>0</v>
      </c>
      <c r="AR332" s="148" t="s">
        <v>234</v>
      </c>
      <c r="AT332" s="148" t="s">
        <v>104</v>
      </c>
      <c r="AU332" s="148" t="s">
        <v>76</v>
      </c>
      <c r="AY332" s="3" t="s">
        <v>158</v>
      </c>
      <c r="BE332" s="149">
        <f t="shared" si="74"/>
        <v>0</v>
      </c>
      <c r="BF332" s="149">
        <f t="shared" si="75"/>
        <v>0</v>
      </c>
      <c r="BG332" s="149">
        <f t="shared" si="76"/>
        <v>0</v>
      </c>
      <c r="BH332" s="149">
        <f t="shared" si="77"/>
        <v>0</v>
      </c>
      <c r="BI332" s="149">
        <f t="shared" si="78"/>
        <v>0</v>
      </c>
      <c r="BJ332" s="3" t="s">
        <v>74</v>
      </c>
      <c r="BK332" s="149">
        <f t="shared" si="79"/>
        <v>0</v>
      </c>
      <c r="BL332" s="3" t="s">
        <v>234</v>
      </c>
      <c r="BM332" s="148" t="s">
        <v>389</v>
      </c>
    </row>
    <row r="333" spans="2:65" s="14" customFormat="1" ht="24" customHeight="1">
      <c r="B333" s="143"/>
      <c r="C333" s="1"/>
      <c r="D333" s="1"/>
      <c r="E333" s="1"/>
      <c r="F333" s="1"/>
      <c r="G333" s="1"/>
      <c r="H333" s="1"/>
      <c r="I333" s="1"/>
      <c r="J333" s="1"/>
      <c r="K333" s="120" t="s">
        <v>166</v>
      </c>
      <c r="L333" s="15"/>
      <c r="M333" s="144"/>
      <c r="N333" s="145" t="s">
        <v>34</v>
      </c>
      <c r="O333" s="146">
        <v>0.082</v>
      </c>
      <c r="P333" s="146">
        <f t="shared" si="71"/>
        <v>0.492</v>
      </c>
      <c r="Q333" s="146">
        <v>0.00022</v>
      </c>
      <c r="R333" s="146">
        <f t="shared" si="72"/>
        <v>0.00132</v>
      </c>
      <c r="S333" s="146">
        <v>0</v>
      </c>
      <c r="T333" s="147">
        <f t="shared" si="73"/>
        <v>0</v>
      </c>
      <c r="AR333" s="148" t="s">
        <v>234</v>
      </c>
      <c r="AT333" s="148" t="s">
        <v>104</v>
      </c>
      <c r="AU333" s="148" t="s">
        <v>76</v>
      </c>
      <c r="AY333" s="3" t="s">
        <v>158</v>
      </c>
      <c r="BE333" s="149">
        <f t="shared" si="74"/>
        <v>0</v>
      </c>
      <c r="BF333" s="149">
        <f t="shared" si="75"/>
        <v>0</v>
      </c>
      <c r="BG333" s="149">
        <f t="shared" si="76"/>
        <v>0</v>
      </c>
      <c r="BH333" s="149">
        <f t="shared" si="77"/>
        <v>0</v>
      </c>
      <c r="BI333" s="149">
        <f t="shared" si="78"/>
        <v>0</v>
      </c>
      <c r="BJ333" s="3" t="s">
        <v>74</v>
      </c>
      <c r="BK333" s="149">
        <f t="shared" si="79"/>
        <v>0</v>
      </c>
      <c r="BL333" s="3" t="s">
        <v>234</v>
      </c>
      <c r="BM333" s="148" t="s">
        <v>390</v>
      </c>
    </row>
    <row r="334" spans="2:65" s="14" customFormat="1" ht="24" customHeight="1">
      <c r="B334" s="143"/>
      <c r="C334" s="1"/>
      <c r="D334" s="1"/>
      <c r="E334" s="1"/>
      <c r="F334" s="1"/>
      <c r="G334" s="1"/>
      <c r="H334" s="1"/>
      <c r="I334" s="1"/>
      <c r="J334" s="1"/>
      <c r="K334" s="120" t="s">
        <v>218</v>
      </c>
      <c r="L334" s="15"/>
      <c r="M334" s="144"/>
      <c r="N334" s="145" t="s">
        <v>34</v>
      </c>
      <c r="O334" s="146">
        <v>0.20600000000000002</v>
      </c>
      <c r="P334" s="146">
        <f t="shared" si="71"/>
        <v>8.858</v>
      </c>
      <c r="Q334" s="146">
        <v>0.00033000000000000005</v>
      </c>
      <c r="R334" s="146">
        <f t="shared" si="72"/>
        <v>0.014190000000000003</v>
      </c>
      <c r="S334" s="146">
        <v>0</v>
      </c>
      <c r="T334" s="147">
        <f t="shared" si="73"/>
        <v>0</v>
      </c>
      <c r="AR334" s="148" t="s">
        <v>234</v>
      </c>
      <c r="AT334" s="148" t="s">
        <v>104</v>
      </c>
      <c r="AU334" s="148" t="s">
        <v>76</v>
      </c>
      <c r="AY334" s="3" t="s">
        <v>158</v>
      </c>
      <c r="BE334" s="149">
        <f t="shared" si="74"/>
        <v>0</v>
      </c>
      <c r="BF334" s="149">
        <f t="shared" si="75"/>
        <v>0</v>
      </c>
      <c r="BG334" s="149">
        <f t="shared" si="76"/>
        <v>0</v>
      </c>
      <c r="BH334" s="149">
        <f t="shared" si="77"/>
        <v>0</v>
      </c>
      <c r="BI334" s="149">
        <f t="shared" si="78"/>
        <v>0</v>
      </c>
      <c r="BJ334" s="3" t="s">
        <v>74</v>
      </c>
      <c r="BK334" s="149">
        <f t="shared" si="79"/>
        <v>0</v>
      </c>
      <c r="BL334" s="3" t="s">
        <v>234</v>
      </c>
      <c r="BM334" s="148" t="s">
        <v>391</v>
      </c>
    </row>
    <row r="335" spans="2:65" s="14" customFormat="1" ht="24" customHeight="1">
      <c r="B335" s="143"/>
      <c r="C335" s="1"/>
      <c r="D335" s="1"/>
      <c r="E335" s="1"/>
      <c r="F335" s="1"/>
      <c r="G335" s="1"/>
      <c r="H335" s="1"/>
      <c r="I335" s="1"/>
      <c r="J335" s="1"/>
      <c r="K335" s="120" t="s">
        <v>218</v>
      </c>
      <c r="L335" s="15"/>
      <c r="M335" s="144"/>
      <c r="N335" s="145" t="s">
        <v>34</v>
      </c>
      <c r="O335" s="146">
        <v>0.422</v>
      </c>
      <c r="P335" s="146">
        <f t="shared" si="71"/>
        <v>18.146</v>
      </c>
      <c r="Q335" s="146">
        <v>0.0017300000000000002</v>
      </c>
      <c r="R335" s="146">
        <f t="shared" si="72"/>
        <v>0.07439000000000001</v>
      </c>
      <c r="S335" s="146">
        <v>0</v>
      </c>
      <c r="T335" s="147">
        <f t="shared" si="73"/>
        <v>0</v>
      </c>
      <c r="AR335" s="148" t="s">
        <v>234</v>
      </c>
      <c r="AT335" s="148" t="s">
        <v>104</v>
      </c>
      <c r="AU335" s="148" t="s">
        <v>76</v>
      </c>
      <c r="AY335" s="3" t="s">
        <v>158</v>
      </c>
      <c r="BE335" s="149">
        <f t="shared" si="74"/>
        <v>0</v>
      </c>
      <c r="BF335" s="149">
        <f t="shared" si="75"/>
        <v>0</v>
      </c>
      <c r="BG335" s="149">
        <f t="shared" si="76"/>
        <v>0</v>
      </c>
      <c r="BH335" s="149">
        <f t="shared" si="77"/>
        <v>0</v>
      </c>
      <c r="BI335" s="149">
        <f t="shared" si="78"/>
        <v>0</v>
      </c>
      <c r="BJ335" s="3" t="s">
        <v>74</v>
      </c>
      <c r="BK335" s="149">
        <f t="shared" si="79"/>
        <v>0</v>
      </c>
      <c r="BL335" s="3" t="s">
        <v>234</v>
      </c>
      <c r="BM335" s="148" t="s">
        <v>392</v>
      </c>
    </row>
    <row r="336" spans="2:65" s="14" customFormat="1" ht="16.5" customHeight="1">
      <c r="B336" s="143"/>
      <c r="C336" s="1"/>
      <c r="D336" s="1"/>
      <c r="E336" s="1"/>
      <c r="F336" s="1"/>
      <c r="G336" s="1"/>
      <c r="H336" s="1"/>
      <c r="I336" s="1"/>
      <c r="J336" s="1"/>
      <c r="K336" s="120" t="s">
        <v>166</v>
      </c>
      <c r="L336" s="15"/>
      <c r="M336" s="144"/>
      <c r="N336" s="145" t="s">
        <v>34</v>
      </c>
      <c r="O336" s="146">
        <v>0.22</v>
      </c>
      <c r="P336" s="146">
        <f t="shared" si="71"/>
        <v>0.44</v>
      </c>
      <c r="Q336" s="146">
        <v>0.0005</v>
      </c>
      <c r="R336" s="146">
        <f t="shared" si="72"/>
        <v>0.001</v>
      </c>
      <c r="S336" s="146">
        <v>0</v>
      </c>
      <c r="T336" s="147">
        <f t="shared" si="73"/>
        <v>0</v>
      </c>
      <c r="AR336" s="148" t="s">
        <v>234</v>
      </c>
      <c r="AT336" s="148" t="s">
        <v>104</v>
      </c>
      <c r="AU336" s="148" t="s">
        <v>76</v>
      </c>
      <c r="AY336" s="3" t="s">
        <v>158</v>
      </c>
      <c r="BE336" s="149">
        <f t="shared" si="74"/>
        <v>0</v>
      </c>
      <c r="BF336" s="149">
        <f t="shared" si="75"/>
        <v>0</v>
      </c>
      <c r="BG336" s="149">
        <f t="shared" si="76"/>
        <v>0</v>
      </c>
      <c r="BH336" s="149">
        <f t="shared" si="77"/>
        <v>0</v>
      </c>
      <c r="BI336" s="149">
        <f t="shared" si="78"/>
        <v>0</v>
      </c>
      <c r="BJ336" s="3" t="s">
        <v>74</v>
      </c>
      <c r="BK336" s="149">
        <f t="shared" si="79"/>
        <v>0</v>
      </c>
      <c r="BL336" s="3" t="s">
        <v>234</v>
      </c>
      <c r="BM336" s="148" t="s">
        <v>393</v>
      </c>
    </row>
    <row r="337" spans="2:65" s="14" customFormat="1" ht="24" customHeight="1">
      <c r="B337" s="143"/>
      <c r="C337" s="1"/>
      <c r="D337" s="1"/>
      <c r="E337" s="1"/>
      <c r="F337" s="1"/>
      <c r="G337" s="1"/>
      <c r="H337" s="1"/>
      <c r="I337" s="1"/>
      <c r="J337" s="1"/>
      <c r="K337" s="120" t="s">
        <v>166</v>
      </c>
      <c r="L337" s="15"/>
      <c r="M337" s="144"/>
      <c r="N337" s="145" t="s">
        <v>34</v>
      </c>
      <c r="O337" s="146">
        <v>0.26</v>
      </c>
      <c r="P337" s="146">
        <f t="shared" si="71"/>
        <v>0.52</v>
      </c>
      <c r="Q337" s="146">
        <v>0.0007</v>
      </c>
      <c r="R337" s="146">
        <f t="shared" si="72"/>
        <v>0.0014</v>
      </c>
      <c r="S337" s="146">
        <v>0</v>
      </c>
      <c r="T337" s="147">
        <f t="shared" si="73"/>
        <v>0</v>
      </c>
      <c r="AR337" s="148" t="s">
        <v>234</v>
      </c>
      <c r="AT337" s="148" t="s">
        <v>104</v>
      </c>
      <c r="AU337" s="148" t="s">
        <v>76</v>
      </c>
      <c r="AY337" s="3" t="s">
        <v>158</v>
      </c>
      <c r="BE337" s="149">
        <f t="shared" si="74"/>
        <v>0</v>
      </c>
      <c r="BF337" s="149">
        <f t="shared" si="75"/>
        <v>0</v>
      </c>
      <c r="BG337" s="149">
        <f t="shared" si="76"/>
        <v>0</v>
      </c>
      <c r="BH337" s="149">
        <f t="shared" si="77"/>
        <v>0</v>
      </c>
      <c r="BI337" s="149">
        <f t="shared" si="78"/>
        <v>0</v>
      </c>
      <c r="BJ337" s="3" t="s">
        <v>74</v>
      </c>
      <c r="BK337" s="149">
        <f t="shared" si="79"/>
        <v>0</v>
      </c>
      <c r="BL337" s="3" t="s">
        <v>234</v>
      </c>
      <c r="BM337" s="148" t="s">
        <v>394</v>
      </c>
    </row>
    <row r="338" spans="2:65" s="14" customFormat="1" ht="24" customHeight="1">
      <c r="B338" s="143"/>
      <c r="C338" s="1"/>
      <c r="D338" s="1"/>
      <c r="E338" s="1"/>
      <c r="F338" s="1"/>
      <c r="G338" s="1"/>
      <c r="H338" s="1"/>
      <c r="I338" s="1"/>
      <c r="J338" s="1"/>
      <c r="K338" s="120" t="s">
        <v>166</v>
      </c>
      <c r="L338" s="15"/>
      <c r="M338" s="144"/>
      <c r="N338" s="145" t="s">
        <v>34</v>
      </c>
      <c r="O338" s="146">
        <v>0.34</v>
      </c>
      <c r="P338" s="146">
        <f t="shared" si="71"/>
        <v>1.02</v>
      </c>
      <c r="Q338" s="146">
        <v>0.00107</v>
      </c>
      <c r="R338" s="146">
        <f t="shared" si="72"/>
        <v>0.00321</v>
      </c>
      <c r="S338" s="146">
        <v>0</v>
      </c>
      <c r="T338" s="147">
        <f t="shared" si="73"/>
        <v>0</v>
      </c>
      <c r="AR338" s="148" t="s">
        <v>234</v>
      </c>
      <c r="AT338" s="148" t="s">
        <v>104</v>
      </c>
      <c r="AU338" s="148" t="s">
        <v>76</v>
      </c>
      <c r="AY338" s="3" t="s">
        <v>158</v>
      </c>
      <c r="BE338" s="149">
        <f t="shared" si="74"/>
        <v>0</v>
      </c>
      <c r="BF338" s="149">
        <f t="shared" si="75"/>
        <v>0</v>
      </c>
      <c r="BG338" s="149">
        <f t="shared" si="76"/>
        <v>0</v>
      </c>
      <c r="BH338" s="149">
        <f t="shared" si="77"/>
        <v>0</v>
      </c>
      <c r="BI338" s="149">
        <f t="shared" si="78"/>
        <v>0</v>
      </c>
      <c r="BJ338" s="3" t="s">
        <v>74</v>
      </c>
      <c r="BK338" s="149">
        <f t="shared" si="79"/>
        <v>0</v>
      </c>
      <c r="BL338" s="3" t="s">
        <v>234</v>
      </c>
      <c r="BM338" s="148" t="s">
        <v>395</v>
      </c>
    </row>
    <row r="339" spans="2:65" s="14" customFormat="1" ht="24" customHeight="1">
      <c r="B339" s="143"/>
      <c r="C339" s="1"/>
      <c r="D339" s="1"/>
      <c r="E339" s="1"/>
      <c r="F339" s="1"/>
      <c r="G339" s="1"/>
      <c r="H339" s="1"/>
      <c r="I339" s="1"/>
      <c r="J339" s="1"/>
      <c r="K339" s="120" t="s">
        <v>166</v>
      </c>
      <c r="L339" s="15"/>
      <c r="M339" s="144"/>
      <c r="N339" s="145" t="s">
        <v>34</v>
      </c>
      <c r="O339" s="146">
        <v>0.381</v>
      </c>
      <c r="P339" s="146">
        <f t="shared" si="71"/>
        <v>16.383</v>
      </c>
      <c r="Q339" s="146">
        <v>0.0005300000000000001</v>
      </c>
      <c r="R339" s="146">
        <f t="shared" si="72"/>
        <v>0.022790000000000005</v>
      </c>
      <c r="S339" s="146">
        <v>0</v>
      </c>
      <c r="T339" s="147">
        <f t="shared" si="73"/>
        <v>0</v>
      </c>
      <c r="AR339" s="148" t="s">
        <v>234</v>
      </c>
      <c r="AT339" s="148" t="s">
        <v>104</v>
      </c>
      <c r="AU339" s="148" t="s">
        <v>76</v>
      </c>
      <c r="AY339" s="3" t="s">
        <v>158</v>
      </c>
      <c r="BE339" s="149">
        <f t="shared" si="74"/>
        <v>0</v>
      </c>
      <c r="BF339" s="149">
        <f t="shared" si="75"/>
        <v>0</v>
      </c>
      <c r="BG339" s="149">
        <f t="shared" si="76"/>
        <v>0</v>
      </c>
      <c r="BH339" s="149">
        <f t="shared" si="77"/>
        <v>0</v>
      </c>
      <c r="BI339" s="149">
        <f t="shared" si="78"/>
        <v>0</v>
      </c>
      <c r="BJ339" s="3" t="s">
        <v>74</v>
      </c>
      <c r="BK339" s="149">
        <f t="shared" si="79"/>
        <v>0</v>
      </c>
      <c r="BL339" s="3" t="s">
        <v>234</v>
      </c>
      <c r="BM339" s="148" t="s">
        <v>396</v>
      </c>
    </row>
    <row r="340" spans="2:65" s="14" customFormat="1" ht="24" customHeight="1">
      <c r="B340" s="143"/>
      <c r="C340" s="1"/>
      <c r="D340" s="1"/>
      <c r="E340" s="1"/>
      <c r="F340" s="1"/>
      <c r="G340" s="1"/>
      <c r="H340" s="1"/>
      <c r="I340" s="1"/>
      <c r="J340" s="1"/>
      <c r="K340" s="120" t="s">
        <v>166</v>
      </c>
      <c r="L340" s="15"/>
      <c r="M340" s="144"/>
      <c r="N340" s="145" t="s">
        <v>34</v>
      </c>
      <c r="O340" s="146">
        <v>0.433</v>
      </c>
      <c r="P340" s="146">
        <f t="shared" si="71"/>
        <v>18.619</v>
      </c>
      <c r="Q340" s="146">
        <v>0.0014700000000000002</v>
      </c>
      <c r="R340" s="146">
        <f t="shared" si="72"/>
        <v>0.06321</v>
      </c>
      <c r="S340" s="146">
        <v>0</v>
      </c>
      <c r="T340" s="147">
        <f t="shared" si="73"/>
        <v>0</v>
      </c>
      <c r="AR340" s="148" t="s">
        <v>234</v>
      </c>
      <c r="AT340" s="148" t="s">
        <v>104</v>
      </c>
      <c r="AU340" s="148" t="s">
        <v>76</v>
      </c>
      <c r="AY340" s="3" t="s">
        <v>158</v>
      </c>
      <c r="BE340" s="149">
        <f t="shared" si="74"/>
        <v>0</v>
      </c>
      <c r="BF340" s="149">
        <f t="shared" si="75"/>
        <v>0</v>
      </c>
      <c r="BG340" s="149">
        <f t="shared" si="76"/>
        <v>0</v>
      </c>
      <c r="BH340" s="149">
        <f t="shared" si="77"/>
        <v>0</v>
      </c>
      <c r="BI340" s="149">
        <f t="shared" si="78"/>
        <v>0</v>
      </c>
      <c r="BJ340" s="3" t="s">
        <v>74</v>
      </c>
      <c r="BK340" s="149">
        <f t="shared" si="79"/>
        <v>0</v>
      </c>
      <c r="BL340" s="3" t="s">
        <v>234</v>
      </c>
      <c r="BM340" s="148" t="s">
        <v>397</v>
      </c>
    </row>
    <row r="341" spans="2:65" s="14" customFormat="1" ht="24" customHeight="1">
      <c r="B341" s="143"/>
      <c r="C341" s="1"/>
      <c r="D341" s="1"/>
      <c r="E341" s="1"/>
      <c r="F341" s="1"/>
      <c r="G341" s="1"/>
      <c r="H341" s="1"/>
      <c r="I341" s="1"/>
      <c r="J341" s="1"/>
      <c r="K341" s="120" t="s">
        <v>218</v>
      </c>
      <c r="L341" s="15"/>
      <c r="M341" s="144"/>
      <c r="N341" s="145" t="s">
        <v>34</v>
      </c>
      <c r="O341" s="146">
        <v>0.268</v>
      </c>
      <c r="P341" s="146">
        <f t="shared" si="71"/>
        <v>0.268</v>
      </c>
      <c r="Q341" s="146">
        <v>0.0006000000000000001</v>
      </c>
      <c r="R341" s="146">
        <f t="shared" si="72"/>
        <v>0.0006000000000000001</v>
      </c>
      <c r="S341" s="146">
        <v>0</v>
      </c>
      <c r="T341" s="147">
        <f t="shared" si="73"/>
        <v>0</v>
      </c>
      <c r="AR341" s="148" t="s">
        <v>234</v>
      </c>
      <c r="AT341" s="148" t="s">
        <v>104</v>
      </c>
      <c r="AU341" s="148" t="s">
        <v>76</v>
      </c>
      <c r="AY341" s="3" t="s">
        <v>158</v>
      </c>
      <c r="BE341" s="149">
        <f t="shared" si="74"/>
        <v>0</v>
      </c>
      <c r="BF341" s="149">
        <f t="shared" si="75"/>
        <v>0</v>
      </c>
      <c r="BG341" s="149">
        <f t="shared" si="76"/>
        <v>0</v>
      </c>
      <c r="BH341" s="149">
        <f t="shared" si="77"/>
        <v>0</v>
      </c>
      <c r="BI341" s="149">
        <f t="shared" si="78"/>
        <v>0</v>
      </c>
      <c r="BJ341" s="3" t="s">
        <v>74</v>
      </c>
      <c r="BK341" s="149">
        <f t="shared" si="79"/>
        <v>0</v>
      </c>
      <c r="BL341" s="3" t="s">
        <v>234</v>
      </c>
      <c r="BM341" s="148" t="s">
        <v>398</v>
      </c>
    </row>
    <row r="342" spans="2:65" s="14" customFormat="1" ht="16.5" customHeight="1">
      <c r="B342" s="143"/>
      <c r="C342" s="1"/>
      <c r="D342" s="1"/>
      <c r="E342" s="1"/>
      <c r="F342" s="1"/>
      <c r="G342" s="1"/>
      <c r="H342" s="1"/>
      <c r="I342" s="1"/>
      <c r="J342" s="1"/>
      <c r="K342" s="120"/>
      <c r="L342" s="15"/>
      <c r="M342" s="144"/>
      <c r="N342" s="145" t="s">
        <v>34</v>
      </c>
      <c r="O342" s="146">
        <v>0</v>
      </c>
      <c r="P342" s="146">
        <f t="shared" si="71"/>
        <v>0</v>
      </c>
      <c r="Q342" s="146">
        <v>0</v>
      </c>
      <c r="R342" s="146">
        <f t="shared" si="72"/>
        <v>0</v>
      </c>
      <c r="S342" s="146">
        <v>0</v>
      </c>
      <c r="T342" s="147">
        <f t="shared" si="73"/>
        <v>0</v>
      </c>
      <c r="AR342" s="148" t="s">
        <v>234</v>
      </c>
      <c r="AT342" s="148" t="s">
        <v>104</v>
      </c>
      <c r="AU342" s="148" t="s">
        <v>76</v>
      </c>
      <c r="AY342" s="3" t="s">
        <v>158</v>
      </c>
      <c r="BE342" s="149">
        <f t="shared" si="74"/>
        <v>0</v>
      </c>
      <c r="BF342" s="149">
        <f t="shared" si="75"/>
        <v>0</v>
      </c>
      <c r="BG342" s="149">
        <f t="shared" si="76"/>
        <v>0</v>
      </c>
      <c r="BH342" s="149">
        <f t="shared" si="77"/>
        <v>0</v>
      </c>
      <c r="BI342" s="149">
        <f t="shared" si="78"/>
        <v>0</v>
      </c>
      <c r="BJ342" s="3" t="s">
        <v>74</v>
      </c>
      <c r="BK342" s="149">
        <f t="shared" si="79"/>
        <v>0</v>
      </c>
      <c r="BL342" s="3" t="s">
        <v>234</v>
      </c>
      <c r="BM342" s="148" t="s">
        <v>399</v>
      </c>
    </row>
    <row r="343" spans="2:65" s="14" customFormat="1" ht="24" customHeight="1">
      <c r="B343" s="136"/>
      <c r="C343" s="1"/>
      <c r="D343" s="1"/>
      <c r="E343" s="1"/>
      <c r="F343" s="1"/>
      <c r="G343" s="1"/>
      <c r="H343" s="1"/>
      <c r="I343" s="1"/>
      <c r="J343" s="1"/>
      <c r="K343" s="120" t="s">
        <v>218</v>
      </c>
      <c r="L343" s="15"/>
      <c r="M343" s="144"/>
      <c r="N343" s="145" t="s">
        <v>34</v>
      </c>
      <c r="O343" s="146">
        <v>0</v>
      </c>
      <c r="P343" s="146">
        <f t="shared" si="71"/>
        <v>0</v>
      </c>
      <c r="Q343" s="146">
        <v>0</v>
      </c>
      <c r="R343" s="146">
        <f t="shared" si="72"/>
        <v>0</v>
      </c>
      <c r="S343" s="146">
        <v>0</v>
      </c>
      <c r="T343" s="147">
        <f t="shared" si="73"/>
        <v>0</v>
      </c>
      <c r="AR343" s="148" t="s">
        <v>234</v>
      </c>
      <c r="AT343" s="148" t="s">
        <v>104</v>
      </c>
      <c r="AU343" s="148" t="s">
        <v>76</v>
      </c>
      <c r="AY343" s="3" t="s">
        <v>158</v>
      </c>
      <c r="BE343" s="149">
        <f t="shared" si="74"/>
        <v>0</v>
      </c>
      <c r="BF343" s="149">
        <f t="shared" si="75"/>
        <v>0</v>
      </c>
      <c r="BG343" s="149">
        <f t="shared" si="76"/>
        <v>0</v>
      </c>
      <c r="BH343" s="149">
        <f t="shared" si="77"/>
        <v>0</v>
      </c>
      <c r="BI343" s="149">
        <f t="shared" si="78"/>
        <v>0</v>
      </c>
      <c r="BJ343" s="3" t="s">
        <v>74</v>
      </c>
      <c r="BK343" s="149">
        <f t="shared" si="79"/>
        <v>0</v>
      </c>
      <c r="BL343" s="3" t="s">
        <v>234</v>
      </c>
      <c r="BM343" s="148" t="s">
        <v>400</v>
      </c>
    </row>
    <row r="344" spans="2:63" s="113" customFormat="1" ht="22.5" customHeight="1">
      <c r="B344" s="143"/>
      <c r="C344" s="1"/>
      <c r="D344" s="1"/>
      <c r="E344" s="1"/>
      <c r="F344" s="1"/>
      <c r="G344" s="1"/>
      <c r="H344" s="1"/>
      <c r="I344" s="1"/>
      <c r="J344" s="1"/>
      <c r="L344" s="136"/>
      <c r="M344" s="137"/>
      <c r="N344" s="138"/>
      <c r="O344" s="138"/>
      <c r="P344" s="139">
        <f>SUM(P345:P363)</f>
        <v>10.936</v>
      </c>
      <c r="Q344" s="138"/>
      <c r="R344" s="139">
        <f>SUM(R345:R363)</f>
        <v>0.67891</v>
      </c>
      <c r="S344" s="138"/>
      <c r="T344" s="140">
        <f>SUM(T345:T363)</f>
        <v>0</v>
      </c>
      <c r="AR344" s="114" t="s">
        <v>76</v>
      </c>
      <c r="AT344" s="141" t="s">
        <v>68</v>
      </c>
      <c r="AU344" s="141" t="s">
        <v>74</v>
      </c>
      <c r="AY344" s="114" t="s">
        <v>158</v>
      </c>
      <c r="BK344" s="142">
        <f>SUM(BK345:BK363)</f>
        <v>0</v>
      </c>
    </row>
    <row r="345" spans="2:65" s="14" customFormat="1" ht="36" customHeight="1">
      <c r="B345" s="143"/>
      <c r="C345" s="1"/>
      <c r="D345" s="1"/>
      <c r="E345" s="1"/>
      <c r="F345" s="1"/>
      <c r="G345" s="1"/>
      <c r="H345" s="1"/>
      <c r="I345" s="1"/>
      <c r="J345" s="1"/>
      <c r="K345" s="120" t="s">
        <v>218</v>
      </c>
      <c r="L345" s="15"/>
      <c r="M345" s="144"/>
      <c r="N345" s="145" t="s">
        <v>34</v>
      </c>
      <c r="O345" s="146">
        <v>0.211</v>
      </c>
      <c r="P345" s="146">
        <f aca="true" t="shared" si="80" ref="P345:P362">O345*H280</f>
        <v>2.11</v>
      </c>
      <c r="Q345" s="146">
        <v>0.005200000000000001</v>
      </c>
      <c r="R345" s="146">
        <f aca="true" t="shared" si="81" ref="R345:R362">Q345*H280</f>
        <v>0.052000000000000005</v>
      </c>
      <c r="S345" s="146">
        <v>0</v>
      </c>
      <c r="T345" s="147">
        <f aca="true" t="shared" si="82" ref="T345:T362">S345*H280</f>
        <v>0</v>
      </c>
      <c r="AR345" s="148" t="s">
        <v>234</v>
      </c>
      <c r="AT345" s="148" t="s">
        <v>104</v>
      </c>
      <c r="AU345" s="148" t="s">
        <v>76</v>
      </c>
      <c r="AY345" s="3" t="s">
        <v>158</v>
      </c>
      <c r="BE345" s="149">
        <f aca="true" t="shared" si="83" ref="BE345:BE362">IF(N345="základní",J280,0)</f>
        <v>0</v>
      </c>
      <c r="BF345" s="149">
        <f aca="true" t="shared" si="84" ref="BF345:BF362">IF(N345="snížená",J280,0)</f>
        <v>0</v>
      </c>
      <c r="BG345" s="149">
        <f aca="true" t="shared" si="85" ref="BG345:BG362">IF(N345="zákl. přenesená",J280,0)</f>
        <v>0</v>
      </c>
      <c r="BH345" s="149">
        <f aca="true" t="shared" si="86" ref="BH345:BH362">IF(N345="sníž. přenesená",J280,0)</f>
        <v>0</v>
      </c>
      <c r="BI345" s="149">
        <f aca="true" t="shared" si="87" ref="BI345:BI362">IF(N345="nulová",J280,0)</f>
        <v>0</v>
      </c>
      <c r="BJ345" s="3" t="s">
        <v>74</v>
      </c>
      <c r="BK345" s="149">
        <f aca="true" t="shared" si="88" ref="BK345:BK362">ROUND(I280*H280,2)</f>
        <v>0</v>
      </c>
      <c r="BL345" s="3" t="s">
        <v>234</v>
      </c>
      <c r="BM345" s="148" t="s">
        <v>401</v>
      </c>
    </row>
    <row r="346" spans="2:65" s="14" customFormat="1" ht="36" customHeight="1">
      <c r="B346" s="143"/>
      <c r="C346" s="1"/>
      <c r="D346" s="1"/>
      <c r="E346" s="1"/>
      <c r="F346" s="1"/>
      <c r="G346" s="1"/>
      <c r="H346" s="1"/>
      <c r="I346" s="1"/>
      <c r="J346" s="1"/>
      <c r="K346" s="120" t="s">
        <v>218</v>
      </c>
      <c r="L346" s="15"/>
      <c r="M346" s="144"/>
      <c r="N346" s="145" t="s">
        <v>34</v>
      </c>
      <c r="O346" s="146">
        <v>0.215</v>
      </c>
      <c r="P346" s="146">
        <f t="shared" si="80"/>
        <v>0.86</v>
      </c>
      <c r="Q346" s="146">
        <v>0.006500000000000001</v>
      </c>
      <c r="R346" s="146">
        <f t="shared" si="81"/>
        <v>0.026000000000000002</v>
      </c>
      <c r="S346" s="146">
        <v>0</v>
      </c>
      <c r="T346" s="147">
        <f t="shared" si="82"/>
        <v>0</v>
      </c>
      <c r="AR346" s="148" t="s">
        <v>234</v>
      </c>
      <c r="AT346" s="148" t="s">
        <v>104</v>
      </c>
      <c r="AU346" s="148" t="s">
        <v>76</v>
      </c>
      <c r="AY346" s="3" t="s">
        <v>158</v>
      </c>
      <c r="BE346" s="149">
        <f t="shared" si="83"/>
        <v>0</v>
      </c>
      <c r="BF346" s="149">
        <f t="shared" si="84"/>
        <v>0</v>
      </c>
      <c r="BG346" s="149">
        <f t="shared" si="85"/>
        <v>0</v>
      </c>
      <c r="BH346" s="149">
        <f t="shared" si="86"/>
        <v>0</v>
      </c>
      <c r="BI346" s="149">
        <f t="shared" si="87"/>
        <v>0</v>
      </c>
      <c r="BJ346" s="3" t="s">
        <v>74</v>
      </c>
      <c r="BK346" s="149">
        <f t="shared" si="88"/>
        <v>0</v>
      </c>
      <c r="BL346" s="3" t="s">
        <v>234</v>
      </c>
      <c r="BM346" s="148" t="s">
        <v>402</v>
      </c>
    </row>
    <row r="347" spans="2:65" s="14" customFormat="1" ht="36" customHeight="1">
      <c r="B347" s="143"/>
      <c r="C347" s="1"/>
      <c r="D347" s="1"/>
      <c r="E347" s="1"/>
      <c r="F347" s="1"/>
      <c r="G347" s="1"/>
      <c r="H347" s="1"/>
      <c r="I347" s="1"/>
      <c r="J347" s="1"/>
      <c r="K347" s="120" t="s">
        <v>218</v>
      </c>
      <c r="L347" s="15"/>
      <c r="M347" s="144"/>
      <c r="N347" s="145" t="s">
        <v>34</v>
      </c>
      <c r="O347" s="146">
        <v>0.218</v>
      </c>
      <c r="P347" s="146">
        <f t="shared" si="80"/>
        <v>0.436</v>
      </c>
      <c r="Q347" s="146">
        <v>0.00755</v>
      </c>
      <c r="R347" s="146">
        <f t="shared" si="81"/>
        <v>0.0151</v>
      </c>
      <c r="S347" s="146">
        <v>0</v>
      </c>
      <c r="T347" s="147">
        <f t="shared" si="82"/>
        <v>0</v>
      </c>
      <c r="AR347" s="148" t="s">
        <v>234</v>
      </c>
      <c r="AT347" s="148" t="s">
        <v>104</v>
      </c>
      <c r="AU347" s="148" t="s">
        <v>76</v>
      </c>
      <c r="AY347" s="3" t="s">
        <v>158</v>
      </c>
      <c r="BE347" s="149">
        <f t="shared" si="83"/>
        <v>0</v>
      </c>
      <c r="BF347" s="149">
        <f t="shared" si="84"/>
        <v>0</v>
      </c>
      <c r="BG347" s="149">
        <f t="shared" si="85"/>
        <v>0</v>
      </c>
      <c r="BH347" s="149">
        <f t="shared" si="86"/>
        <v>0</v>
      </c>
      <c r="BI347" s="149">
        <f t="shared" si="87"/>
        <v>0</v>
      </c>
      <c r="BJ347" s="3" t="s">
        <v>74</v>
      </c>
      <c r="BK347" s="149">
        <f t="shared" si="88"/>
        <v>0</v>
      </c>
      <c r="BL347" s="3" t="s">
        <v>234</v>
      </c>
      <c r="BM347" s="148" t="s">
        <v>403</v>
      </c>
    </row>
    <row r="348" spans="2:65" s="14" customFormat="1" ht="36" customHeight="1">
      <c r="B348" s="143"/>
      <c r="C348" s="1"/>
      <c r="D348" s="1"/>
      <c r="E348" s="1"/>
      <c r="F348" s="1"/>
      <c r="G348" s="1"/>
      <c r="H348" s="1"/>
      <c r="I348" s="1"/>
      <c r="J348" s="1"/>
      <c r="K348" s="120" t="s">
        <v>218</v>
      </c>
      <c r="L348" s="15"/>
      <c r="M348" s="144"/>
      <c r="N348" s="145" t="s">
        <v>34</v>
      </c>
      <c r="O348" s="146">
        <v>0.224</v>
      </c>
      <c r="P348" s="146">
        <f t="shared" si="80"/>
        <v>0.224</v>
      </c>
      <c r="Q348" s="146">
        <v>0.00969</v>
      </c>
      <c r="R348" s="146">
        <f t="shared" si="81"/>
        <v>0.00969</v>
      </c>
      <c r="S348" s="146">
        <v>0</v>
      </c>
      <c r="T348" s="147">
        <f t="shared" si="82"/>
        <v>0</v>
      </c>
      <c r="AR348" s="148" t="s">
        <v>234</v>
      </c>
      <c r="AT348" s="148" t="s">
        <v>104</v>
      </c>
      <c r="AU348" s="148" t="s">
        <v>76</v>
      </c>
      <c r="AY348" s="3" t="s">
        <v>158</v>
      </c>
      <c r="BE348" s="149">
        <f t="shared" si="83"/>
        <v>0</v>
      </c>
      <c r="BF348" s="149">
        <f t="shared" si="84"/>
        <v>0</v>
      </c>
      <c r="BG348" s="149">
        <f t="shared" si="85"/>
        <v>0</v>
      </c>
      <c r="BH348" s="149">
        <f t="shared" si="86"/>
        <v>0</v>
      </c>
      <c r="BI348" s="149">
        <f t="shared" si="87"/>
        <v>0</v>
      </c>
      <c r="BJ348" s="3" t="s">
        <v>74</v>
      </c>
      <c r="BK348" s="149">
        <f t="shared" si="88"/>
        <v>0</v>
      </c>
      <c r="BL348" s="3" t="s">
        <v>234</v>
      </c>
      <c r="BM348" s="148" t="s">
        <v>404</v>
      </c>
    </row>
    <row r="349" spans="2:65" s="14" customFormat="1" ht="24" customHeight="1">
      <c r="B349" s="143"/>
      <c r="C349" s="1"/>
      <c r="D349" s="1"/>
      <c r="E349" s="1"/>
      <c r="F349" s="1"/>
      <c r="G349" s="1"/>
      <c r="H349" s="1"/>
      <c r="I349" s="1"/>
      <c r="J349" s="1"/>
      <c r="K349" s="120" t="s">
        <v>218</v>
      </c>
      <c r="L349" s="15"/>
      <c r="M349" s="144"/>
      <c r="N349" s="145" t="s">
        <v>34</v>
      </c>
      <c r="O349" s="146">
        <v>0.223</v>
      </c>
      <c r="P349" s="146">
        <f t="shared" si="80"/>
        <v>0.223</v>
      </c>
      <c r="Q349" s="146">
        <v>0.0091</v>
      </c>
      <c r="R349" s="146">
        <f t="shared" si="81"/>
        <v>0.0091</v>
      </c>
      <c r="S349" s="146">
        <v>0</v>
      </c>
      <c r="T349" s="147">
        <f t="shared" si="82"/>
        <v>0</v>
      </c>
      <c r="AR349" s="148" t="s">
        <v>234</v>
      </c>
      <c r="AT349" s="148" t="s">
        <v>104</v>
      </c>
      <c r="AU349" s="148" t="s">
        <v>76</v>
      </c>
      <c r="AY349" s="3" t="s">
        <v>158</v>
      </c>
      <c r="BE349" s="149">
        <f t="shared" si="83"/>
        <v>0</v>
      </c>
      <c r="BF349" s="149">
        <f t="shared" si="84"/>
        <v>0</v>
      </c>
      <c r="BG349" s="149">
        <f t="shared" si="85"/>
        <v>0</v>
      </c>
      <c r="BH349" s="149">
        <f t="shared" si="86"/>
        <v>0</v>
      </c>
      <c r="BI349" s="149">
        <f t="shared" si="87"/>
        <v>0</v>
      </c>
      <c r="BJ349" s="3" t="s">
        <v>74</v>
      </c>
      <c r="BK349" s="149">
        <f t="shared" si="88"/>
        <v>0</v>
      </c>
      <c r="BL349" s="3" t="s">
        <v>234</v>
      </c>
      <c r="BM349" s="148" t="s">
        <v>405</v>
      </c>
    </row>
    <row r="350" spans="2:65" s="14" customFormat="1" ht="24" customHeight="1">
      <c r="B350" s="143"/>
      <c r="C350" s="1"/>
      <c r="D350" s="1"/>
      <c r="E350" s="1"/>
      <c r="F350" s="1"/>
      <c r="G350" s="1"/>
      <c r="H350" s="1"/>
      <c r="I350" s="1"/>
      <c r="J350" s="1"/>
      <c r="K350" s="120" t="s">
        <v>218</v>
      </c>
      <c r="L350" s="15"/>
      <c r="M350" s="144"/>
      <c r="N350" s="145" t="s">
        <v>34</v>
      </c>
      <c r="O350" s="146">
        <v>0.227</v>
      </c>
      <c r="P350" s="146">
        <f t="shared" si="80"/>
        <v>0.908</v>
      </c>
      <c r="Q350" s="146">
        <v>0.010750000000000001</v>
      </c>
      <c r="R350" s="146">
        <f t="shared" si="81"/>
        <v>0.043000000000000003</v>
      </c>
      <c r="S350" s="146">
        <v>0</v>
      </c>
      <c r="T350" s="147">
        <f t="shared" si="82"/>
        <v>0</v>
      </c>
      <c r="AR350" s="148" t="s">
        <v>234</v>
      </c>
      <c r="AT350" s="148" t="s">
        <v>104</v>
      </c>
      <c r="AU350" s="148" t="s">
        <v>76</v>
      </c>
      <c r="AY350" s="3" t="s">
        <v>158</v>
      </c>
      <c r="BE350" s="149">
        <f t="shared" si="83"/>
        <v>0</v>
      </c>
      <c r="BF350" s="149">
        <f t="shared" si="84"/>
        <v>0</v>
      </c>
      <c r="BG350" s="149">
        <f t="shared" si="85"/>
        <v>0</v>
      </c>
      <c r="BH350" s="149">
        <f t="shared" si="86"/>
        <v>0</v>
      </c>
      <c r="BI350" s="149">
        <f t="shared" si="87"/>
        <v>0</v>
      </c>
      <c r="BJ350" s="3" t="s">
        <v>74</v>
      </c>
      <c r="BK350" s="149">
        <f t="shared" si="88"/>
        <v>0</v>
      </c>
      <c r="BL350" s="3" t="s">
        <v>234</v>
      </c>
      <c r="BM350" s="148" t="s">
        <v>406</v>
      </c>
    </row>
    <row r="351" spans="2:65" s="14" customFormat="1" ht="36" customHeight="1">
      <c r="B351" s="143"/>
      <c r="C351" s="1"/>
      <c r="D351" s="1"/>
      <c r="E351" s="1"/>
      <c r="F351" s="1"/>
      <c r="G351" s="1"/>
      <c r="H351" s="1"/>
      <c r="I351" s="1"/>
      <c r="J351" s="1"/>
      <c r="K351" s="120" t="s">
        <v>218</v>
      </c>
      <c r="L351" s="15"/>
      <c r="M351" s="144"/>
      <c r="N351" s="145" t="s">
        <v>34</v>
      </c>
      <c r="O351" s="146">
        <v>0.23800000000000002</v>
      </c>
      <c r="P351" s="146">
        <f t="shared" si="80"/>
        <v>0.23800000000000002</v>
      </c>
      <c r="Q351" s="146">
        <v>0.014150000000000001</v>
      </c>
      <c r="R351" s="146">
        <f t="shared" si="81"/>
        <v>0.014150000000000001</v>
      </c>
      <c r="S351" s="146">
        <v>0</v>
      </c>
      <c r="T351" s="147">
        <f t="shared" si="82"/>
        <v>0</v>
      </c>
      <c r="AR351" s="148" t="s">
        <v>234</v>
      </c>
      <c r="AT351" s="148" t="s">
        <v>104</v>
      </c>
      <c r="AU351" s="148" t="s">
        <v>76</v>
      </c>
      <c r="AY351" s="3" t="s">
        <v>158</v>
      </c>
      <c r="BE351" s="149">
        <f t="shared" si="83"/>
        <v>0</v>
      </c>
      <c r="BF351" s="149">
        <f t="shared" si="84"/>
        <v>0</v>
      </c>
      <c r="BG351" s="149">
        <f t="shared" si="85"/>
        <v>0</v>
      </c>
      <c r="BH351" s="149">
        <f t="shared" si="86"/>
        <v>0</v>
      </c>
      <c r="BI351" s="149">
        <f t="shared" si="87"/>
        <v>0</v>
      </c>
      <c r="BJ351" s="3" t="s">
        <v>74</v>
      </c>
      <c r="BK351" s="149">
        <f t="shared" si="88"/>
        <v>0</v>
      </c>
      <c r="BL351" s="3" t="s">
        <v>234</v>
      </c>
      <c r="BM351" s="148" t="s">
        <v>407</v>
      </c>
    </row>
    <row r="352" spans="2:65" s="14" customFormat="1" ht="36" customHeight="1">
      <c r="B352" s="143"/>
      <c r="C352" s="1"/>
      <c r="D352" s="1"/>
      <c r="E352" s="1"/>
      <c r="F352" s="1"/>
      <c r="G352" s="1"/>
      <c r="H352" s="1"/>
      <c r="I352" s="1"/>
      <c r="J352" s="1"/>
      <c r="K352" s="120" t="s">
        <v>218</v>
      </c>
      <c r="L352" s="15"/>
      <c r="M352" s="144"/>
      <c r="N352" s="145" t="s">
        <v>34</v>
      </c>
      <c r="O352" s="146">
        <v>0.245</v>
      </c>
      <c r="P352" s="146">
        <f t="shared" si="80"/>
        <v>0.245</v>
      </c>
      <c r="Q352" s="146">
        <v>0.016540000000000003</v>
      </c>
      <c r="R352" s="146">
        <f t="shared" si="81"/>
        <v>0.016540000000000003</v>
      </c>
      <c r="S352" s="146">
        <v>0</v>
      </c>
      <c r="T352" s="147">
        <f t="shared" si="82"/>
        <v>0</v>
      </c>
      <c r="AR352" s="148" t="s">
        <v>234</v>
      </c>
      <c r="AT352" s="148" t="s">
        <v>104</v>
      </c>
      <c r="AU352" s="148" t="s">
        <v>76</v>
      </c>
      <c r="AY352" s="3" t="s">
        <v>158</v>
      </c>
      <c r="BE352" s="149">
        <f t="shared" si="83"/>
        <v>0</v>
      </c>
      <c r="BF352" s="149">
        <f t="shared" si="84"/>
        <v>0</v>
      </c>
      <c r="BG352" s="149">
        <f t="shared" si="85"/>
        <v>0</v>
      </c>
      <c r="BH352" s="149">
        <f t="shared" si="86"/>
        <v>0</v>
      </c>
      <c r="BI352" s="149">
        <f t="shared" si="87"/>
        <v>0</v>
      </c>
      <c r="BJ352" s="3" t="s">
        <v>74</v>
      </c>
      <c r="BK352" s="149">
        <f t="shared" si="88"/>
        <v>0</v>
      </c>
      <c r="BL352" s="3" t="s">
        <v>234</v>
      </c>
      <c r="BM352" s="148" t="s">
        <v>408</v>
      </c>
    </row>
    <row r="353" spans="2:65" s="14" customFormat="1" ht="36" customHeight="1">
      <c r="B353" s="143"/>
      <c r="C353" s="1"/>
      <c r="D353" s="1"/>
      <c r="E353" s="1"/>
      <c r="F353" s="1"/>
      <c r="G353" s="1"/>
      <c r="H353" s="1"/>
      <c r="I353" s="1"/>
      <c r="J353" s="1"/>
      <c r="K353" s="120" t="s">
        <v>218</v>
      </c>
      <c r="L353" s="15"/>
      <c r="M353" s="144"/>
      <c r="N353" s="145" t="s">
        <v>34</v>
      </c>
      <c r="O353" s="146">
        <v>0.252</v>
      </c>
      <c r="P353" s="146">
        <f t="shared" si="80"/>
        <v>0.252</v>
      </c>
      <c r="Q353" s="146">
        <v>0.018930000000000002</v>
      </c>
      <c r="R353" s="146">
        <f t="shared" si="81"/>
        <v>0.018930000000000002</v>
      </c>
      <c r="S353" s="146">
        <v>0</v>
      </c>
      <c r="T353" s="147">
        <f t="shared" si="82"/>
        <v>0</v>
      </c>
      <c r="AR353" s="148" t="s">
        <v>234</v>
      </c>
      <c r="AT353" s="148" t="s">
        <v>104</v>
      </c>
      <c r="AU353" s="148" t="s">
        <v>76</v>
      </c>
      <c r="AY353" s="3" t="s">
        <v>158</v>
      </c>
      <c r="BE353" s="149">
        <f t="shared" si="83"/>
        <v>0</v>
      </c>
      <c r="BF353" s="149">
        <f t="shared" si="84"/>
        <v>0</v>
      </c>
      <c r="BG353" s="149">
        <f t="shared" si="85"/>
        <v>0</v>
      </c>
      <c r="BH353" s="149">
        <f t="shared" si="86"/>
        <v>0</v>
      </c>
      <c r="BI353" s="149">
        <f t="shared" si="87"/>
        <v>0</v>
      </c>
      <c r="BJ353" s="3" t="s">
        <v>74</v>
      </c>
      <c r="BK353" s="149">
        <f t="shared" si="88"/>
        <v>0</v>
      </c>
      <c r="BL353" s="3" t="s">
        <v>234</v>
      </c>
      <c r="BM353" s="148" t="s">
        <v>409</v>
      </c>
    </row>
    <row r="354" spans="2:65" s="14" customFormat="1" ht="36" customHeight="1">
      <c r="B354" s="143"/>
      <c r="C354" s="1"/>
      <c r="D354" s="1"/>
      <c r="E354" s="1"/>
      <c r="F354" s="1"/>
      <c r="G354" s="1"/>
      <c r="H354" s="1"/>
      <c r="I354" s="1"/>
      <c r="J354" s="1"/>
      <c r="K354" s="120" t="s">
        <v>218</v>
      </c>
      <c r="L354" s="15"/>
      <c r="M354" s="144"/>
      <c r="N354" s="145" t="s">
        <v>34</v>
      </c>
      <c r="O354" s="146">
        <v>0.259</v>
      </c>
      <c r="P354" s="146">
        <f t="shared" si="80"/>
        <v>2.59</v>
      </c>
      <c r="Q354" s="146">
        <v>0.021320000000000002</v>
      </c>
      <c r="R354" s="146">
        <f t="shared" si="81"/>
        <v>0.21320000000000003</v>
      </c>
      <c r="S354" s="146">
        <v>0</v>
      </c>
      <c r="T354" s="147">
        <f t="shared" si="82"/>
        <v>0</v>
      </c>
      <c r="AR354" s="148" t="s">
        <v>234</v>
      </c>
      <c r="AT354" s="148" t="s">
        <v>104</v>
      </c>
      <c r="AU354" s="148" t="s">
        <v>76</v>
      </c>
      <c r="AY354" s="3" t="s">
        <v>158</v>
      </c>
      <c r="BE354" s="149">
        <f t="shared" si="83"/>
        <v>0</v>
      </c>
      <c r="BF354" s="149">
        <f t="shared" si="84"/>
        <v>0</v>
      </c>
      <c r="BG354" s="149">
        <f t="shared" si="85"/>
        <v>0</v>
      </c>
      <c r="BH354" s="149">
        <f t="shared" si="86"/>
        <v>0</v>
      </c>
      <c r="BI354" s="149">
        <f t="shared" si="87"/>
        <v>0</v>
      </c>
      <c r="BJ354" s="3" t="s">
        <v>74</v>
      </c>
      <c r="BK354" s="149">
        <f t="shared" si="88"/>
        <v>0</v>
      </c>
      <c r="BL354" s="3" t="s">
        <v>234</v>
      </c>
      <c r="BM354" s="148" t="s">
        <v>410</v>
      </c>
    </row>
    <row r="355" spans="2:65" s="14" customFormat="1" ht="36" customHeight="1">
      <c r="B355" s="143"/>
      <c r="C355" s="1"/>
      <c r="D355" s="1"/>
      <c r="E355" s="1"/>
      <c r="F355" s="1"/>
      <c r="G355" s="1"/>
      <c r="H355" s="1"/>
      <c r="I355" s="1"/>
      <c r="J355" s="1"/>
      <c r="K355" s="120" t="s">
        <v>218</v>
      </c>
      <c r="L355" s="15"/>
      <c r="M355" s="144"/>
      <c r="N355" s="145" t="s">
        <v>34</v>
      </c>
      <c r="O355" s="146">
        <v>0.277</v>
      </c>
      <c r="P355" s="146">
        <f t="shared" si="80"/>
        <v>1.108</v>
      </c>
      <c r="Q355" s="146">
        <v>0.027200000000000002</v>
      </c>
      <c r="R355" s="146">
        <f t="shared" si="81"/>
        <v>0.10880000000000001</v>
      </c>
      <c r="S355" s="146">
        <v>0</v>
      </c>
      <c r="T355" s="147">
        <f t="shared" si="82"/>
        <v>0</v>
      </c>
      <c r="AR355" s="148" t="s">
        <v>234</v>
      </c>
      <c r="AT355" s="148" t="s">
        <v>104</v>
      </c>
      <c r="AU355" s="148" t="s">
        <v>76</v>
      </c>
      <c r="AY355" s="3" t="s">
        <v>158</v>
      </c>
      <c r="BE355" s="149">
        <f t="shared" si="83"/>
        <v>0</v>
      </c>
      <c r="BF355" s="149">
        <f t="shared" si="84"/>
        <v>0</v>
      </c>
      <c r="BG355" s="149">
        <f t="shared" si="85"/>
        <v>0</v>
      </c>
      <c r="BH355" s="149">
        <f t="shared" si="86"/>
        <v>0</v>
      </c>
      <c r="BI355" s="149">
        <f t="shared" si="87"/>
        <v>0</v>
      </c>
      <c r="BJ355" s="3" t="s">
        <v>74</v>
      </c>
      <c r="BK355" s="149">
        <f t="shared" si="88"/>
        <v>0</v>
      </c>
      <c r="BL355" s="3" t="s">
        <v>234</v>
      </c>
      <c r="BM355" s="148" t="s">
        <v>411</v>
      </c>
    </row>
    <row r="356" spans="2:65" s="14" customFormat="1" ht="6" customHeight="1">
      <c r="B356" s="143"/>
      <c r="C356" s="1"/>
      <c r="D356" s="1"/>
      <c r="E356" s="1"/>
      <c r="F356" s="1"/>
      <c r="G356" s="1"/>
      <c r="H356" s="1"/>
      <c r="I356" s="1"/>
      <c r="J356" s="1"/>
      <c r="K356" s="120" t="s">
        <v>218</v>
      </c>
      <c r="L356" s="15"/>
      <c r="M356" s="144"/>
      <c r="N356" s="145" t="s">
        <v>34</v>
      </c>
      <c r="O356" s="146">
        <v>0.281</v>
      </c>
      <c r="P356" s="146">
        <f t="shared" si="80"/>
        <v>0.562</v>
      </c>
      <c r="Q356" s="146">
        <v>0.0287</v>
      </c>
      <c r="R356" s="146">
        <f t="shared" si="81"/>
        <v>0.0574</v>
      </c>
      <c r="S356" s="146">
        <v>0</v>
      </c>
      <c r="T356" s="147">
        <f t="shared" si="82"/>
        <v>0</v>
      </c>
      <c r="AR356" s="148" t="s">
        <v>234</v>
      </c>
      <c r="AT356" s="148" t="s">
        <v>104</v>
      </c>
      <c r="AU356" s="148" t="s">
        <v>76</v>
      </c>
      <c r="AY356" s="3" t="s">
        <v>158</v>
      </c>
      <c r="BE356" s="149">
        <f t="shared" si="83"/>
        <v>0</v>
      </c>
      <c r="BF356" s="149">
        <f t="shared" si="84"/>
        <v>0</v>
      </c>
      <c r="BG356" s="149">
        <f t="shared" si="85"/>
        <v>0</v>
      </c>
      <c r="BH356" s="149">
        <f t="shared" si="86"/>
        <v>0</v>
      </c>
      <c r="BI356" s="149">
        <f t="shared" si="87"/>
        <v>0</v>
      </c>
      <c r="BJ356" s="3" t="s">
        <v>74</v>
      </c>
      <c r="BK356" s="149">
        <f t="shared" si="88"/>
        <v>0</v>
      </c>
      <c r="BL356" s="3" t="s">
        <v>234</v>
      </c>
      <c r="BM356" s="148" t="s">
        <v>412</v>
      </c>
    </row>
    <row r="357" spans="2:65" s="14" customFormat="1" ht="6" customHeight="1">
      <c r="B357" s="143"/>
      <c r="C357" s="1"/>
      <c r="D357" s="1"/>
      <c r="E357" s="1"/>
      <c r="F357" s="1"/>
      <c r="G357" s="1"/>
      <c r="H357" s="1"/>
      <c r="I357" s="1"/>
      <c r="J357" s="1"/>
      <c r="K357" s="120" t="s">
        <v>218</v>
      </c>
      <c r="L357" s="15"/>
      <c r="M357" s="144"/>
      <c r="N357" s="145" t="s">
        <v>34</v>
      </c>
      <c r="O357" s="146">
        <v>0.297</v>
      </c>
      <c r="P357" s="146">
        <f t="shared" si="80"/>
        <v>0.594</v>
      </c>
      <c r="Q357" s="146">
        <v>0.034</v>
      </c>
      <c r="R357" s="146">
        <f t="shared" si="81"/>
        <v>0.068</v>
      </c>
      <c r="S357" s="146">
        <v>0</v>
      </c>
      <c r="T357" s="147">
        <f t="shared" si="82"/>
        <v>0</v>
      </c>
      <c r="AR357" s="148" t="s">
        <v>234</v>
      </c>
      <c r="AT357" s="148" t="s">
        <v>104</v>
      </c>
      <c r="AU357" s="148" t="s">
        <v>76</v>
      </c>
      <c r="AY357" s="3" t="s">
        <v>158</v>
      </c>
      <c r="BE357" s="149">
        <f t="shared" si="83"/>
        <v>0</v>
      </c>
      <c r="BF357" s="149">
        <f t="shared" si="84"/>
        <v>0</v>
      </c>
      <c r="BG357" s="149">
        <f t="shared" si="85"/>
        <v>0</v>
      </c>
      <c r="BH357" s="149">
        <f t="shared" si="86"/>
        <v>0</v>
      </c>
      <c r="BI357" s="149">
        <f t="shared" si="87"/>
        <v>0</v>
      </c>
      <c r="BJ357" s="3" t="s">
        <v>74</v>
      </c>
      <c r="BK357" s="149">
        <f t="shared" si="88"/>
        <v>0</v>
      </c>
      <c r="BL357" s="3" t="s">
        <v>234</v>
      </c>
      <c r="BM357" s="148" t="s">
        <v>413</v>
      </c>
    </row>
    <row r="358" spans="2:65" s="14" customFormat="1" ht="24" customHeight="1">
      <c r="B358" s="143"/>
      <c r="C358" s="1"/>
      <c r="D358" s="1"/>
      <c r="E358" s="1"/>
      <c r="F358" s="1"/>
      <c r="G358" s="1"/>
      <c r="H358" s="1"/>
      <c r="I358" s="1"/>
      <c r="J358" s="1"/>
      <c r="K358" s="120" t="s">
        <v>218</v>
      </c>
      <c r="L358" s="15"/>
      <c r="M358" s="144"/>
      <c r="N358" s="145" t="s">
        <v>34</v>
      </c>
      <c r="O358" s="146">
        <v>0.586</v>
      </c>
      <c r="P358" s="146">
        <f t="shared" si="80"/>
        <v>0.586</v>
      </c>
      <c r="Q358" s="146">
        <v>0</v>
      </c>
      <c r="R358" s="146">
        <f t="shared" si="81"/>
        <v>0</v>
      </c>
      <c r="S358" s="146">
        <v>0</v>
      </c>
      <c r="T358" s="147">
        <f t="shared" si="82"/>
        <v>0</v>
      </c>
      <c r="AR358" s="148" t="s">
        <v>234</v>
      </c>
      <c r="AT358" s="148" t="s">
        <v>104</v>
      </c>
      <c r="AU358" s="148" t="s">
        <v>76</v>
      </c>
      <c r="AY358" s="3" t="s">
        <v>158</v>
      </c>
      <c r="BE358" s="149">
        <f t="shared" si="83"/>
        <v>0</v>
      </c>
      <c r="BF358" s="149">
        <f t="shared" si="84"/>
        <v>0</v>
      </c>
      <c r="BG358" s="149">
        <f t="shared" si="85"/>
        <v>0</v>
      </c>
      <c r="BH358" s="149">
        <f t="shared" si="86"/>
        <v>0</v>
      </c>
      <c r="BI358" s="149">
        <f t="shared" si="87"/>
        <v>0</v>
      </c>
      <c r="BJ358" s="3" t="s">
        <v>74</v>
      </c>
      <c r="BK358" s="149">
        <f t="shared" si="88"/>
        <v>0</v>
      </c>
      <c r="BL358" s="3" t="s">
        <v>234</v>
      </c>
      <c r="BM358" s="148" t="s">
        <v>414</v>
      </c>
    </row>
    <row r="359" spans="2:65" s="14" customFormat="1" ht="16.5" customHeight="1">
      <c r="B359" s="143"/>
      <c r="C359" s="1"/>
      <c r="D359" s="1"/>
      <c r="E359" s="1"/>
      <c r="F359" s="1"/>
      <c r="G359" s="1"/>
      <c r="H359" s="1"/>
      <c r="I359" s="1"/>
      <c r="J359" s="1"/>
      <c r="K359" s="126" t="s">
        <v>218</v>
      </c>
      <c r="L359" s="150"/>
      <c r="M359" s="151"/>
      <c r="N359" s="152" t="s">
        <v>34</v>
      </c>
      <c r="O359" s="146">
        <v>0</v>
      </c>
      <c r="P359" s="146">
        <f t="shared" si="80"/>
        <v>0</v>
      </c>
      <c r="Q359" s="146">
        <v>0.0135</v>
      </c>
      <c r="R359" s="146">
        <f t="shared" si="81"/>
        <v>0.027</v>
      </c>
      <c r="S359" s="146">
        <v>0</v>
      </c>
      <c r="T359" s="147">
        <f t="shared" si="82"/>
        <v>0</v>
      </c>
      <c r="AR359" s="148" t="s">
        <v>236</v>
      </c>
      <c r="AT359" s="148" t="s">
        <v>134</v>
      </c>
      <c r="AU359" s="148" t="s">
        <v>76</v>
      </c>
      <c r="AY359" s="3" t="s">
        <v>158</v>
      </c>
      <c r="BE359" s="149">
        <f t="shared" si="83"/>
        <v>0</v>
      </c>
      <c r="BF359" s="149">
        <f t="shared" si="84"/>
        <v>0</v>
      </c>
      <c r="BG359" s="149">
        <f t="shared" si="85"/>
        <v>0</v>
      </c>
      <c r="BH359" s="149">
        <f t="shared" si="86"/>
        <v>0</v>
      </c>
      <c r="BI359" s="149">
        <f t="shared" si="87"/>
        <v>0</v>
      </c>
      <c r="BJ359" s="3" t="s">
        <v>74</v>
      </c>
      <c r="BK359" s="149">
        <f t="shared" si="88"/>
        <v>0</v>
      </c>
      <c r="BL359" s="3" t="s">
        <v>234</v>
      </c>
      <c r="BM359" s="148" t="s">
        <v>415</v>
      </c>
    </row>
    <row r="360" spans="2:65" s="14" customFormat="1" ht="16.5" customHeight="1">
      <c r="B360" s="143"/>
      <c r="C360" s="1"/>
      <c r="D360" s="1"/>
      <c r="E360" s="1"/>
      <c r="F360" s="1"/>
      <c r="G360" s="1"/>
      <c r="H360" s="1"/>
      <c r="I360" s="1"/>
      <c r="J360" s="1"/>
      <c r="K360" s="120"/>
      <c r="L360" s="15"/>
      <c r="M360" s="144"/>
      <c r="N360" s="145" t="s">
        <v>34</v>
      </c>
      <c r="O360" s="146">
        <v>0</v>
      </c>
      <c r="P360" s="146">
        <f t="shared" si="80"/>
        <v>0</v>
      </c>
      <c r="Q360" s="146">
        <v>0</v>
      </c>
      <c r="R360" s="146">
        <f t="shared" si="81"/>
        <v>0</v>
      </c>
      <c r="S360" s="146">
        <v>0</v>
      </c>
      <c r="T360" s="147">
        <f t="shared" si="82"/>
        <v>0</v>
      </c>
      <c r="AR360" s="148" t="s">
        <v>234</v>
      </c>
      <c r="AT360" s="148" t="s">
        <v>104</v>
      </c>
      <c r="AU360" s="148" t="s">
        <v>76</v>
      </c>
      <c r="AY360" s="3" t="s">
        <v>158</v>
      </c>
      <c r="BE360" s="149">
        <f t="shared" si="83"/>
        <v>0</v>
      </c>
      <c r="BF360" s="149">
        <f t="shared" si="84"/>
        <v>0</v>
      </c>
      <c r="BG360" s="149">
        <f t="shared" si="85"/>
        <v>0</v>
      </c>
      <c r="BH360" s="149">
        <f t="shared" si="86"/>
        <v>0</v>
      </c>
      <c r="BI360" s="149">
        <f t="shared" si="87"/>
        <v>0</v>
      </c>
      <c r="BJ360" s="3" t="s">
        <v>74</v>
      </c>
      <c r="BK360" s="149">
        <f t="shared" si="88"/>
        <v>0</v>
      </c>
      <c r="BL360" s="3" t="s">
        <v>234</v>
      </c>
      <c r="BM360" s="148" t="s">
        <v>416</v>
      </c>
    </row>
    <row r="361" spans="2:65" s="14" customFormat="1" ht="16.5" customHeight="1">
      <c r="B361" s="143"/>
      <c r="C361" s="1"/>
      <c r="D361" s="1"/>
      <c r="E361" s="1"/>
      <c r="F361" s="1"/>
      <c r="G361" s="1"/>
      <c r="H361" s="1"/>
      <c r="I361" s="1"/>
      <c r="J361" s="1"/>
      <c r="K361" s="120"/>
      <c r="L361" s="15"/>
      <c r="M361" s="144"/>
      <c r="N361" s="145" t="s">
        <v>34</v>
      </c>
      <c r="O361" s="146">
        <v>0</v>
      </c>
      <c r="P361" s="146">
        <f t="shared" si="80"/>
        <v>0</v>
      </c>
      <c r="Q361" s="146">
        <v>0</v>
      </c>
      <c r="R361" s="146">
        <f t="shared" si="81"/>
        <v>0</v>
      </c>
      <c r="S361" s="146">
        <v>0</v>
      </c>
      <c r="T361" s="147">
        <f t="shared" si="82"/>
        <v>0</v>
      </c>
      <c r="AR361" s="148" t="s">
        <v>234</v>
      </c>
      <c r="AT361" s="148" t="s">
        <v>104</v>
      </c>
      <c r="AU361" s="148" t="s">
        <v>76</v>
      </c>
      <c r="AY361" s="3" t="s">
        <v>158</v>
      </c>
      <c r="BE361" s="149">
        <f t="shared" si="83"/>
        <v>0</v>
      </c>
      <c r="BF361" s="149">
        <f t="shared" si="84"/>
        <v>0</v>
      </c>
      <c r="BG361" s="149">
        <f t="shared" si="85"/>
        <v>0</v>
      </c>
      <c r="BH361" s="149">
        <f t="shared" si="86"/>
        <v>0</v>
      </c>
      <c r="BI361" s="149">
        <f t="shared" si="87"/>
        <v>0</v>
      </c>
      <c r="BJ361" s="3" t="s">
        <v>74</v>
      </c>
      <c r="BK361" s="149">
        <f t="shared" si="88"/>
        <v>0</v>
      </c>
      <c r="BL361" s="3" t="s">
        <v>234</v>
      </c>
      <c r="BM361" s="148" t="s">
        <v>417</v>
      </c>
    </row>
    <row r="362" spans="2:65" s="14" customFormat="1" ht="16.5" customHeight="1">
      <c r="B362" s="143"/>
      <c r="C362" s="1"/>
      <c r="D362" s="1"/>
      <c r="E362" s="1"/>
      <c r="F362" s="1"/>
      <c r="G362" s="1"/>
      <c r="H362" s="1"/>
      <c r="I362" s="1"/>
      <c r="J362" s="1"/>
      <c r="K362" s="120"/>
      <c r="L362" s="15"/>
      <c r="M362" s="144"/>
      <c r="N362" s="145" t="s">
        <v>34</v>
      </c>
      <c r="O362" s="146">
        <v>0</v>
      </c>
      <c r="P362" s="146">
        <f t="shared" si="80"/>
        <v>0</v>
      </c>
      <c r="Q362" s="146">
        <v>0</v>
      </c>
      <c r="R362" s="146">
        <f t="shared" si="81"/>
        <v>0</v>
      </c>
      <c r="S362" s="146">
        <v>0</v>
      </c>
      <c r="T362" s="147">
        <f t="shared" si="82"/>
        <v>0</v>
      </c>
      <c r="AR362" s="148" t="s">
        <v>234</v>
      </c>
      <c r="AT362" s="148" t="s">
        <v>104</v>
      </c>
      <c r="AU362" s="148" t="s">
        <v>76</v>
      </c>
      <c r="AY362" s="3" t="s">
        <v>158</v>
      </c>
      <c r="BE362" s="149">
        <f t="shared" si="83"/>
        <v>0</v>
      </c>
      <c r="BF362" s="149">
        <f t="shared" si="84"/>
        <v>0</v>
      </c>
      <c r="BG362" s="149">
        <f t="shared" si="85"/>
        <v>0</v>
      </c>
      <c r="BH362" s="149">
        <f t="shared" si="86"/>
        <v>0</v>
      </c>
      <c r="BI362" s="149">
        <f t="shared" si="87"/>
        <v>0</v>
      </c>
      <c r="BJ362" s="3" t="s">
        <v>74</v>
      </c>
      <c r="BK362" s="149">
        <f t="shared" si="88"/>
        <v>0</v>
      </c>
      <c r="BL362" s="3" t="s">
        <v>234</v>
      </c>
      <c r="BM362" s="148" t="s">
        <v>418</v>
      </c>
    </row>
    <row r="363" spans="2:65" s="14" customFormat="1" ht="24" customHeight="1">
      <c r="B363" s="136"/>
      <c r="C363" s="1"/>
      <c r="D363" s="1"/>
      <c r="E363" s="1"/>
      <c r="F363" s="1"/>
      <c r="G363" s="1"/>
      <c r="H363" s="1"/>
      <c r="I363" s="1"/>
      <c r="J363" s="1"/>
      <c r="K363" s="120" t="s">
        <v>218</v>
      </c>
      <c r="L363" s="15"/>
      <c r="M363" s="144"/>
      <c r="N363" s="145" t="s">
        <v>34</v>
      </c>
      <c r="O363" s="146">
        <v>0</v>
      </c>
      <c r="P363" s="146">
        <f>O363*H300</f>
        <v>0</v>
      </c>
      <c r="Q363" s="146">
        <v>0</v>
      </c>
      <c r="R363" s="146">
        <f>Q363*H300</f>
        <v>0</v>
      </c>
      <c r="S363" s="146">
        <v>0</v>
      </c>
      <c r="T363" s="147">
        <f>S363*H300</f>
        <v>0</v>
      </c>
      <c r="AR363" s="148" t="s">
        <v>234</v>
      </c>
      <c r="AT363" s="148" t="s">
        <v>104</v>
      </c>
      <c r="AU363" s="148" t="s">
        <v>76</v>
      </c>
      <c r="AY363" s="3" t="s">
        <v>158</v>
      </c>
      <c r="BE363" s="149">
        <f>IF(N363="základní",J300,0)</f>
        <v>0</v>
      </c>
      <c r="BF363" s="149">
        <f>IF(N363="snížená",J300,0)</f>
        <v>0</v>
      </c>
      <c r="BG363" s="149">
        <f>IF(N363="zákl. přenesená",J300,0)</f>
        <v>0</v>
      </c>
      <c r="BH363" s="149">
        <f>IF(N363="sníž. přenesená",J300,0)</f>
        <v>0</v>
      </c>
      <c r="BI363" s="149">
        <f>IF(N363="nulová",J300,0)</f>
        <v>0</v>
      </c>
      <c r="BJ363" s="3" t="s">
        <v>74</v>
      </c>
      <c r="BK363" s="149">
        <f>ROUND(I300*H300,2)</f>
        <v>0</v>
      </c>
      <c r="BL363" s="3" t="s">
        <v>234</v>
      </c>
      <c r="BM363" s="148" t="s">
        <v>419</v>
      </c>
    </row>
    <row r="364" spans="2:63" s="113" customFormat="1" ht="22.5" customHeight="1">
      <c r="B364" s="143"/>
      <c r="C364" s="1"/>
      <c r="D364" s="1"/>
      <c r="E364" s="1"/>
      <c r="F364" s="1"/>
      <c r="G364" s="1"/>
      <c r="H364" s="1"/>
      <c r="I364" s="1"/>
      <c r="J364" s="1"/>
      <c r="L364" s="136"/>
      <c r="M364" s="137"/>
      <c r="N364" s="138"/>
      <c r="O364" s="138"/>
      <c r="P364" s="139">
        <f>SUM(P365:P366)</f>
        <v>0.21000000000000002</v>
      </c>
      <c r="Q364" s="138"/>
      <c r="R364" s="139">
        <f>SUM(R365:R366)</f>
        <v>0.000175</v>
      </c>
      <c r="S364" s="138"/>
      <c r="T364" s="140">
        <f>SUM(T365:T366)</f>
        <v>0</v>
      </c>
      <c r="AR364" s="114" t="s">
        <v>76</v>
      </c>
      <c r="AT364" s="141" t="s">
        <v>68</v>
      </c>
      <c r="AU364" s="141" t="s">
        <v>74</v>
      </c>
      <c r="AY364" s="114" t="s">
        <v>158</v>
      </c>
      <c r="BK364" s="142">
        <f>SUM(BK365:BK366)</f>
        <v>0</v>
      </c>
    </row>
    <row r="365" spans="2:65" s="14" customFormat="1" ht="16.5" customHeight="1">
      <c r="B365" s="143"/>
      <c r="C365" s="1"/>
      <c r="D365" s="1"/>
      <c r="E365" s="1"/>
      <c r="F365" s="1"/>
      <c r="G365" s="1"/>
      <c r="H365" s="1"/>
      <c r="I365" s="1"/>
      <c r="J365" s="1"/>
      <c r="K365" s="120" t="s">
        <v>166</v>
      </c>
      <c r="L365" s="15"/>
      <c r="M365" s="144"/>
      <c r="N365" s="145" t="s">
        <v>34</v>
      </c>
      <c r="O365" s="146">
        <v>0.053</v>
      </c>
      <c r="P365" s="146">
        <f>O365*H302</f>
        <v>0.1325</v>
      </c>
      <c r="Q365" s="146">
        <v>5E-05</v>
      </c>
      <c r="R365" s="146">
        <f>Q365*H302</f>
        <v>0.000125</v>
      </c>
      <c r="S365" s="146">
        <v>0</v>
      </c>
      <c r="T365" s="147">
        <f>S365*H302</f>
        <v>0</v>
      </c>
      <c r="AR365" s="148" t="s">
        <v>234</v>
      </c>
      <c r="AT365" s="148" t="s">
        <v>104</v>
      </c>
      <c r="AU365" s="148" t="s">
        <v>76</v>
      </c>
      <c r="AY365" s="3" t="s">
        <v>158</v>
      </c>
      <c r="BE365" s="149">
        <f>IF(N365="základní",J302,0)</f>
        <v>0</v>
      </c>
      <c r="BF365" s="149">
        <f>IF(N365="snížená",J302,0)</f>
        <v>0</v>
      </c>
      <c r="BG365" s="149">
        <f>IF(N365="zákl. přenesená",J302,0)</f>
        <v>0</v>
      </c>
      <c r="BH365" s="149">
        <f>IF(N365="sníž. přenesená",J302,0)</f>
        <v>0</v>
      </c>
      <c r="BI365" s="149">
        <f>IF(N365="nulová",J302,0)</f>
        <v>0</v>
      </c>
      <c r="BJ365" s="3" t="s">
        <v>74</v>
      </c>
      <c r="BK365" s="149">
        <f>ROUND(I302*H302,2)</f>
        <v>0</v>
      </c>
      <c r="BL365" s="3" t="s">
        <v>234</v>
      </c>
      <c r="BM365" s="148" t="s">
        <v>420</v>
      </c>
    </row>
    <row r="366" spans="2:65" s="14" customFormat="1" ht="16.5" customHeight="1">
      <c r="B366" s="27"/>
      <c r="C366" s="1"/>
      <c r="D366" s="1"/>
      <c r="E366" s="1"/>
      <c r="F366" s="1"/>
      <c r="G366" s="1"/>
      <c r="H366" s="1"/>
      <c r="I366" s="1"/>
      <c r="J366" s="1"/>
      <c r="K366" s="120" t="s">
        <v>166</v>
      </c>
      <c r="L366" s="15"/>
      <c r="M366" s="157"/>
      <c r="N366" s="158" t="s">
        <v>34</v>
      </c>
      <c r="O366" s="159">
        <v>0.031</v>
      </c>
      <c r="P366" s="159">
        <f>O366*H303</f>
        <v>0.0775</v>
      </c>
      <c r="Q366" s="159">
        <v>2E-05</v>
      </c>
      <c r="R366" s="159">
        <f>Q366*H303</f>
        <v>5E-05</v>
      </c>
      <c r="S366" s="159">
        <v>0</v>
      </c>
      <c r="T366" s="160">
        <f>S366*H303</f>
        <v>0</v>
      </c>
      <c r="AR366" s="148" t="s">
        <v>234</v>
      </c>
      <c r="AT366" s="148" t="s">
        <v>104</v>
      </c>
      <c r="AU366" s="148" t="s">
        <v>76</v>
      </c>
      <c r="AY366" s="3" t="s">
        <v>158</v>
      </c>
      <c r="BE366" s="149">
        <f>IF(N366="základní",J303,0)</f>
        <v>0</v>
      </c>
      <c r="BF366" s="149">
        <f>IF(N366="snížená",J303,0)</f>
        <v>0</v>
      </c>
      <c r="BG366" s="149">
        <f>IF(N366="zákl. přenesená",J303,0)</f>
        <v>0</v>
      </c>
      <c r="BH366" s="149">
        <f>IF(N366="sníž. přenesená",J303,0)</f>
        <v>0</v>
      </c>
      <c r="BI366" s="149">
        <f>IF(N366="nulová",J303,0)</f>
        <v>0</v>
      </c>
      <c r="BJ366" s="3" t="s">
        <v>74</v>
      </c>
      <c r="BK366" s="149">
        <f>ROUND(I303*H303,2)</f>
        <v>0</v>
      </c>
      <c r="BL366" s="3" t="s">
        <v>234</v>
      </c>
      <c r="BM366" s="148" t="s">
        <v>421</v>
      </c>
    </row>
    <row r="367" spans="2:12" s="14" customFormat="1" ht="6.75" customHeight="1">
      <c r="B367" s="1"/>
      <c r="C367" s="1"/>
      <c r="D367" s="1"/>
      <c r="E367" s="1"/>
      <c r="F367" s="1"/>
      <c r="G367" s="1"/>
      <c r="H367" s="1"/>
      <c r="I367" s="1"/>
      <c r="J367" s="1"/>
      <c r="K367" s="28"/>
      <c r="L367" s="15"/>
    </row>
  </sheetData>
  <sheetProtection/>
  <autoFilter ref="C134:K366"/>
  <mergeCells count="9">
    <mergeCell ref="E87:H87"/>
    <mergeCell ref="E120:H120"/>
    <mergeCell ref="E122:H122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.5118055555555556" footer="0"/>
  <pageSetup fitToHeight="100" fitToWidth="1" horizontalDpi="300" verticalDpi="300" orientation="portrait" paperSize="9"/>
  <headerFooter alignWithMargins="0">
    <oddFooter>&amp;C&amp;"Arial CE,Běžné"&amp;8Strana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367"/>
  <sheetViews>
    <sheetView showGridLines="0" zoomScalePageLayoutView="0" workbookViewId="0" topLeftCell="A1">
      <selection activeCell="W40" sqref="W40"/>
    </sheetView>
  </sheetViews>
  <sheetFormatPr defaultColWidth="9.140625" defaultRowHeight="12.75"/>
  <cols>
    <col min="1" max="1" width="6.7109375" style="1" customWidth="1"/>
    <col min="2" max="2" width="1.28515625" style="1" customWidth="1"/>
    <col min="3" max="3" width="3.28125" style="1" customWidth="1"/>
    <col min="4" max="4" width="3.421875" style="1" customWidth="1"/>
    <col min="5" max="5" width="13.7109375" style="1" customWidth="1"/>
    <col min="6" max="6" width="40.7109375" style="1" customWidth="1"/>
    <col min="7" max="7" width="5.57421875" style="1" customWidth="1"/>
    <col min="8" max="8" width="9.28125" style="1" customWidth="1"/>
    <col min="9" max="10" width="16.140625" style="1" customWidth="1"/>
    <col min="11" max="11" width="0" style="1" hidden="1" customWidth="1"/>
    <col min="12" max="12" width="7.421875" style="1" customWidth="1"/>
    <col min="13" max="21" width="0" style="1" hidden="1" customWidth="1"/>
    <col min="22" max="22" width="9.8515625" style="1" customWidth="1"/>
    <col min="23" max="23" width="13.140625" style="1" customWidth="1"/>
    <col min="24" max="24" width="9.8515625" style="1" customWidth="1"/>
    <col min="25" max="25" width="12.00390625" style="1" customWidth="1"/>
    <col min="26" max="26" width="8.8515625" style="1" customWidth="1"/>
    <col min="27" max="27" width="12.00390625" style="1" customWidth="1"/>
    <col min="28" max="28" width="13.140625" style="1" customWidth="1"/>
    <col min="29" max="29" width="8.8515625" style="1" customWidth="1"/>
    <col min="30" max="30" width="12.00390625" style="1" customWidth="1"/>
    <col min="31" max="31" width="13.140625" style="1" customWidth="1"/>
    <col min="32" max="43" width="6.8515625" style="1" customWidth="1"/>
    <col min="44" max="65" width="0" style="1" hidden="1" customWidth="1"/>
    <col min="66" max="16384" width="9.140625" style="1" customWidth="1"/>
  </cols>
  <sheetData>
    <row r="1" ht="11.25">
      <c r="A1" s="73"/>
    </row>
    <row r="2" spans="12:46" ht="36.75" customHeight="1">
      <c r="L2" s="192" t="s">
        <v>4</v>
      </c>
      <c r="M2" s="192"/>
      <c r="N2" s="192"/>
      <c r="O2" s="192"/>
      <c r="P2" s="192"/>
      <c r="Q2" s="192"/>
      <c r="R2" s="192"/>
      <c r="S2" s="192"/>
      <c r="T2" s="192"/>
      <c r="U2" s="192"/>
      <c r="V2" s="192"/>
      <c r="AT2" s="3" t="s">
        <v>75</v>
      </c>
    </row>
    <row r="3" spans="2:46" ht="6.75" customHeight="1">
      <c r="B3" s="4"/>
      <c r="C3" s="5"/>
      <c r="D3" s="5"/>
      <c r="E3" s="5"/>
      <c r="F3" s="5"/>
      <c r="G3" s="5"/>
      <c r="H3" s="5"/>
      <c r="I3" s="5"/>
      <c r="J3" s="5"/>
      <c r="K3" s="5"/>
      <c r="L3" s="6"/>
      <c r="AT3" s="3" t="s">
        <v>76</v>
      </c>
    </row>
    <row r="4" spans="2:46" ht="24.75" customHeight="1">
      <c r="B4" s="6"/>
      <c r="D4" s="7" t="s">
        <v>82</v>
      </c>
      <c r="L4" s="6"/>
      <c r="M4" s="74" t="s">
        <v>9</v>
      </c>
      <c r="AT4" s="3" t="s">
        <v>2</v>
      </c>
    </row>
    <row r="5" spans="2:12" ht="6.75" customHeight="1">
      <c r="B5" s="6"/>
      <c r="L5" s="6"/>
    </row>
    <row r="6" spans="2:12" ht="12" customHeight="1">
      <c r="B6" s="6"/>
      <c r="D6" s="11" t="s">
        <v>13</v>
      </c>
      <c r="L6" s="6"/>
    </row>
    <row r="7" spans="2:12" ht="16.5" customHeight="1">
      <c r="B7" s="6"/>
      <c r="E7" s="215" t="str">
        <f>'Rekapitulace stavby'!K6</f>
        <v>Škola</v>
      </c>
      <c r="F7" s="215"/>
      <c r="G7" s="215"/>
      <c r="H7" s="215"/>
      <c r="L7" s="6"/>
    </row>
    <row r="8" spans="2:12" s="14" customFormat="1" ht="12" customHeight="1">
      <c r="B8" s="15"/>
      <c r="D8" s="11" t="s">
        <v>83</v>
      </c>
      <c r="L8" s="15"/>
    </row>
    <row r="9" spans="2:12" s="14" customFormat="1" ht="36.75" customHeight="1">
      <c r="B9" s="15"/>
      <c r="E9" s="202" t="s">
        <v>862</v>
      </c>
      <c r="F9" s="202"/>
      <c r="G9" s="202"/>
      <c r="H9" s="202"/>
      <c r="L9" s="15"/>
    </row>
    <row r="10" spans="2:12" s="14" customFormat="1" ht="11.25">
      <c r="B10" s="15"/>
      <c r="L10" s="15"/>
    </row>
    <row r="11" spans="2:12" s="14" customFormat="1" ht="12" customHeight="1">
      <c r="B11" s="15"/>
      <c r="D11" s="11" t="s">
        <v>15</v>
      </c>
      <c r="F11" s="12"/>
      <c r="I11" s="11" t="s">
        <v>16</v>
      </c>
      <c r="J11" s="12"/>
      <c r="L11" s="15"/>
    </row>
    <row r="12" spans="2:12" s="14" customFormat="1" ht="12" customHeight="1">
      <c r="B12" s="15"/>
      <c r="D12" s="11" t="s">
        <v>17</v>
      </c>
      <c r="F12" s="12" t="s">
        <v>18</v>
      </c>
      <c r="I12" s="11" t="s">
        <v>19</v>
      </c>
      <c r="J12" s="75" t="str">
        <f>'Rekapitulace stavby'!AN8</f>
        <v>14. 12. 2019</v>
      </c>
      <c r="L12" s="15"/>
    </row>
    <row r="13" spans="2:12" s="14" customFormat="1" ht="10.5" customHeight="1">
      <c r="B13" s="15"/>
      <c r="L13" s="15"/>
    </row>
    <row r="14" spans="2:12" s="14" customFormat="1" ht="12" customHeight="1">
      <c r="B14" s="15"/>
      <c r="D14" s="11" t="s">
        <v>21</v>
      </c>
      <c r="I14" s="11" t="s">
        <v>22</v>
      </c>
      <c r="J14" s="12">
        <f>IF('Rekapitulace stavby'!AN10="","",'Rekapitulace stavby'!AN10)</f>
      </c>
      <c r="L14" s="15"/>
    </row>
    <row r="15" spans="2:12" s="14" customFormat="1" ht="18" customHeight="1">
      <c r="B15" s="15"/>
      <c r="E15" s="12" t="str">
        <f>IF('Rekapitulace stavby'!E11="","",'Rekapitulace stavby'!E11)</f>
        <v> </v>
      </c>
      <c r="I15" s="11" t="s">
        <v>23</v>
      </c>
      <c r="J15" s="12">
        <f>IF('Rekapitulace stavby'!AN11="","",'Rekapitulace stavby'!AN11)</f>
      </c>
      <c r="L15" s="15"/>
    </row>
    <row r="16" spans="2:12" s="14" customFormat="1" ht="6.75" customHeight="1">
      <c r="B16" s="15"/>
      <c r="L16" s="15"/>
    </row>
    <row r="17" spans="2:12" s="14" customFormat="1" ht="12" customHeight="1">
      <c r="B17" s="15"/>
      <c r="D17" s="11" t="s">
        <v>24</v>
      </c>
      <c r="I17" s="11" t="s">
        <v>22</v>
      </c>
      <c r="J17" s="12">
        <f>'Rekapitulace stavby'!AN13</f>
        <v>0</v>
      </c>
      <c r="L17" s="15"/>
    </row>
    <row r="18" spans="2:12" s="14" customFormat="1" ht="18" customHeight="1">
      <c r="B18" s="15"/>
      <c r="E18" s="193" t="str">
        <f>'Rekapitulace stavby'!E14</f>
        <v> </v>
      </c>
      <c r="F18" s="193"/>
      <c r="G18" s="193"/>
      <c r="H18" s="193"/>
      <c r="I18" s="11" t="s">
        <v>23</v>
      </c>
      <c r="J18" s="12">
        <f>'Rekapitulace stavby'!AN14</f>
        <v>0</v>
      </c>
      <c r="L18" s="15"/>
    </row>
    <row r="19" spans="2:12" s="14" customFormat="1" ht="6.75" customHeight="1">
      <c r="B19" s="15"/>
      <c r="L19" s="15"/>
    </row>
    <row r="20" spans="2:12" s="14" customFormat="1" ht="12" customHeight="1">
      <c r="B20" s="15"/>
      <c r="D20" s="11" t="s">
        <v>25</v>
      </c>
      <c r="I20" s="11" t="s">
        <v>22</v>
      </c>
      <c r="J20" s="12">
        <f>IF('Rekapitulace stavby'!AN16="","",'Rekapitulace stavby'!AN16)</f>
      </c>
      <c r="L20" s="15"/>
    </row>
    <row r="21" spans="2:12" s="14" customFormat="1" ht="18" customHeight="1">
      <c r="B21" s="15"/>
      <c r="E21" s="12" t="str">
        <f>IF('Rekapitulace stavby'!E17="","",'Rekapitulace stavby'!E17)</f>
        <v> </v>
      </c>
      <c r="I21" s="11" t="s">
        <v>23</v>
      </c>
      <c r="J21" s="12">
        <f>IF('Rekapitulace stavby'!AN17="","",'Rekapitulace stavby'!AN17)</f>
      </c>
      <c r="L21" s="15"/>
    </row>
    <row r="22" spans="2:12" s="14" customFormat="1" ht="6.75" customHeight="1">
      <c r="B22" s="15"/>
      <c r="L22" s="15"/>
    </row>
    <row r="23" spans="2:12" s="14" customFormat="1" ht="12" customHeight="1">
      <c r="B23" s="15"/>
      <c r="D23" s="11" t="s">
        <v>27</v>
      </c>
      <c r="I23" s="11" t="s">
        <v>22</v>
      </c>
      <c r="J23" s="12">
        <f>IF('Rekapitulace stavby'!AN19="","",'Rekapitulace stavby'!AN19)</f>
      </c>
      <c r="L23" s="15"/>
    </row>
    <row r="24" spans="2:12" s="14" customFormat="1" ht="18" customHeight="1">
      <c r="B24" s="15"/>
      <c r="E24" s="12" t="str">
        <f>IF('Rekapitulace stavby'!E20="","",'Rekapitulace stavby'!E20)</f>
        <v> </v>
      </c>
      <c r="I24" s="11" t="s">
        <v>23</v>
      </c>
      <c r="J24" s="12">
        <f>IF('Rekapitulace stavby'!AN20="","",'Rekapitulace stavby'!AN20)</f>
      </c>
      <c r="L24" s="15"/>
    </row>
    <row r="25" spans="2:12" s="14" customFormat="1" ht="6.75" customHeight="1">
      <c r="B25" s="15"/>
      <c r="L25" s="15"/>
    </row>
    <row r="26" spans="2:12" s="14" customFormat="1" ht="12" customHeight="1">
      <c r="B26" s="15"/>
      <c r="D26" s="11" t="s">
        <v>28</v>
      </c>
      <c r="L26" s="15"/>
    </row>
    <row r="27" spans="2:12" s="76" customFormat="1" ht="16.5" customHeight="1">
      <c r="B27" s="77"/>
      <c r="E27" s="195"/>
      <c r="F27" s="195"/>
      <c r="G27" s="195"/>
      <c r="H27" s="195"/>
      <c r="L27" s="77"/>
    </row>
    <row r="28" spans="2:12" s="14" customFormat="1" ht="6.75" customHeight="1">
      <c r="B28" s="15"/>
      <c r="L28" s="15"/>
    </row>
    <row r="29" spans="2:12" s="14" customFormat="1" ht="6.75" customHeight="1">
      <c r="B29" s="15"/>
      <c r="D29" s="37"/>
      <c r="E29" s="37"/>
      <c r="F29" s="37"/>
      <c r="G29" s="37"/>
      <c r="H29" s="37"/>
      <c r="I29" s="37"/>
      <c r="J29" s="37"/>
      <c r="K29" s="37"/>
      <c r="L29" s="15"/>
    </row>
    <row r="30" spans="2:12" s="14" customFormat="1" ht="25.5" customHeight="1">
      <c r="B30" s="15"/>
      <c r="D30" s="78" t="s">
        <v>29</v>
      </c>
      <c r="J30" s="79">
        <f>ROUND(J118,2)</f>
        <v>0</v>
      </c>
      <c r="L30" s="15"/>
    </row>
    <row r="31" spans="2:12" s="14" customFormat="1" ht="6.75" customHeight="1">
      <c r="B31" s="15"/>
      <c r="D31" s="37"/>
      <c r="E31" s="37"/>
      <c r="F31" s="37"/>
      <c r="G31" s="37"/>
      <c r="H31" s="37"/>
      <c r="I31" s="37"/>
      <c r="J31" s="37"/>
      <c r="K31" s="37"/>
      <c r="L31" s="15"/>
    </row>
    <row r="32" spans="2:12" s="14" customFormat="1" ht="14.25" customHeight="1">
      <c r="B32" s="15"/>
      <c r="F32" s="80" t="s">
        <v>31</v>
      </c>
      <c r="I32" s="80" t="s">
        <v>30</v>
      </c>
      <c r="J32" s="80" t="s">
        <v>32</v>
      </c>
      <c r="L32" s="15"/>
    </row>
    <row r="33" spans="2:12" s="14" customFormat="1" ht="14.25" customHeight="1">
      <c r="B33" s="15"/>
      <c r="D33" s="81" t="s">
        <v>33</v>
      </c>
      <c r="E33" s="11" t="s">
        <v>34</v>
      </c>
      <c r="F33" s="82">
        <f>J30*1</f>
        <v>0</v>
      </c>
      <c r="I33" s="83">
        <v>0.21</v>
      </c>
      <c r="J33" s="82">
        <f>F33*0.21</f>
        <v>0</v>
      </c>
      <c r="L33" s="15"/>
    </row>
    <row r="34" spans="2:12" s="14" customFormat="1" ht="14.25" customHeight="1">
      <c r="B34" s="15"/>
      <c r="E34" s="11" t="s">
        <v>35</v>
      </c>
      <c r="F34" s="82">
        <f>ROUND((SUM(BF135:BF366)),2)</f>
        <v>0</v>
      </c>
      <c r="I34" s="83">
        <v>0.15</v>
      </c>
      <c r="J34" s="82">
        <f>ROUND(((SUM(BF135:BF366))*I34),2)</f>
        <v>0</v>
      </c>
      <c r="L34" s="15"/>
    </row>
    <row r="35" spans="2:12" s="14" customFormat="1" ht="12.75" customHeight="1" hidden="1">
      <c r="B35" s="15"/>
      <c r="E35" s="11" t="s">
        <v>36</v>
      </c>
      <c r="F35" s="82">
        <f>ROUND((SUM(BG135:BG366)),2)</f>
        <v>0</v>
      </c>
      <c r="I35" s="83">
        <v>0.21</v>
      </c>
      <c r="J35" s="82">
        <f>0</f>
        <v>0</v>
      </c>
      <c r="L35" s="15"/>
    </row>
    <row r="36" spans="2:12" s="14" customFormat="1" ht="12.75" customHeight="1" hidden="1">
      <c r="B36" s="15"/>
      <c r="E36" s="11" t="s">
        <v>37</v>
      </c>
      <c r="F36" s="82">
        <f>ROUND((SUM(BH135:BH366)),2)</f>
        <v>0</v>
      </c>
      <c r="I36" s="83">
        <v>0.15</v>
      </c>
      <c r="J36" s="82">
        <f>0</f>
        <v>0</v>
      </c>
      <c r="L36" s="15"/>
    </row>
    <row r="37" spans="2:12" s="14" customFormat="1" ht="12.75" customHeight="1" hidden="1">
      <c r="B37" s="15"/>
      <c r="E37" s="11" t="s">
        <v>38</v>
      </c>
      <c r="F37" s="82">
        <f>ROUND((SUM(BI135:BI366)),2)</f>
        <v>0</v>
      </c>
      <c r="I37" s="83">
        <v>0</v>
      </c>
      <c r="J37" s="82">
        <f>0</f>
        <v>0</v>
      </c>
      <c r="L37" s="15"/>
    </row>
    <row r="38" spans="2:12" s="14" customFormat="1" ht="6.75" customHeight="1">
      <c r="B38" s="15"/>
      <c r="L38" s="15"/>
    </row>
    <row r="39" spans="2:12" s="14" customFormat="1" ht="25.5" customHeight="1">
      <c r="B39" s="15"/>
      <c r="C39" s="84"/>
      <c r="D39" s="85" t="s">
        <v>39</v>
      </c>
      <c r="E39" s="41"/>
      <c r="F39" s="41"/>
      <c r="G39" s="86" t="s">
        <v>40</v>
      </c>
      <c r="H39" s="87" t="s">
        <v>41</v>
      </c>
      <c r="I39" s="41"/>
      <c r="J39" s="88">
        <f>SUM(J30:J37)</f>
        <v>0</v>
      </c>
      <c r="K39" s="89"/>
      <c r="L39" s="15"/>
    </row>
    <row r="40" spans="2:12" s="14" customFormat="1" ht="14.25" customHeight="1">
      <c r="B40" s="15"/>
      <c r="L40" s="15"/>
    </row>
    <row r="41" spans="2:12" ht="14.25" customHeight="1">
      <c r="B41" s="6"/>
      <c r="L41" s="6"/>
    </row>
    <row r="42" spans="2:12" ht="14.25" customHeight="1">
      <c r="B42" s="6"/>
      <c r="L42" s="6"/>
    </row>
    <row r="43" spans="2:12" ht="14.25" customHeight="1">
      <c r="B43" s="6"/>
      <c r="L43" s="6"/>
    </row>
    <row r="44" spans="2:12" ht="14.25" customHeight="1">
      <c r="B44" s="6"/>
      <c r="L44" s="6"/>
    </row>
    <row r="45" spans="2:12" ht="14.25" customHeight="1">
      <c r="B45" s="6"/>
      <c r="L45" s="6"/>
    </row>
    <row r="46" spans="2:12" ht="14.25" customHeight="1">
      <c r="B46" s="6"/>
      <c r="L46" s="6"/>
    </row>
    <row r="47" spans="2:12" ht="14.25" customHeight="1">
      <c r="B47" s="6"/>
      <c r="L47" s="6"/>
    </row>
    <row r="48" spans="2:12" ht="14.25" customHeight="1">
      <c r="B48" s="6"/>
      <c r="L48" s="6"/>
    </row>
    <row r="49" spans="2:12" ht="14.25" customHeight="1">
      <c r="B49" s="6"/>
      <c r="L49" s="6"/>
    </row>
    <row r="50" spans="2:12" s="14" customFormat="1" ht="14.25" customHeight="1">
      <c r="B50" s="15"/>
      <c r="D50" s="24" t="s">
        <v>42</v>
      </c>
      <c r="E50" s="25"/>
      <c r="F50" s="25"/>
      <c r="G50" s="24" t="s">
        <v>43</v>
      </c>
      <c r="H50" s="25"/>
      <c r="I50" s="25"/>
      <c r="J50" s="25"/>
      <c r="K50" s="25"/>
      <c r="L50" s="15"/>
    </row>
    <row r="51" spans="2:12" ht="11.25">
      <c r="B51" s="6"/>
      <c r="L51" s="6"/>
    </row>
    <row r="52" spans="2:12" ht="11.25">
      <c r="B52" s="6"/>
      <c r="L52" s="6"/>
    </row>
    <row r="53" spans="2:12" ht="11.25">
      <c r="B53" s="6"/>
      <c r="L53" s="6"/>
    </row>
    <row r="54" spans="2:12" ht="11.25">
      <c r="B54" s="6"/>
      <c r="L54" s="6"/>
    </row>
    <row r="55" spans="2:12" ht="11.25">
      <c r="B55" s="6"/>
      <c r="L55" s="6"/>
    </row>
    <row r="56" spans="2:12" ht="11.25">
      <c r="B56" s="6"/>
      <c r="L56" s="6"/>
    </row>
    <row r="57" spans="2:12" ht="11.25">
      <c r="B57" s="6"/>
      <c r="L57" s="6"/>
    </row>
    <row r="58" spans="2:12" ht="11.25">
      <c r="B58" s="6"/>
      <c r="L58" s="6"/>
    </row>
    <row r="59" spans="2:12" ht="11.25">
      <c r="B59" s="6"/>
      <c r="L59" s="6"/>
    </row>
    <row r="60" spans="2:12" ht="11.25">
      <c r="B60" s="6"/>
      <c r="L60" s="6"/>
    </row>
    <row r="61" spans="2:12" s="14" customFormat="1" ht="12.75">
      <c r="B61" s="15"/>
      <c r="D61" s="26" t="s">
        <v>44</v>
      </c>
      <c r="E61" s="17"/>
      <c r="F61" s="90" t="s">
        <v>45</v>
      </c>
      <c r="G61" s="26" t="s">
        <v>44</v>
      </c>
      <c r="H61" s="17"/>
      <c r="I61" s="17"/>
      <c r="J61" s="91" t="s">
        <v>45</v>
      </c>
      <c r="K61" s="17"/>
      <c r="L61" s="15"/>
    </row>
    <row r="62" spans="2:12" ht="11.25">
      <c r="B62" s="6"/>
      <c r="L62" s="6"/>
    </row>
    <row r="63" spans="2:12" ht="11.25">
      <c r="B63" s="6"/>
      <c r="L63" s="6"/>
    </row>
    <row r="64" spans="2:12" ht="11.25">
      <c r="B64" s="6"/>
      <c r="L64" s="6"/>
    </row>
    <row r="65" spans="2:12" s="14" customFormat="1" ht="12.75">
      <c r="B65" s="15"/>
      <c r="D65" s="24" t="s">
        <v>46</v>
      </c>
      <c r="E65" s="25"/>
      <c r="F65" s="25"/>
      <c r="G65" s="24" t="s">
        <v>47</v>
      </c>
      <c r="H65" s="25"/>
      <c r="I65" s="25"/>
      <c r="J65" s="25"/>
      <c r="K65" s="25"/>
      <c r="L65" s="15"/>
    </row>
    <row r="66" spans="2:12" ht="11.25">
      <c r="B66" s="6"/>
      <c r="L66" s="6"/>
    </row>
    <row r="67" spans="2:12" ht="11.25">
      <c r="B67" s="6"/>
      <c r="L67" s="6"/>
    </row>
    <row r="68" spans="2:12" ht="11.25">
      <c r="B68" s="6"/>
      <c r="L68" s="6"/>
    </row>
    <row r="69" spans="2:12" ht="11.25">
      <c r="B69" s="6"/>
      <c r="L69" s="6"/>
    </row>
    <row r="70" spans="2:12" ht="11.25">
      <c r="B70" s="6"/>
      <c r="L70" s="6"/>
    </row>
    <row r="71" spans="2:12" ht="11.25">
      <c r="B71" s="6"/>
      <c r="L71" s="6"/>
    </row>
    <row r="72" spans="2:12" ht="11.25">
      <c r="B72" s="6"/>
      <c r="L72" s="6"/>
    </row>
    <row r="73" spans="2:12" ht="11.25">
      <c r="B73" s="6"/>
      <c r="L73" s="6"/>
    </row>
    <row r="74" spans="2:12" ht="11.25">
      <c r="B74" s="6"/>
      <c r="L74" s="6"/>
    </row>
    <row r="75" spans="2:12" ht="11.25">
      <c r="B75" s="6"/>
      <c r="L75" s="6"/>
    </row>
    <row r="76" spans="2:12" s="14" customFormat="1" ht="12.75">
      <c r="B76" s="15"/>
      <c r="D76" s="26" t="s">
        <v>44</v>
      </c>
      <c r="E76" s="17"/>
      <c r="F76" s="90" t="s">
        <v>45</v>
      </c>
      <c r="G76" s="26" t="s">
        <v>44</v>
      </c>
      <c r="H76" s="17"/>
      <c r="I76" s="17"/>
      <c r="J76" s="91" t="s">
        <v>45</v>
      </c>
      <c r="K76" s="17"/>
      <c r="L76" s="15"/>
    </row>
    <row r="77" spans="2:12" s="14" customFormat="1" ht="14.25" customHeight="1">
      <c r="B77" s="27"/>
      <c r="C77" s="28"/>
      <c r="D77" s="28"/>
      <c r="E77" s="28"/>
      <c r="F77" s="28"/>
      <c r="G77" s="28"/>
      <c r="H77" s="28"/>
      <c r="I77" s="28"/>
      <c r="J77" s="28"/>
      <c r="K77" s="28"/>
      <c r="L77" s="15"/>
    </row>
    <row r="81" spans="2:12" s="14" customFormat="1" ht="6.75" customHeight="1">
      <c r="B81" s="29"/>
      <c r="C81" s="30"/>
      <c r="D81" s="30"/>
      <c r="E81" s="30"/>
      <c r="F81" s="30"/>
      <c r="G81" s="30"/>
      <c r="H81" s="30"/>
      <c r="I81" s="30"/>
      <c r="J81" s="30"/>
      <c r="K81" s="30"/>
      <c r="L81" s="15"/>
    </row>
    <row r="82" spans="2:12" s="14" customFormat="1" ht="24.75" customHeight="1">
      <c r="B82" s="15"/>
      <c r="C82" s="7" t="s">
        <v>85</v>
      </c>
      <c r="L82" s="15"/>
    </row>
    <row r="83" spans="2:12" s="14" customFormat="1" ht="6.75" customHeight="1">
      <c r="B83" s="15"/>
      <c r="L83" s="15"/>
    </row>
    <row r="84" spans="2:12" s="14" customFormat="1" ht="12" customHeight="1">
      <c r="B84" s="15"/>
      <c r="C84" s="11" t="s">
        <v>13</v>
      </c>
      <c r="L84" s="15"/>
    </row>
    <row r="85" spans="2:12" s="14" customFormat="1" ht="16.5" customHeight="1">
      <c r="B85" s="15"/>
      <c r="E85" s="215" t="str">
        <f>E7</f>
        <v>Škola</v>
      </c>
      <c r="F85" s="215"/>
      <c r="G85" s="215"/>
      <c r="H85" s="215"/>
      <c r="L85" s="15"/>
    </row>
    <row r="86" spans="2:12" s="14" customFormat="1" ht="12" customHeight="1">
      <c r="B86" s="15"/>
      <c r="C86" s="11" t="s">
        <v>83</v>
      </c>
      <c r="L86" s="15"/>
    </row>
    <row r="87" spans="2:12" s="14" customFormat="1" ht="16.5" customHeight="1">
      <c r="B87" s="15"/>
      <c r="E87" s="202" t="str">
        <f>E9</f>
        <v>SO401 – plynovodní přípojka+ SO101 – Vnitřní plynovod</v>
      </c>
      <c r="F87" s="202"/>
      <c r="G87" s="202"/>
      <c r="H87" s="202"/>
      <c r="L87" s="15"/>
    </row>
    <row r="88" spans="2:12" s="14" customFormat="1" ht="6.75" customHeight="1">
      <c r="B88" s="15"/>
      <c r="L88" s="15"/>
    </row>
    <row r="89" spans="2:12" s="14" customFormat="1" ht="12" customHeight="1">
      <c r="B89" s="15"/>
      <c r="C89" s="11" t="s">
        <v>17</v>
      </c>
      <c r="F89" s="12" t="str">
        <f>F12</f>
        <v> </v>
      </c>
      <c r="I89" s="11" t="s">
        <v>19</v>
      </c>
      <c r="J89" s="75" t="str">
        <f>IF(J12="","",J12)</f>
        <v>14. 12. 2019</v>
      </c>
      <c r="L89" s="15"/>
    </row>
    <row r="90" spans="2:12" s="14" customFormat="1" ht="6.75" customHeight="1">
      <c r="B90" s="15"/>
      <c r="L90" s="15"/>
    </row>
    <row r="91" spans="2:12" s="14" customFormat="1" ht="15" customHeight="1">
      <c r="B91" s="15"/>
      <c r="C91" s="11" t="s">
        <v>21</v>
      </c>
      <c r="F91" s="12" t="str">
        <f>E15</f>
        <v> </v>
      </c>
      <c r="I91" s="11" t="s">
        <v>25</v>
      </c>
      <c r="J91" s="92" t="str">
        <f>E21</f>
        <v> </v>
      </c>
      <c r="L91" s="15"/>
    </row>
    <row r="92" spans="2:12" s="14" customFormat="1" ht="15" customHeight="1">
      <c r="B92" s="15"/>
      <c r="C92" s="11" t="s">
        <v>24</v>
      </c>
      <c r="F92" s="12" t="str">
        <f>IF(E18="","",E18)</f>
        <v> </v>
      </c>
      <c r="I92" s="11" t="s">
        <v>27</v>
      </c>
      <c r="J92" s="92" t="str">
        <f>E24</f>
        <v> </v>
      </c>
      <c r="L92" s="15"/>
    </row>
    <row r="93" spans="2:12" s="14" customFormat="1" ht="9.75" customHeight="1">
      <c r="B93" s="15"/>
      <c r="L93" s="15"/>
    </row>
    <row r="94" spans="2:12" s="14" customFormat="1" ht="29.25" customHeight="1">
      <c r="B94" s="15"/>
      <c r="C94" s="93" t="s">
        <v>86</v>
      </c>
      <c r="D94" s="84"/>
      <c r="E94" s="84"/>
      <c r="F94" s="84"/>
      <c r="G94" s="84"/>
      <c r="H94" s="84"/>
      <c r="I94" s="84"/>
      <c r="J94" s="94" t="s">
        <v>87</v>
      </c>
      <c r="K94" s="84"/>
      <c r="L94" s="15"/>
    </row>
    <row r="95" spans="2:12" s="14" customFormat="1" ht="9.75" customHeight="1">
      <c r="B95" s="15"/>
      <c r="L95" s="15"/>
    </row>
    <row r="96" spans="2:47" s="14" customFormat="1" ht="22.5" customHeight="1">
      <c r="B96" s="15"/>
      <c r="C96" s="95" t="s">
        <v>88</v>
      </c>
      <c r="J96" s="79">
        <f>J118</f>
        <v>0</v>
      </c>
      <c r="L96" s="15"/>
      <c r="AU96" s="3" t="s">
        <v>89</v>
      </c>
    </row>
    <row r="97" spans="2:12" s="96" customFormat="1" ht="24.75" customHeight="1">
      <c r="B97" s="97"/>
      <c r="D97" s="98" t="s">
        <v>423</v>
      </c>
      <c r="E97" s="99"/>
      <c r="F97" s="99"/>
      <c r="G97" s="99"/>
      <c r="H97" s="99"/>
      <c r="I97" s="99"/>
      <c r="J97" s="100">
        <f>J119</f>
        <v>0</v>
      </c>
      <c r="L97" s="97"/>
    </row>
    <row r="98" spans="2:12" s="101" customFormat="1" ht="19.5" customHeight="1">
      <c r="B98" s="102"/>
      <c r="D98" s="106" t="s">
        <v>863</v>
      </c>
      <c r="E98" s="107"/>
      <c r="F98" s="107"/>
      <c r="G98" s="107"/>
      <c r="H98" s="107"/>
      <c r="I98" s="107"/>
      <c r="J98" s="108">
        <f>J120</f>
        <v>0</v>
      </c>
      <c r="L98" s="102"/>
    </row>
    <row r="99" spans="2:12" s="101" customFormat="1" ht="19.5" customHeight="1">
      <c r="B99" s="102"/>
      <c r="C99" s="14"/>
      <c r="D99" s="14"/>
      <c r="E99" s="14"/>
      <c r="F99" s="14"/>
      <c r="G99" s="14"/>
      <c r="H99" s="14"/>
      <c r="I99" s="14"/>
      <c r="J99" s="14"/>
      <c r="L99" s="102"/>
    </row>
    <row r="100" spans="2:12" s="101" customFormat="1" ht="19.5" customHeight="1">
      <c r="B100" s="102"/>
      <c r="C100" s="28"/>
      <c r="D100" s="28"/>
      <c r="E100" s="28"/>
      <c r="F100" s="28"/>
      <c r="G100" s="28"/>
      <c r="H100" s="28"/>
      <c r="I100" s="28"/>
      <c r="J100" s="28"/>
      <c r="L100" s="102"/>
    </row>
    <row r="101" spans="2:12" s="96" customFormat="1" ht="24.75" customHeight="1">
      <c r="B101" s="97"/>
      <c r="C101" s="1"/>
      <c r="D101" s="1"/>
      <c r="E101" s="1"/>
      <c r="F101" s="1"/>
      <c r="G101" s="1"/>
      <c r="H101" s="1"/>
      <c r="I101" s="1"/>
      <c r="J101" s="1"/>
      <c r="L101" s="97"/>
    </row>
    <row r="102" spans="2:12" s="101" customFormat="1" ht="19.5" customHeight="1">
      <c r="B102" s="102"/>
      <c r="C102" s="1"/>
      <c r="D102" s="1"/>
      <c r="E102" s="1"/>
      <c r="F102" s="1"/>
      <c r="G102" s="1"/>
      <c r="H102" s="1"/>
      <c r="I102" s="1"/>
      <c r="J102" s="1"/>
      <c r="L102" s="102"/>
    </row>
    <row r="103" spans="2:12" s="101" customFormat="1" ht="19.5" customHeight="1">
      <c r="B103" s="102"/>
      <c r="C103" s="1"/>
      <c r="D103" s="1"/>
      <c r="E103" s="1"/>
      <c r="F103" s="1"/>
      <c r="G103" s="1"/>
      <c r="H103" s="1"/>
      <c r="I103" s="1"/>
      <c r="J103" s="1"/>
      <c r="L103" s="102"/>
    </row>
    <row r="104" spans="2:12" s="101" customFormat="1" ht="19.5" customHeight="1">
      <c r="B104" s="102"/>
      <c r="C104" s="30"/>
      <c r="D104" s="30"/>
      <c r="E104" s="30"/>
      <c r="F104" s="30"/>
      <c r="G104" s="30"/>
      <c r="H104" s="30"/>
      <c r="I104" s="30"/>
      <c r="J104" s="30"/>
      <c r="L104" s="102"/>
    </row>
    <row r="105" spans="2:12" s="101" customFormat="1" ht="19.5" customHeight="1">
      <c r="B105" s="102"/>
      <c r="C105" s="7" t="s">
        <v>94</v>
      </c>
      <c r="D105" s="14"/>
      <c r="E105" s="14"/>
      <c r="F105" s="14"/>
      <c r="G105" s="14"/>
      <c r="H105" s="14"/>
      <c r="I105" s="14"/>
      <c r="J105" s="14"/>
      <c r="L105" s="102"/>
    </row>
    <row r="106" spans="2:12" s="101" customFormat="1" ht="19.5" customHeight="1">
      <c r="B106" s="102"/>
      <c r="C106" s="14"/>
      <c r="D106" s="14"/>
      <c r="E106" s="14"/>
      <c r="F106" s="14"/>
      <c r="G106" s="14"/>
      <c r="H106" s="14"/>
      <c r="I106" s="14"/>
      <c r="J106" s="14"/>
      <c r="L106" s="102"/>
    </row>
    <row r="107" spans="2:12" s="101" customFormat="1" ht="19.5" customHeight="1">
      <c r="B107" s="102"/>
      <c r="C107" s="11" t="s">
        <v>13</v>
      </c>
      <c r="D107" s="14"/>
      <c r="E107" s="14"/>
      <c r="F107" s="14"/>
      <c r="G107" s="14"/>
      <c r="H107" s="14"/>
      <c r="I107" s="14"/>
      <c r="J107" s="14"/>
      <c r="L107" s="102"/>
    </row>
    <row r="108" spans="2:12" s="101" customFormat="1" ht="19.5" customHeight="1">
      <c r="B108" s="102"/>
      <c r="C108" s="14"/>
      <c r="D108" s="14"/>
      <c r="E108" s="215" t="str">
        <f>E7</f>
        <v>Škola</v>
      </c>
      <c r="F108" s="215"/>
      <c r="G108" s="215"/>
      <c r="H108" s="215"/>
      <c r="I108" s="14"/>
      <c r="J108" s="14"/>
      <c r="L108" s="102"/>
    </row>
    <row r="109" spans="2:12" s="101" customFormat="1" ht="19.5" customHeight="1">
      <c r="B109" s="102"/>
      <c r="C109" s="11" t="s">
        <v>83</v>
      </c>
      <c r="D109" s="14"/>
      <c r="E109" s="14"/>
      <c r="F109" s="14"/>
      <c r="G109" s="14"/>
      <c r="H109" s="14"/>
      <c r="I109" s="14"/>
      <c r="J109" s="14"/>
      <c r="L109" s="102"/>
    </row>
    <row r="110" spans="2:12" s="101" customFormat="1" ht="19.5" customHeight="1">
      <c r="B110" s="102"/>
      <c r="C110" s="14"/>
      <c r="D110" s="14"/>
      <c r="E110" s="202" t="str">
        <f>E9</f>
        <v>SO401 – plynovodní přípojka+ SO101 – Vnitřní plynovod</v>
      </c>
      <c r="F110" s="202"/>
      <c r="G110" s="202"/>
      <c r="H110" s="202"/>
      <c r="I110" s="14"/>
      <c r="J110" s="14"/>
      <c r="L110" s="102"/>
    </row>
    <row r="111" spans="2:12" s="101" customFormat="1" ht="19.5" customHeight="1">
      <c r="B111" s="102"/>
      <c r="C111" s="14"/>
      <c r="D111" s="14"/>
      <c r="E111" s="14"/>
      <c r="F111" s="14"/>
      <c r="G111" s="14"/>
      <c r="H111" s="14"/>
      <c r="I111" s="14"/>
      <c r="J111" s="14"/>
      <c r="L111" s="102"/>
    </row>
    <row r="112" spans="2:12" s="101" customFormat="1" ht="19.5" customHeight="1">
      <c r="B112" s="102"/>
      <c r="C112" s="11" t="s">
        <v>17</v>
      </c>
      <c r="D112" s="14"/>
      <c r="E112" s="14"/>
      <c r="F112" s="12" t="str">
        <f>F12</f>
        <v> </v>
      </c>
      <c r="G112" s="14"/>
      <c r="H112" s="14"/>
      <c r="I112" s="11" t="s">
        <v>19</v>
      </c>
      <c r="J112" s="75" t="str">
        <f>IF(J12="","",J12)</f>
        <v>14. 12. 2019</v>
      </c>
      <c r="L112" s="102"/>
    </row>
    <row r="113" spans="2:12" s="101" customFormat="1" ht="19.5" customHeight="1">
      <c r="B113" s="102"/>
      <c r="C113" s="14"/>
      <c r="D113" s="14"/>
      <c r="E113" s="14"/>
      <c r="F113" s="14"/>
      <c r="G113" s="14"/>
      <c r="H113" s="14"/>
      <c r="I113" s="14"/>
      <c r="J113" s="14"/>
      <c r="L113" s="102"/>
    </row>
    <row r="114" spans="2:12" s="101" customFormat="1" ht="19.5" customHeight="1">
      <c r="B114" s="102"/>
      <c r="C114" s="11" t="s">
        <v>21</v>
      </c>
      <c r="D114" s="14"/>
      <c r="E114" s="14"/>
      <c r="F114" s="12" t="str">
        <f>E15</f>
        <v> </v>
      </c>
      <c r="G114" s="14"/>
      <c r="H114" s="14"/>
      <c r="I114" s="11" t="s">
        <v>25</v>
      </c>
      <c r="J114" s="92" t="str">
        <f>E21</f>
        <v> </v>
      </c>
      <c r="L114" s="102"/>
    </row>
    <row r="115" spans="2:12" s="101" customFormat="1" ht="19.5" customHeight="1">
      <c r="B115" s="102"/>
      <c r="C115" s="11" t="s">
        <v>24</v>
      </c>
      <c r="D115" s="14"/>
      <c r="E115" s="14"/>
      <c r="F115" s="12" t="str">
        <f>IF(E18="","",E18)</f>
        <v> </v>
      </c>
      <c r="G115" s="14"/>
      <c r="H115" s="14"/>
      <c r="I115" s="11" t="s">
        <v>27</v>
      </c>
      <c r="J115" s="92" t="str">
        <f>E24</f>
        <v> </v>
      </c>
      <c r="L115" s="102"/>
    </row>
    <row r="116" spans="2:12" s="14" customFormat="1" ht="21.75" customHeight="1">
      <c r="B116" s="15"/>
      <c r="L116" s="15"/>
    </row>
    <row r="117" spans="2:12" s="14" customFormat="1" ht="25.5" customHeight="1">
      <c r="B117" s="27"/>
      <c r="C117" s="109" t="s">
        <v>95</v>
      </c>
      <c r="D117" s="110" t="s">
        <v>54</v>
      </c>
      <c r="E117" s="110" t="s">
        <v>50</v>
      </c>
      <c r="F117" s="110" t="s">
        <v>51</v>
      </c>
      <c r="G117" s="110" t="s">
        <v>96</v>
      </c>
      <c r="H117" s="110" t="s">
        <v>97</v>
      </c>
      <c r="I117" s="110" t="s">
        <v>98</v>
      </c>
      <c r="J117" s="111" t="s">
        <v>87</v>
      </c>
      <c r="K117" s="28"/>
      <c r="L117" s="15"/>
    </row>
    <row r="118" spans="3:10" ht="15.75">
      <c r="C118" s="49" t="s">
        <v>99</v>
      </c>
      <c r="D118" s="14"/>
      <c r="E118" s="14"/>
      <c r="F118" s="14"/>
      <c r="G118" s="14"/>
      <c r="H118" s="14"/>
      <c r="I118" s="14"/>
      <c r="J118" s="112">
        <f>J120+J146</f>
        <v>0</v>
      </c>
    </row>
    <row r="119" spans="3:10" ht="30.75" customHeight="1">
      <c r="C119" s="113"/>
      <c r="D119" s="114" t="s">
        <v>68</v>
      </c>
      <c r="E119" s="115" t="s">
        <v>437</v>
      </c>
      <c r="F119" s="115" t="s">
        <v>438</v>
      </c>
      <c r="G119" s="113"/>
      <c r="H119" s="113"/>
      <c r="I119" s="113"/>
      <c r="J119" s="116">
        <f>J120+J146</f>
        <v>0</v>
      </c>
    </row>
    <row r="120" spans="1:10" ht="12.75">
      <c r="A120" s="14"/>
      <c r="B120" s="143"/>
      <c r="C120" s="113"/>
      <c r="D120" s="114" t="s">
        <v>68</v>
      </c>
      <c r="E120" s="117" t="s">
        <v>864</v>
      </c>
      <c r="F120" s="117" t="s">
        <v>865</v>
      </c>
      <c r="G120" s="113"/>
      <c r="H120" s="113"/>
      <c r="I120" s="113"/>
      <c r="J120" s="105">
        <f>J121+J122+J123+J124+J125+J126+J127+J128+J129+J130+J131+J132+J133+J134+J135+J136+J137+J138+J139+J140+J141+J142+J145+J143+J144</f>
        <v>0</v>
      </c>
    </row>
    <row r="121" spans="2:12" s="14" customFormat="1" ht="24" customHeight="1">
      <c r="B121" s="143"/>
      <c r="C121" s="118" t="s">
        <v>866</v>
      </c>
      <c r="D121" s="118" t="s">
        <v>104</v>
      </c>
      <c r="E121" s="119" t="s">
        <v>867</v>
      </c>
      <c r="F121" s="120" t="s">
        <v>868</v>
      </c>
      <c r="G121" s="121" t="s">
        <v>154</v>
      </c>
      <c r="H121" s="122">
        <v>15</v>
      </c>
      <c r="I121" s="123">
        <v>0</v>
      </c>
      <c r="J121" s="123">
        <f aca="true" t="shared" si="0" ref="J121:J145">ROUND(I121*H121,2)</f>
        <v>0</v>
      </c>
      <c r="K121" s="30"/>
      <c r="L121" s="15"/>
    </row>
    <row r="122" spans="2:12" s="14" customFormat="1" ht="24.75" customHeight="1">
      <c r="B122" s="143"/>
      <c r="C122" s="118" t="s">
        <v>869</v>
      </c>
      <c r="D122" s="118" t="s">
        <v>104</v>
      </c>
      <c r="E122" s="119" t="s">
        <v>870</v>
      </c>
      <c r="F122" s="120" t="s">
        <v>871</v>
      </c>
      <c r="G122" s="121" t="s">
        <v>154</v>
      </c>
      <c r="H122" s="122">
        <v>30</v>
      </c>
      <c r="I122" s="123">
        <v>0</v>
      </c>
      <c r="J122" s="123">
        <f t="shared" si="0"/>
        <v>0</v>
      </c>
      <c r="L122" s="15"/>
    </row>
    <row r="123" spans="2:12" s="14" customFormat="1" ht="28.5" customHeight="1">
      <c r="B123" s="143"/>
      <c r="C123" s="118" t="s">
        <v>872</v>
      </c>
      <c r="D123" s="118" t="s">
        <v>104</v>
      </c>
      <c r="E123" s="119" t="s">
        <v>873</v>
      </c>
      <c r="F123" s="120" t="s">
        <v>874</v>
      </c>
      <c r="G123" s="121" t="s">
        <v>154</v>
      </c>
      <c r="H123" s="122">
        <v>2.5</v>
      </c>
      <c r="I123" s="123">
        <v>0</v>
      </c>
      <c r="J123" s="123">
        <f t="shared" si="0"/>
        <v>0</v>
      </c>
      <c r="L123" s="15"/>
    </row>
    <row r="124" spans="2:12" s="14" customFormat="1" ht="18.75" customHeight="1">
      <c r="B124" s="143"/>
      <c r="C124" s="118" t="s">
        <v>875</v>
      </c>
      <c r="D124" s="118" t="s">
        <v>104</v>
      </c>
      <c r="E124" s="119" t="s">
        <v>876</v>
      </c>
      <c r="F124" s="120" t="s">
        <v>877</v>
      </c>
      <c r="G124" s="121" t="s">
        <v>154</v>
      </c>
      <c r="H124" s="122">
        <v>20</v>
      </c>
      <c r="I124" s="123">
        <v>0</v>
      </c>
      <c r="J124" s="123">
        <f t="shared" si="0"/>
        <v>0</v>
      </c>
      <c r="L124" s="15"/>
    </row>
    <row r="125" spans="2:12" s="14" customFormat="1" ht="24" customHeight="1">
      <c r="B125" s="143"/>
      <c r="C125" s="118" t="s">
        <v>878</v>
      </c>
      <c r="D125" s="118" t="s">
        <v>104</v>
      </c>
      <c r="E125" s="119" t="s">
        <v>879</v>
      </c>
      <c r="F125" s="120" t="s">
        <v>880</v>
      </c>
      <c r="G125" s="121" t="s">
        <v>579</v>
      </c>
      <c r="H125" s="122">
        <v>1</v>
      </c>
      <c r="I125" s="123">
        <v>0</v>
      </c>
      <c r="J125" s="123">
        <f t="shared" si="0"/>
        <v>0</v>
      </c>
      <c r="L125" s="15"/>
    </row>
    <row r="126" spans="2:12" s="14" customFormat="1" ht="21" customHeight="1">
      <c r="B126" s="143"/>
      <c r="C126" s="118" t="s">
        <v>881</v>
      </c>
      <c r="D126" s="118" t="s">
        <v>104</v>
      </c>
      <c r="E126" s="119" t="s">
        <v>882</v>
      </c>
      <c r="F126" s="120" t="s">
        <v>883</v>
      </c>
      <c r="G126" s="121" t="s">
        <v>579</v>
      </c>
      <c r="H126" s="122">
        <v>1</v>
      </c>
      <c r="I126" s="123">
        <v>0</v>
      </c>
      <c r="J126" s="123">
        <f t="shared" si="0"/>
        <v>0</v>
      </c>
      <c r="L126" s="15"/>
    </row>
    <row r="127" spans="2:12" s="14" customFormat="1" ht="27" customHeight="1">
      <c r="B127" s="143"/>
      <c r="C127" s="118" t="s">
        <v>884</v>
      </c>
      <c r="D127" s="118" t="s">
        <v>104</v>
      </c>
      <c r="E127" s="119" t="s">
        <v>885</v>
      </c>
      <c r="F127" s="120" t="s">
        <v>886</v>
      </c>
      <c r="G127" s="121" t="s">
        <v>154</v>
      </c>
      <c r="H127" s="122">
        <v>40</v>
      </c>
      <c r="I127" s="123">
        <v>0</v>
      </c>
      <c r="J127" s="123">
        <f t="shared" si="0"/>
        <v>0</v>
      </c>
      <c r="L127" s="15"/>
    </row>
    <row r="128" spans="2:12" s="14" customFormat="1" ht="30.75" customHeight="1">
      <c r="B128" s="143"/>
      <c r="C128" s="118" t="s">
        <v>887</v>
      </c>
      <c r="D128" s="118" t="s">
        <v>104</v>
      </c>
      <c r="E128" s="119" t="s">
        <v>888</v>
      </c>
      <c r="F128" s="120" t="s">
        <v>889</v>
      </c>
      <c r="G128" s="121" t="s">
        <v>154</v>
      </c>
      <c r="H128" s="122">
        <v>40</v>
      </c>
      <c r="I128" s="123">
        <v>0</v>
      </c>
      <c r="J128" s="123">
        <f t="shared" si="0"/>
        <v>0</v>
      </c>
      <c r="L128" s="15"/>
    </row>
    <row r="129" spans="2:12" s="14" customFormat="1" ht="24" customHeight="1">
      <c r="B129" s="143"/>
      <c r="C129" s="118" t="s">
        <v>890</v>
      </c>
      <c r="D129" s="118" t="s">
        <v>104</v>
      </c>
      <c r="E129" s="119" t="s">
        <v>891</v>
      </c>
      <c r="F129" s="120" t="s">
        <v>892</v>
      </c>
      <c r="G129" s="121" t="s">
        <v>579</v>
      </c>
      <c r="H129" s="122">
        <v>1</v>
      </c>
      <c r="I129" s="123">
        <v>0</v>
      </c>
      <c r="J129" s="123">
        <f t="shared" si="0"/>
        <v>0</v>
      </c>
      <c r="L129" s="15"/>
    </row>
    <row r="130" spans="2:12" s="14" customFormat="1" ht="24.75" customHeight="1">
      <c r="B130" s="143"/>
      <c r="C130" s="118" t="s">
        <v>893</v>
      </c>
      <c r="D130" s="118" t="s">
        <v>104</v>
      </c>
      <c r="E130" s="119" t="s">
        <v>894</v>
      </c>
      <c r="F130" s="120" t="s">
        <v>895</v>
      </c>
      <c r="G130" s="121" t="s">
        <v>162</v>
      </c>
      <c r="H130" s="122">
        <v>1</v>
      </c>
      <c r="I130" s="123">
        <v>0</v>
      </c>
      <c r="J130" s="123">
        <f t="shared" si="0"/>
        <v>0</v>
      </c>
      <c r="L130" s="15"/>
    </row>
    <row r="131" spans="2:12" s="14" customFormat="1" ht="15" customHeight="1">
      <c r="B131" s="143"/>
      <c r="C131" s="118" t="s">
        <v>896</v>
      </c>
      <c r="D131" s="118" t="s">
        <v>104</v>
      </c>
      <c r="E131" s="119" t="s">
        <v>897</v>
      </c>
      <c r="F131" s="120" t="s">
        <v>898</v>
      </c>
      <c r="G131" s="121" t="s">
        <v>154</v>
      </c>
      <c r="H131" s="122">
        <v>75</v>
      </c>
      <c r="I131" s="123">
        <v>0</v>
      </c>
      <c r="J131" s="123">
        <f t="shared" si="0"/>
        <v>0</v>
      </c>
      <c r="L131" s="15"/>
    </row>
    <row r="132" spans="2:12" s="14" customFormat="1" ht="14.25" customHeight="1">
      <c r="B132" s="143"/>
      <c r="C132" s="118" t="s">
        <v>899</v>
      </c>
      <c r="D132" s="118" t="s">
        <v>104</v>
      </c>
      <c r="E132" s="119" t="s">
        <v>900</v>
      </c>
      <c r="F132" s="120" t="s">
        <v>901</v>
      </c>
      <c r="G132" s="121" t="s">
        <v>162</v>
      </c>
      <c r="H132" s="122">
        <v>1</v>
      </c>
      <c r="I132" s="123">
        <v>0</v>
      </c>
      <c r="J132" s="123">
        <f t="shared" si="0"/>
        <v>0</v>
      </c>
      <c r="L132" s="15"/>
    </row>
    <row r="133" spans="2:12" s="14" customFormat="1" ht="23.25" customHeight="1">
      <c r="B133" s="143"/>
      <c r="C133" s="118" t="s">
        <v>902</v>
      </c>
      <c r="D133" s="118" t="s">
        <v>104</v>
      </c>
      <c r="E133" s="119" t="s">
        <v>903</v>
      </c>
      <c r="F133" s="120" t="s">
        <v>904</v>
      </c>
      <c r="G133" s="121" t="s">
        <v>162</v>
      </c>
      <c r="H133" s="122">
        <v>2</v>
      </c>
      <c r="I133" s="123">
        <v>0</v>
      </c>
      <c r="J133" s="123">
        <f t="shared" si="0"/>
        <v>0</v>
      </c>
      <c r="L133" s="15"/>
    </row>
    <row r="134" spans="1:20" s="130" customFormat="1" ht="29.25" customHeight="1">
      <c r="A134" s="14"/>
      <c r="B134" s="143"/>
      <c r="C134" s="118" t="s">
        <v>905</v>
      </c>
      <c r="D134" s="118" t="s">
        <v>104</v>
      </c>
      <c r="E134" s="119" t="s">
        <v>906</v>
      </c>
      <c r="F134" s="120" t="s">
        <v>907</v>
      </c>
      <c r="G134" s="121" t="s">
        <v>162</v>
      </c>
      <c r="H134" s="122">
        <v>2</v>
      </c>
      <c r="I134" s="123">
        <v>0</v>
      </c>
      <c r="J134" s="123">
        <f t="shared" si="0"/>
        <v>0</v>
      </c>
      <c r="K134" s="132" t="s">
        <v>144</v>
      </c>
      <c r="L134" s="131"/>
      <c r="M134" s="43"/>
      <c r="N134" s="44" t="s">
        <v>33</v>
      </c>
      <c r="O134" s="44" t="s">
        <v>145</v>
      </c>
      <c r="P134" s="44" t="s">
        <v>146</v>
      </c>
      <c r="Q134" s="44" t="s">
        <v>147</v>
      </c>
      <c r="R134" s="44" t="s">
        <v>148</v>
      </c>
      <c r="S134" s="44" t="s">
        <v>149</v>
      </c>
      <c r="T134" s="45" t="s">
        <v>150</v>
      </c>
    </row>
    <row r="135" spans="2:63" s="14" customFormat="1" ht="22.5" customHeight="1">
      <c r="B135" s="143"/>
      <c r="C135" s="118" t="s">
        <v>908</v>
      </c>
      <c r="D135" s="118" t="s">
        <v>104</v>
      </c>
      <c r="E135" s="119" t="s">
        <v>909</v>
      </c>
      <c r="F135" s="120" t="s">
        <v>910</v>
      </c>
      <c r="G135" s="121" t="s">
        <v>579</v>
      </c>
      <c r="H135" s="122">
        <v>1</v>
      </c>
      <c r="I135" s="123">
        <v>0</v>
      </c>
      <c r="J135" s="123">
        <f t="shared" si="0"/>
        <v>0</v>
      </c>
      <c r="L135" s="15"/>
      <c r="M135" s="46"/>
      <c r="N135" s="37"/>
      <c r="O135" s="37"/>
      <c r="P135" s="133" t="e">
        <f>P136+P166</f>
        <v>#VALUE!</v>
      </c>
      <c r="Q135" s="37"/>
      <c r="R135" s="133" t="e">
        <f>R136+R166</f>
        <v>#VALUE!</v>
      </c>
      <c r="S135" s="37"/>
      <c r="T135" s="134" t="e">
        <f>T136+T166</f>
        <v>#VALUE!</v>
      </c>
      <c r="AT135" s="3" t="s">
        <v>68</v>
      </c>
      <c r="AU135" s="3" t="s">
        <v>89</v>
      </c>
      <c r="BK135" s="135" t="e">
        <f>BK136+BK166</f>
        <v>#VALUE!</v>
      </c>
    </row>
    <row r="136" spans="1:63" s="113" customFormat="1" ht="25.5" customHeight="1">
      <c r="A136" s="14"/>
      <c r="B136" s="143"/>
      <c r="C136" s="118" t="s">
        <v>911</v>
      </c>
      <c r="D136" s="118" t="s">
        <v>104</v>
      </c>
      <c r="E136" s="119" t="s">
        <v>912</v>
      </c>
      <c r="F136" s="120" t="s">
        <v>913</v>
      </c>
      <c r="G136" s="121" t="s">
        <v>162</v>
      </c>
      <c r="H136" s="122">
        <v>1</v>
      </c>
      <c r="I136" s="123">
        <v>0</v>
      </c>
      <c r="J136" s="123">
        <f t="shared" si="0"/>
        <v>0</v>
      </c>
      <c r="L136" s="136"/>
      <c r="M136" s="137"/>
      <c r="N136" s="138"/>
      <c r="O136" s="138"/>
      <c r="P136" s="139" t="e">
        <f>P137+P148+P150</f>
        <v>#VALUE!</v>
      </c>
      <c r="Q136" s="138"/>
      <c r="R136" s="139" t="e">
        <f>R137+R148+R150</f>
        <v>#VALUE!</v>
      </c>
      <c r="S136" s="138"/>
      <c r="T136" s="140" t="e">
        <f>T137+T148+T150</f>
        <v>#VALUE!</v>
      </c>
      <c r="AR136" s="114" t="s">
        <v>74</v>
      </c>
      <c r="AT136" s="141" t="s">
        <v>68</v>
      </c>
      <c r="AU136" s="141" t="s">
        <v>69</v>
      </c>
      <c r="AY136" s="114" t="s">
        <v>158</v>
      </c>
      <c r="BK136" s="142" t="e">
        <f>BK137+BK148+BK150</f>
        <v>#VALUE!</v>
      </c>
    </row>
    <row r="137" spans="2:63" s="113" customFormat="1" ht="22.5" customHeight="1">
      <c r="B137" s="136"/>
      <c r="C137" s="118" t="s">
        <v>914</v>
      </c>
      <c r="D137" s="118" t="s">
        <v>104</v>
      </c>
      <c r="E137" s="119" t="s">
        <v>915</v>
      </c>
      <c r="F137" s="120" t="s">
        <v>916</v>
      </c>
      <c r="G137" s="121" t="s">
        <v>162</v>
      </c>
      <c r="H137" s="122">
        <v>1</v>
      </c>
      <c r="I137" s="123">
        <v>0</v>
      </c>
      <c r="J137" s="123">
        <f t="shared" si="0"/>
        <v>0</v>
      </c>
      <c r="L137" s="136"/>
      <c r="M137" s="137"/>
      <c r="N137" s="138"/>
      <c r="O137" s="138"/>
      <c r="P137" s="139" t="e">
        <f>SUM(P138:P147)</f>
        <v>#VALUE!</v>
      </c>
      <c r="Q137" s="138"/>
      <c r="R137" s="139" t="e">
        <f>SUM(R138:R147)</f>
        <v>#VALUE!</v>
      </c>
      <c r="S137" s="138"/>
      <c r="T137" s="140" t="e">
        <f>SUM(T138:T147)</f>
        <v>#VALUE!</v>
      </c>
      <c r="AR137" s="114" t="s">
        <v>74</v>
      </c>
      <c r="AT137" s="141" t="s">
        <v>68</v>
      </c>
      <c r="AU137" s="141" t="s">
        <v>74</v>
      </c>
      <c r="AY137" s="114" t="s">
        <v>158</v>
      </c>
      <c r="BK137" s="142" t="e">
        <f>SUM(BK138:BK147)</f>
        <v>#VALUE!</v>
      </c>
    </row>
    <row r="138" spans="2:65" s="14" customFormat="1" ht="24" customHeight="1">
      <c r="B138" s="143"/>
      <c r="C138" s="118" t="s">
        <v>917</v>
      </c>
      <c r="D138" s="118" t="s">
        <v>104</v>
      </c>
      <c r="E138" s="119" t="s">
        <v>918</v>
      </c>
      <c r="F138" s="120" t="s">
        <v>919</v>
      </c>
      <c r="G138" s="121" t="s">
        <v>171</v>
      </c>
      <c r="H138" s="122">
        <v>1</v>
      </c>
      <c r="I138" s="123">
        <v>0</v>
      </c>
      <c r="J138" s="123">
        <f t="shared" si="0"/>
        <v>0</v>
      </c>
      <c r="K138" s="120" t="s">
        <v>166</v>
      </c>
      <c r="L138" s="15"/>
      <c r="M138" s="144"/>
      <c r="N138" s="145" t="s">
        <v>34</v>
      </c>
      <c r="O138" s="146">
        <v>1.43</v>
      </c>
      <c r="P138" s="146" t="e">
        <f aca="true" t="shared" si="1" ref="P138:P147">O138*"#REF!#REF!"</f>
        <v>#VALUE!</v>
      </c>
      <c r="Q138" s="146">
        <v>0</v>
      </c>
      <c r="R138" s="146" t="e">
        <f aca="true" t="shared" si="2" ref="R138:R147">Q138*"#REF!#REF!"</f>
        <v>#VALUE!</v>
      </c>
      <c r="S138" s="146">
        <v>0</v>
      </c>
      <c r="T138" s="147" t="e">
        <f aca="true" t="shared" si="3" ref="T138:T147">S138*"#REF!#REF!"</f>
        <v>#VALUE!</v>
      </c>
      <c r="AR138" s="148" t="s">
        <v>137</v>
      </c>
      <c r="AT138" s="148" t="s">
        <v>104</v>
      </c>
      <c r="AU138" s="148" t="s">
        <v>76</v>
      </c>
      <c r="AY138" s="3" t="s">
        <v>158</v>
      </c>
      <c r="BE138" s="149" t="str">
        <f aca="true" t="shared" si="4" ref="BE138:BE147">IF(N138="základní","#REF!#REF!",0)</f>
        <v>#REF!#REF!</v>
      </c>
      <c r="BF138" s="149">
        <f aca="true" t="shared" si="5" ref="BF138:BF147">IF(N138="snížená","#REF!#REF!",0)</f>
        <v>0</v>
      </c>
      <c r="BG138" s="149">
        <f aca="true" t="shared" si="6" ref="BG138:BG147">IF(N138="zákl. přenesená","#REF!#REF!",0)</f>
        <v>0</v>
      </c>
      <c r="BH138" s="149">
        <f aca="true" t="shared" si="7" ref="BH138:BH147">IF(N138="sníž. přenesená","#REF!#REF!",0)</f>
        <v>0</v>
      </c>
      <c r="BI138" s="149">
        <f aca="true" t="shared" si="8" ref="BI138:BI147">IF(N138="nulová","#REF!#REF!",0)</f>
        <v>0</v>
      </c>
      <c r="BJ138" s="3" t="s">
        <v>74</v>
      </c>
      <c r="BK138" s="149" t="e">
        <f aca="true" t="shared" si="9" ref="BK138:BK147">ROUND("#REF!#REF!"*"#REF!#REF!",2)</f>
        <v>#VALUE!</v>
      </c>
      <c r="BL138" s="3" t="s">
        <v>137</v>
      </c>
      <c r="BM138" s="148" t="s">
        <v>167</v>
      </c>
    </row>
    <row r="139" spans="2:65" s="14" customFormat="1" ht="24" customHeight="1">
      <c r="B139" s="143"/>
      <c r="C139" s="118" t="s">
        <v>920</v>
      </c>
      <c r="D139" s="118" t="s">
        <v>104</v>
      </c>
      <c r="E139" s="119" t="s">
        <v>921</v>
      </c>
      <c r="F139" s="120" t="s">
        <v>922</v>
      </c>
      <c r="G139" s="121" t="s">
        <v>162</v>
      </c>
      <c r="H139" s="122">
        <v>1</v>
      </c>
      <c r="I139" s="123">
        <v>0</v>
      </c>
      <c r="J139" s="123">
        <f t="shared" si="0"/>
        <v>0</v>
      </c>
      <c r="K139" s="120" t="s">
        <v>166</v>
      </c>
      <c r="L139" s="15"/>
      <c r="M139" s="144"/>
      <c r="N139" s="145" t="s">
        <v>34</v>
      </c>
      <c r="O139" s="146">
        <v>0.1</v>
      </c>
      <c r="P139" s="146" t="e">
        <f t="shared" si="1"/>
        <v>#VALUE!</v>
      </c>
      <c r="Q139" s="146">
        <v>0</v>
      </c>
      <c r="R139" s="146" t="e">
        <f t="shared" si="2"/>
        <v>#VALUE!</v>
      </c>
      <c r="S139" s="146">
        <v>0</v>
      </c>
      <c r="T139" s="147" t="e">
        <f t="shared" si="3"/>
        <v>#VALUE!</v>
      </c>
      <c r="AR139" s="148" t="s">
        <v>137</v>
      </c>
      <c r="AT139" s="148" t="s">
        <v>104</v>
      </c>
      <c r="AU139" s="148" t="s">
        <v>76</v>
      </c>
      <c r="AY139" s="3" t="s">
        <v>158</v>
      </c>
      <c r="BE139" s="149" t="str">
        <f t="shared" si="4"/>
        <v>#REF!#REF!</v>
      </c>
      <c r="BF139" s="149">
        <f t="shared" si="5"/>
        <v>0</v>
      </c>
      <c r="BG139" s="149">
        <f t="shared" si="6"/>
        <v>0</v>
      </c>
      <c r="BH139" s="149">
        <f t="shared" si="7"/>
        <v>0</v>
      </c>
      <c r="BI139" s="149">
        <f t="shared" si="8"/>
        <v>0</v>
      </c>
      <c r="BJ139" s="3" t="s">
        <v>74</v>
      </c>
      <c r="BK139" s="149" t="e">
        <f t="shared" si="9"/>
        <v>#VALUE!</v>
      </c>
      <c r="BL139" s="3" t="s">
        <v>137</v>
      </c>
      <c r="BM139" s="148" t="s">
        <v>172</v>
      </c>
    </row>
    <row r="140" spans="2:65" s="14" customFormat="1" ht="24" customHeight="1">
      <c r="B140" s="143"/>
      <c r="C140" s="118" t="s">
        <v>923</v>
      </c>
      <c r="D140" s="118" t="s">
        <v>104</v>
      </c>
      <c r="E140" s="119" t="s">
        <v>924</v>
      </c>
      <c r="F140" s="120" t="s">
        <v>925</v>
      </c>
      <c r="G140" s="121" t="s">
        <v>171</v>
      </c>
      <c r="H140" s="122">
        <v>1</v>
      </c>
      <c r="I140" s="123">
        <v>0</v>
      </c>
      <c r="J140" s="123">
        <f t="shared" si="0"/>
        <v>0</v>
      </c>
      <c r="K140" s="120" t="s">
        <v>166</v>
      </c>
      <c r="L140" s="15"/>
      <c r="M140" s="144"/>
      <c r="N140" s="145" t="s">
        <v>34</v>
      </c>
      <c r="O140" s="146">
        <v>0.34500000000000003</v>
      </c>
      <c r="P140" s="146" t="e">
        <f t="shared" si="1"/>
        <v>#VALUE!</v>
      </c>
      <c r="Q140" s="146">
        <v>0</v>
      </c>
      <c r="R140" s="146" t="e">
        <f t="shared" si="2"/>
        <v>#VALUE!</v>
      </c>
      <c r="S140" s="146">
        <v>0</v>
      </c>
      <c r="T140" s="147" t="e">
        <f t="shared" si="3"/>
        <v>#VALUE!</v>
      </c>
      <c r="AR140" s="148" t="s">
        <v>137</v>
      </c>
      <c r="AT140" s="148" t="s">
        <v>104</v>
      </c>
      <c r="AU140" s="148" t="s">
        <v>76</v>
      </c>
      <c r="AY140" s="3" t="s">
        <v>158</v>
      </c>
      <c r="BE140" s="149" t="str">
        <f t="shared" si="4"/>
        <v>#REF!#REF!</v>
      </c>
      <c r="BF140" s="149">
        <f t="shared" si="5"/>
        <v>0</v>
      </c>
      <c r="BG140" s="149">
        <f t="shared" si="6"/>
        <v>0</v>
      </c>
      <c r="BH140" s="149">
        <f t="shared" si="7"/>
        <v>0</v>
      </c>
      <c r="BI140" s="149">
        <f t="shared" si="8"/>
        <v>0</v>
      </c>
      <c r="BJ140" s="3" t="s">
        <v>74</v>
      </c>
      <c r="BK140" s="149" t="e">
        <f t="shared" si="9"/>
        <v>#VALUE!</v>
      </c>
      <c r="BL140" s="3" t="s">
        <v>137</v>
      </c>
      <c r="BM140" s="148" t="s">
        <v>176</v>
      </c>
    </row>
    <row r="141" spans="2:65" s="14" customFormat="1" ht="24" customHeight="1">
      <c r="B141" s="143"/>
      <c r="C141" s="118" t="s">
        <v>926</v>
      </c>
      <c r="D141" s="118" t="s">
        <v>104</v>
      </c>
      <c r="E141" s="119" t="s">
        <v>927</v>
      </c>
      <c r="F141" s="120" t="s">
        <v>513</v>
      </c>
      <c r="G141" s="121" t="s">
        <v>171</v>
      </c>
      <c r="H141" s="122">
        <v>1</v>
      </c>
      <c r="I141" s="123">
        <v>0</v>
      </c>
      <c r="J141" s="123">
        <f t="shared" si="0"/>
        <v>0</v>
      </c>
      <c r="K141" s="120" t="s">
        <v>166</v>
      </c>
      <c r="L141" s="15"/>
      <c r="M141" s="144"/>
      <c r="N141" s="145" t="s">
        <v>34</v>
      </c>
      <c r="O141" s="146">
        <v>0.08700000000000001</v>
      </c>
      <c r="P141" s="146" t="e">
        <f t="shared" si="1"/>
        <v>#VALUE!</v>
      </c>
      <c r="Q141" s="146">
        <v>0</v>
      </c>
      <c r="R141" s="146" t="e">
        <f t="shared" si="2"/>
        <v>#VALUE!</v>
      </c>
      <c r="S141" s="146">
        <v>0</v>
      </c>
      <c r="T141" s="147" t="e">
        <f t="shared" si="3"/>
        <v>#VALUE!</v>
      </c>
      <c r="AR141" s="148" t="s">
        <v>137</v>
      </c>
      <c r="AT141" s="148" t="s">
        <v>104</v>
      </c>
      <c r="AU141" s="148" t="s">
        <v>76</v>
      </c>
      <c r="AY141" s="3" t="s">
        <v>158</v>
      </c>
      <c r="BE141" s="149" t="str">
        <f t="shared" si="4"/>
        <v>#REF!#REF!</v>
      </c>
      <c r="BF141" s="149">
        <f t="shared" si="5"/>
        <v>0</v>
      </c>
      <c r="BG141" s="149">
        <f t="shared" si="6"/>
        <v>0</v>
      </c>
      <c r="BH141" s="149">
        <f t="shared" si="7"/>
        <v>0</v>
      </c>
      <c r="BI141" s="149">
        <f t="shared" si="8"/>
        <v>0</v>
      </c>
      <c r="BJ141" s="3" t="s">
        <v>74</v>
      </c>
      <c r="BK141" s="149" t="e">
        <f t="shared" si="9"/>
        <v>#VALUE!</v>
      </c>
      <c r="BL141" s="3" t="s">
        <v>137</v>
      </c>
      <c r="BM141" s="148" t="s">
        <v>180</v>
      </c>
    </row>
    <row r="142" spans="2:65" s="14" customFormat="1" ht="24" customHeight="1">
      <c r="B142" s="143"/>
      <c r="C142" s="118" t="s">
        <v>928</v>
      </c>
      <c r="D142" s="118" t="s">
        <v>104</v>
      </c>
      <c r="E142" s="119" t="s">
        <v>929</v>
      </c>
      <c r="F142" s="120" t="s">
        <v>515</v>
      </c>
      <c r="G142" s="121" t="s">
        <v>171</v>
      </c>
      <c r="H142" s="122">
        <v>1</v>
      </c>
      <c r="I142" s="123">
        <v>0</v>
      </c>
      <c r="J142" s="123">
        <f t="shared" si="0"/>
        <v>0</v>
      </c>
      <c r="K142" s="120" t="s">
        <v>166</v>
      </c>
      <c r="L142" s="15"/>
      <c r="M142" s="144"/>
      <c r="N142" s="145" t="s">
        <v>34</v>
      </c>
      <c r="O142" s="146">
        <v>0.083</v>
      </c>
      <c r="P142" s="146" t="e">
        <f t="shared" si="1"/>
        <v>#VALUE!</v>
      </c>
      <c r="Q142" s="146">
        <v>0</v>
      </c>
      <c r="R142" s="146" t="e">
        <f t="shared" si="2"/>
        <v>#VALUE!</v>
      </c>
      <c r="S142" s="146">
        <v>0</v>
      </c>
      <c r="T142" s="147" t="e">
        <f t="shared" si="3"/>
        <v>#VALUE!</v>
      </c>
      <c r="AR142" s="148" t="s">
        <v>137</v>
      </c>
      <c r="AT142" s="148" t="s">
        <v>104</v>
      </c>
      <c r="AU142" s="148" t="s">
        <v>76</v>
      </c>
      <c r="AY142" s="3" t="s">
        <v>158</v>
      </c>
      <c r="BE142" s="149" t="str">
        <f t="shared" si="4"/>
        <v>#REF!#REF!</v>
      </c>
      <c r="BF142" s="149">
        <f t="shared" si="5"/>
        <v>0</v>
      </c>
      <c r="BG142" s="149">
        <f t="shared" si="6"/>
        <v>0</v>
      </c>
      <c r="BH142" s="149">
        <f t="shared" si="7"/>
        <v>0</v>
      </c>
      <c r="BI142" s="149">
        <f t="shared" si="8"/>
        <v>0</v>
      </c>
      <c r="BJ142" s="3" t="s">
        <v>74</v>
      </c>
      <c r="BK142" s="149" t="e">
        <f t="shared" si="9"/>
        <v>#VALUE!</v>
      </c>
      <c r="BL142" s="3" t="s">
        <v>137</v>
      </c>
      <c r="BM142" s="148" t="s">
        <v>184</v>
      </c>
    </row>
    <row r="143" spans="2:65" s="14" customFormat="1" ht="27" customHeight="1">
      <c r="B143" s="143"/>
      <c r="C143" s="118" t="s">
        <v>212</v>
      </c>
      <c r="D143" s="118" t="s">
        <v>104</v>
      </c>
      <c r="E143" s="119" t="s">
        <v>213</v>
      </c>
      <c r="F143" s="120" t="s">
        <v>214</v>
      </c>
      <c r="G143" s="121" t="s">
        <v>154</v>
      </c>
      <c r="H143" s="122">
        <v>40</v>
      </c>
      <c r="I143" s="123">
        <v>0</v>
      </c>
      <c r="J143" s="123">
        <f t="shared" si="0"/>
        <v>0</v>
      </c>
      <c r="K143" s="120" t="s">
        <v>166</v>
      </c>
      <c r="L143" s="15"/>
      <c r="M143" s="144"/>
      <c r="N143" s="145" t="s">
        <v>34</v>
      </c>
      <c r="O143" s="146">
        <v>0.009000000000000001</v>
      </c>
      <c r="P143" s="146" t="e">
        <f t="shared" si="1"/>
        <v>#VALUE!</v>
      </c>
      <c r="Q143" s="146">
        <v>0</v>
      </c>
      <c r="R143" s="146" t="e">
        <f t="shared" si="2"/>
        <v>#VALUE!</v>
      </c>
      <c r="S143" s="146">
        <v>0</v>
      </c>
      <c r="T143" s="147" t="e">
        <f t="shared" si="3"/>
        <v>#VALUE!</v>
      </c>
      <c r="AR143" s="148" t="s">
        <v>137</v>
      </c>
      <c r="AT143" s="148" t="s">
        <v>104</v>
      </c>
      <c r="AU143" s="148" t="s">
        <v>76</v>
      </c>
      <c r="AY143" s="3" t="s">
        <v>158</v>
      </c>
      <c r="BE143" s="149" t="str">
        <f t="shared" si="4"/>
        <v>#REF!#REF!</v>
      </c>
      <c r="BF143" s="149">
        <f t="shared" si="5"/>
        <v>0</v>
      </c>
      <c r="BG143" s="149">
        <f t="shared" si="6"/>
        <v>0</v>
      </c>
      <c r="BH143" s="149">
        <f t="shared" si="7"/>
        <v>0</v>
      </c>
      <c r="BI143" s="149">
        <f t="shared" si="8"/>
        <v>0</v>
      </c>
      <c r="BJ143" s="3" t="s">
        <v>74</v>
      </c>
      <c r="BK143" s="149" t="e">
        <f t="shared" si="9"/>
        <v>#VALUE!</v>
      </c>
      <c r="BL143" s="3" t="s">
        <v>137</v>
      </c>
      <c r="BM143" s="148" t="s">
        <v>188</v>
      </c>
    </row>
    <row r="144" spans="2:65" s="14" customFormat="1" ht="24" customHeight="1">
      <c r="B144" s="143"/>
      <c r="C144" s="118" t="s">
        <v>215</v>
      </c>
      <c r="D144" s="118" t="s">
        <v>104</v>
      </c>
      <c r="E144" s="119" t="s">
        <v>930</v>
      </c>
      <c r="F144" s="120" t="s">
        <v>217</v>
      </c>
      <c r="G144" s="121" t="s">
        <v>154</v>
      </c>
      <c r="H144" s="122">
        <v>40</v>
      </c>
      <c r="I144" s="123">
        <v>0</v>
      </c>
      <c r="J144" s="123">
        <f t="shared" si="0"/>
        <v>0</v>
      </c>
      <c r="K144" s="120" t="s">
        <v>166</v>
      </c>
      <c r="L144" s="15"/>
      <c r="M144" s="144"/>
      <c r="N144" s="145" t="s">
        <v>34</v>
      </c>
      <c r="O144" s="146">
        <v>0</v>
      </c>
      <c r="P144" s="146" t="e">
        <f t="shared" si="1"/>
        <v>#VALUE!</v>
      </c>
      <c r="Q144" s="146">
        <v>0</v>
      </c>
      <c r="R144" s="146" t="e">
        <f t="shared" si="2"/>
        <v>#VALUE!</v>
      </c>
      <c r="S144" s="146">
        <v>0</v>
      </c>
      <c r="T144" s="147" t="e">
        <f t="shared" si="3"/>
        <v>#VALUE!</v>
      </c>
      <c r="AR144" s="148" t="s">
        <v>137</v>
      </c>
      <c r="AT144" s="148" t="s">
        <v>104</v>
      </c>
      <c r="AU144" s="148" t="s">
        <v>76</v>
      </c>
      <c r="AY144" s="3" t="s">
        <v>158</v>
      </c>
      <c r="BE144" s="149" t="str">
        <f t="shared" si="4"/>
        <v>#REF!#REF!</v>
      </c>
      <c r="BF144" s="149">
        <f t="shared" si="5"/>
        <v>0</v>
      </c>
      <c r="BG144" s="149">
        <f t="shared" si="6"/>
        <v>0</v>
      </c>
      <c r="BH144" s="149">
        <f t="shared" si="7"/>
        <v>0</v>
      </c>
      <c r="BI144" s="149">
        <f t="shared" si="8"/>
        <v>0</v>
      </c>
      <c r="BJ144" s="3" t="s">
        <v>74</v>
      </c>
      <c r="BK144" s="149" t="e">
        <f t="shared" si="9"/>
        <v>#VALUE!</v>
      </c>
      <c r="BL144" s="3" t="s">
        <v>137</v>
      </c>
      <c r="BM144" s="148" t="s">
        <v>192</v>
      </c>
    </row>
    <row r="145" spans="2:65" s="14" customFormat="1" ht="24" customHeight="1">
      <c r="B145" s="143"/>
      <c r="C145" s="118" t="s">
        <v>931</v>
      </c>
      <c r="D145" s="118" t="s">
        <v>104</v>
      </c>
      <c r="E145" s="119" t="s">
        <v>932</v>
      </c>
      <c r="F145" s="120" t="s">
        <v>933</v>
      </c>
      <c r="G145" s="121" t="s">
        <v>471</v>
      </c>
      <c r="H145" s="122">
        <v>1298.61</v>
      </c>
      <c r="I145" s="123">
        <v>0</v>
      </c>
      <c r="J145" s="123">
        <f t="shared" si="0"/>
        <v>0</v>
      </c>
      <c r="K145" s="120" t="s">
        <v>166</v>
      </c>
      <c r="L145" s="15"/>
      <c r="M145" s="144"/>
      <c r="N145" s="145" t="s">
        <v>34</v>
      </c>
      <c r="O145" s="146">
        <v>0.299</v>
      </c>
      <c r="P145" s="146" t="e">
        <f t="shared" si="1"/>
        <v>#VALUE!</v>
      </c>
      <c r="Q145" s="146">
        <v>0</v>
      </c>
      <c r="R145" s="146" t="e">
        <f t="shared" si="2"/>
        <v>#VALUE!</v>
      </c>
      <c r="S145" s="146">
        <v>0</v>
      </c>
      <c r="T145" s="147" t="e">
        <f t="shared" si="3"/>
        <v>#VALUE!</v>
      </c>
      <c r="AR145" s="148" t="s">
        <v>137</v>
      </c>
      <c r="AT145" s="148" t="s">
        <v>104</v>
      </c>
      <c r="AU145" s="148" t="s">
        <v>76</v>
      </c>
      <c r="AY145" s="3" t="s">
        <v>158</v>
      </c>
      <c r="BE145" s="149" t="str">
        <f t="shared" si="4"/>
        <v>#REF!#REF!</v>
      </c>
      <c r="BF145" s="149">
        <f t="shared" si="5"/>
        <v>0</v>
      </c>
      <c r="BG145" s="149">
        <f t="shared" si="6"/>
        <v>0</v>
      </c>
      <c r="BH145" s="149">
        <f t="shared" si="7"/>
        <v>0</v>
      </c>
      <c r="BI145" s="149">
        <f t="shared" si="8"/>
        <v>0</v>
      </c>
      <c r="BJ145" s="3" t="s">
        <v>74</v>
      </c>
      <c r="BK145" s="149" t="e">
        <f t="shared" si="9"/>
        <v>#VALUE!</v>
      </c>
      <c r="BL145" s="3" t="s">
        <v>137</v>
      </c>
      <c r="BM145" s="148" t="s">
        <v>196</v>
      </c>
    </row>
    <row r="146" spans="2:65" s="14" customFormat="1" ht="24" customHeight="1">
      <c r="B146" s="143"/>
      <c r="C146" s="113"/>
      <c r="D146" s="114" t="s">
        <v>68</v>
      </c>
      <c r="E146" s="117" t="s">
        <v>854</v>
      </c>
      <c r="F146" s="117" t="s">
        <v>855</v>
      </c>
      <c r="G146" s="113"/>
      <c r="H146" s="113"/>
      <c r="I146" s="113"/>
      <c r="J146" s="105">
        <f>BK364</f>
        <v>0</v>
      </c>
      <c r="K146" s="120" t="s">
        <v>166</v>
      </c>
      <c r="L146" s="15"/>
      <c r="M146" s="144"/>
      <c r="N146" s="145" t="s">
        <v>34</v>
      </c>
      <c r="O146" s="146">
        <v>0.28600000000000003</v>
      </c>
      <c r="P146" s="146" t="e">
        <f t="shared" si="1"/>
        <v>#VALUE!</v>
      </c>
      <c r="Q146" s="146">
        <v>0</v>
      </c>
      <c r="R146" s="146" t="e">
        <f t="shared" si="2"/>
        <v>#VALUE!</v>
      </c>
      <c r="S146" s="146">
        <v>0</v>
      </c>
      <c r="T146" s="147" t="e">
        <f t="shared" si="3"/>
        <v>#VALUE!</v>
      </c>
      <c r="AR146" s="148" t="s">
        <v>137</v>
      </c>
      <c r="AT146" s="148" t="s">
        <v>104</v>
      </c>
      <c r="AU146" s="148" t="s">
        <v>76</v>
      </c>
      <c r="AY146" s="3" t="s">
        <v>158</v>
      </c>
      <c r="BE146" s="149" t="str">
        <f t="shared" si="4"/>
        <v>#REF!#REF!</v>
      </c>
      <c r="BF146" s="149">
        <f t="shared" si="5"/>
        <v>0</v>
      </c>
      <c r="BG146" s="149">
        <f t="shared" si="6"/>
        <v>0</v>
      </c>
      <c r="BH146" s="149">
        <f t="shared" si="7"/>
        <v>0</v>
      </c>
      <c r="BI146" s="149">
        <f t="shared" si="8"/>
        <v>0</v>
      </c>
      <c r="BJ146" s="3" t="s">
        <v>74</v>
      </c>
      <c r="BK146" s="149" t="e">
        <f t="shared" si="9"/>
        <v>#VALUE!</v>
      </c>
      <c r="BL146" s="3" t="s">
        <v>137</v>
      </c>
      <c r="BM146" s="148" t="s">
        <v>200</v>
      </c>
    </row>
    <row r="147" spans="2:65" s="14" customFormat="1" ht="16.5" customHeight="1">
      <c r="B147" s="143"/>
      <c r="C147" s="118" t="s">
        <v>856</v>
      </c>
      <c r="D147" s="118" t="s">
        <v>104</v>
      </c>
      <c r="E147" s="119" t="s">
        <v>857</v>
      </c>
      <c r="F147" s="120" t="s">
        <v>858</v>
      </c>
      <c r="G147" s="121" t="s">
        <v>154</v>
      </c>
      <c r="H147" s="122">
        <v>2.5</v>
      </c>
      <c r="I147" s="123">
        <v>0</v>
      </c>
      <c r="J147" s="123">
        <f>ROUND(I147*H147,2)</f>
        <v>0</v>
      </c>
      <c r="K147" s="126" t="s">
        <v>166</v>
      </c>
      <c r="L147" s="150"/>
      <c r="M147" s="151"/>
      <c r="N147" s="152" t="s">
        <v>34</v>
      </c>
      <c r="O147" s="146">
        <v>0</v>
      </c>
      <c r="P147" s="146" t="e">
        <f t="shared" si="1"/>
        <v>#VALUE!</v>
      </c>
      <c r="Q147" s="146">
        <v>1</v>
      </c>
      <c r="R147" s="146" t="e">
        <f t="shared" si="2"/>
        <v>#VALUE!</v>
      </c>
      <c r="S147" s="146">
        <v>0</v>
      </c>
      <c r="T147" s="147" t="e">
        <f t="shared" si="3"/>
        <v>#VALUE!</v>
      </c>
      <c r="AR147" s="148" t="s">
        <v>142</v>
      </c>
      <c r="AT147" s="148" t="s">
        <v>134</v>
      </c>
      <c r="AU147" s="148" t="s">
        <v>76</v>
      </c>
      <c r="AY147" s="3" t="s">
        <v>158</v>
      </c>
      <c r="BE147" s="149" t="str">
        <f t="shared" si="4"/>
        <v>#REF!#REF!</v>
      </c>
      <c r="BF147" s="149">
        <f t="shared" si="5"/>
        <v>0</v>
      </c>
      <c r="BG147" s="149">
        <f t="shared" si="6"/>
        <v>0</v>
      </c>
      <c r="BH147" s="149">
        <f t="shared" si="7"/>
        <v>0</v>
      </c>
      <c r="BI147" s="149">
        <f t="shared" si="8"/>
        <v>0</v>
      </c>
      <c r="BJ147" s="3" t="s">
        <v>74</v>
      </c>
      <c r="BK147" s="149" t="e">
        <f t="shared" si="9"/>
        <v>#VALUE!</v>
      </c>
      <c r="BL147" s="3" t="s">
        <v>137</v>
      </c>
      <c r="BM147" s="148" t="s">
        <v>204</v>
      </c>
    </row>
    <row r="148" spans="1:63" s="113" customFormat="1" ht="22.5" customHeight="1">
      <c r="A148" s="14"/>
      <c r="B148" s="143"/>
      <c r="C148" s="118" t="s">
        <v>859</v>
      </c>
      <c r="D148" s="118" t="s">
        <v>104</v>
      </c>
      <c r="E148" s="119" t="s">
        <v>860</v>
      </c>
      <c r="F148" s="120" t="s">
        <v>861</v>
      </c>
      <c r="G148" s="121" t="s">
        <v>154</v>
      </c>
      <c r="H148" s="122">
        <v>2.5</v>
      </c>
      <c r="I148" s="123">
        <v>0</v>
      </c>
      <c r="J148" s="123">
        <f>ROUND(I148*H148,2)</f>
        <v>0</v>
      </c>
      <c r="L148" s="136"/>
      <c r="M148" s="137"/>
      <c r="N148" s="138"/>
      <c r="O148" s="138"/>
      <c r="P148" s="139" t="e">
        <f>P149</f>
        <v>#VALUE!</v>
      </c>
      <c r="Q148" s="138"/>
      <c r="R148" s="139" t="e">
        <f>R149</f>
        <v>#VALUE!</v>
      </c>
      <c r="S148" s="138"/>
      <c r="T148" s="140" t="e">
        <f>T149</f>
        <v>#VALUE!</v>
      </c>
      <c r="AR148" s="114" t="s">
        <v>74</v>
      </c>
      <c r="AT148" s="141" t="s">
        <v>68</v>
      </c>
      <c r="AU148" s="141" t="s">
        <v>74</v>
      </c>
      <c r="AY148" s="114" t="s">
        <v>158</v>
      </c>
      <c r="BK148" s="142" t="e">
        <f>BK149</f>
        <v>#VALUE!</v>
      </c>
    </row>
    <row r="149" spans="2:65" s="14" customFormat="1" ht="16.5" customHeight="1">
      <c r="B149" s="153"/>
      <c r="C149" s="28"/>
      <c r="D149" s="28"/>
      <c r="E149" s="28"/>
      <c r="F149" s="28"/>
      <c r="G149" s="28"/>
      <c r="H149" s="28"/>
      <c r="I149" s="28"/>
      <c r="J149" s="28"/>
      <c r="K149" s="191" t="s">
        <v>166</v>
      </c>
      <c r="L149" s="39"/>
      <c r="M149" s="144"/>
      <c r="N149" s="145" t="s">
        <v>34</v>
      </c>
      <c r="O149" s="146">
        <v>1.317</v>
      </c>
      <c r="P149" s="146" t="e">
        <f>O149*"#REF!#REF!"</f>
        <v>#VALUE!</v>
      </c>
      <c r="Q149" s="146">
        <v>0</v>
      </c>
      <c r="R149" s="146" t="e">
        <f>Q149*"#REF!#REF!"</f>
        <v>#VALUE!</v>
      </c>
      <c r="S149" s="146">
        <v>0</v>
      </c>
      <c r="T149" s="147" t="e">
        <f>S149*"#REF!#REF!"</f>
        <v>#VALUE!</v>
      </c>
      <c r="AR149" s="148" t="s">
        <v>137</v>
      </c>
      <c r="AT149" s="148" t="s">
        <v>104</v>
      </c>
      <c r="AU149" s="148" t="s">
        <v>76</v>
      </c>
      <c r="AY149" s="3" t="s">
        <v>158</v>
      </c>
      <c r="BE149" s="149" t="str">
        <f>IF(N149="základní","#REF!#REF!",0)</f>
        <v>#REF!#REF!</v>
      </c>
      <c r="BF149" s="149">
        <f>IF(N149="snížená","#REF!#REF!",0)</f>
        <v>0</v>
      </c>
      <c r="BG149" s="149">
        <f>IF(N149="zákl. přenesená","#REF!#REF!",0)</f>
        <v>0</v>
      </c>
      <c r="BH149" s="149">
        <f>IF(N149="sníž. přenesená","#REF!#REF!",0)</f>
        <v>0</v>
      </c>
      <c r="BI149" s="149">
        <f>IF(N149="nulová","#REF!#REF!",0)</f>
        <v>0</v>
      </c>
      <c r="BJ149" s="3" t="s">
        <v>74</v>
      </c>
      <c r="BK149" s="149" t="e">
        <f>ROUND("#REF!#REF!"*"#REF!#REF!",2)</f>
        <v>#VALUE!</v>
      </c>
      <c r="BL149" s="3" t="s">
        <v>137</v>
      </c>
      <c r="BM149" s="148" t="s">
        <v>211</v>
      </c>
    </row>
    <row r="150" spans="1:63" s="113" customFormat="1" ht="22.5" customHeight="1">
      <c r="A150" s="14"/>
      <c r="B150" s="153"/>
      <c r="C150" s="1"/>
      <c r="D150" s="1"/>
      <c r="E150" s="1"/>
      <c r="F150" s="1"/>
      <c r="G150" s="1"/>
      <c r="H150" s="1"/>
      <c r="I150" s="1"/>
      <c r="J150" s="1"/>
      <c r="L150" s="138"/>
      <c r="M150" s="137"/>
      <c r="N150" s="138"/>
      <c r="O150" s="138"/>
      <c r="P150" s="139" t="e">
        <f>SUM(P151:P165)</f>
        <v>#VALUE!</v>
      </c>
      <c r="Q150" s="138"/>
      <c r="R150" s="139" t="e">
        <f>SUM(R151:R165)</f>
        <v>#VALUE!</v>
      </c>
      <c r="S150" s="138"/>
      <c r="T150" s="140" t="e">
        <f>SUM(T151:T165)</f>
        <v>#VALUE!</v>
      </c>
      <c r="AR150" s="114" t="s">
        <v>74</v>
      </c>
      <c r="AT150" s="141" t="s">
        <v>68</v>
      </c>
      <c r="AU150" s="141" t="s">
        <v>74</v>
      </c>
      <c r="AY150" s="114" t="s">
        <v>158</v>
      </c>
      <c r="BK150" s="142" t="e">
        <f>SUM(BK151:BK165)</f>
        <v>#VALUE!</v>
      </c>
    </row>
    <row r="151" spans="2:65" s="14" customFormat="1" ht="24" customHeight="1">
      <c r="B151" s="153"/>
      <c r="C151" s="1"/>
      <c r="D151" s="1"/>
      <c r="E151" s="1"/>
      <c r="F151" s="1"/>
      <c r="G151" s="1"/>
      <c r="H151" s="1"/>
      <c r="I151" s="1"/>
      <c r="J151" s="1"/>
      <c r="K151" s="154" t="s">
        <v>218</v>
      </c>
      <c r="L151" s="39"/>
      <c r="M151" s="144"/>
      <c r="N151" s="145" t="s">
        <v>34</v>
      </c>
      <c r="O151" s="146">
        <v>0.194</v>
      </c>
      <c r="P151" s="146" t="e">
        <f aca="true" t="shared" si="10" ref="P151:P165">O151*"#REF!#REF!"</f>
        <v>#VALUE!</v>
      </c>
      <c r="Q151" s="146">
        <v>0</v>
      </c>
      <c r="R151" s="146" t="e">
        <f aca="true" t="shared" si="11" ref="R151:R165">Q151*"#REF!#REF!"</f>
        <v>#VALUE!</v>
      </c>
      <c r="S151" s="146">
        <v>0</v>
      </c>
      <c r="T151" s="147" t="e">
        <f aca="true" t="shared" si="12" ref="T151:T165">S151*"#REF!#REF!"</f>
        <v>#VALUE!</v>
      </c>
      <c r="AR151" s="148" t="s">
        <v>137</v>
      </c>
      <c r="AT151" s="148" t="s">
        <v>104</v>
      </c>
      <c r="AU151" s="148" t="s">
        <v>76</v>
      </c>
      <c r="AY151" s="3" t="s">
        <v>158</v>
      </c>
      <c r="BE151" s="149" t="str">
        <f aca="true" t="shared" si="13" ref="BE151:BE165">IF(N151="základní","#REF!#REF!",0)</f>
        <v>#REF!#REF!</v>
      </c>
      <c r="BF151" s="149">
        <f aca="true" t="shared" si="14" ref="BF151:BF165">IF(N151="snížená","#REF!#REF!",0)</f>
        <v>0</v>
      </c>
      <c r="BG151" s="149">
        <f aca="true" t="shared" si="15" ref="BG151:BG165">IF(N151="zákl. přenesená","#REF!#REF!",0)</f>
        <v>0</v>
      </c>
      <c r="BH151" s="149">
        <f aca="true" t="shared" si="16" ref="BH151:BH165">IF(N151="sníž. přenesená","#REF!#REF!",0)</f>
        <v>0</v>
      </c>
      <c r="BI151" s="149">
        <f aca="true" t="shared" si="17" ref="BI151:BI165">IF(N151="nulová","#REF!#REF!",0)</f>
        <v>0</v>
      </c>
      <c r="BJ151" s="3" t="s">
        <v>74</v>
      </c>
      <c r="BK151" s="149" t="e">
        <f aca="true" t="shared" si="18" ref="BK151:BK165">ROUND("#REF!#REF!"*"#REF!#REF!",2)</f>
        <v>#VALUE!</v>
      </c>
      <c r="BL151" s="3" t="s">
        <v>137</v>
      </c>
      <c r="BM151" s="148" t="s">
        <v>219</v>
      </c>
    </row>
    <row r="152" spans="2:65" s="14" customFormat="1" ht="24" customHeight="1">
      <c r="B152" s="153"/>
      <c r="C152" s="1"/>
      <c r="D152" s="1"/>
      <c r="E152" s="1"/>
      <c r="F152" s="1"/>
      <c r="G152" s="1"/>
      <c r="H152" s="1"/>
      <c r="I152" s="1"/>
      <c r="J152" s="1"/>
      <c r="K152" s="155" t="s">
        <v>218</v>
      </c>
      <c r="L152" s="156"/>
      <c r="M152" s="151"/>
      <c r="N152" s="152" t="s">
        <v>34</v>
      </c>
      <c r="O152" s="146">
        <v>0</v>
      </c>
      <c r="P152" s="146" t="e">
        <f t="shared" si="10"/>
        <v>#VALUE!</v>
      </c>
      <c r="Q152" s="146">
        <v>0.00067</v>
      </c>
      <c r="R152" s="146" t="e">
        <f t="shared" si="11"/>
        <v>#VALUE!</v>
      </c>
      <c r="S152" s="146">
        <v>0</v>
      </c>
      <c r="T152" s="147" t="e">
        <f t="shared" si="12"/>
        <v>#VALUE!</v>
      </c>
      <c r="AR152" s="148" t="s">
        <v>142</v>
      </c>
      <c r="AT152" s="148" t="s">
        <v>134</v>
      </c>
      <c r="AU152" s="148" t="s">
        <v>76</v>
      </c>
      <c r="AY152" s="3" t="s">
        <v>158</v>
      </c>
      <c r="BE152" s="149" t="str">
        <f t="shared" si="13"/>
        <v>#REF!#REF!</v>
      </c>
      <c r="BF152" s="149">
        <f t="shared" si="14"/>
        <v>0</v>
      </c>
      <c r="BG152" s="149">
        <f t="shared" si="15"/>
        <v>0</v>
      </c>
      <c r="BH152" s="149">
        <f t="shared" si="16"/>
        <v>0</v>
      </c>
      <c r="BI152" s="149">
        <f t="shared" si="17"/>
        <v>0</v>
      </c>
      <c r="BJ152" s="3" t="s">
        <v>74</v>
      </c>
      <c r="BK152" s="149" t="e">
        <f t="shared" si="18"/>
        <v>#VALUE!</v>
      </c>
      <c r="BL152" s="3" t="s">
        <v>137</v>
      </c>
      <c r="BM152" s="148" t="s">
        <v>220</v>
      </c>
    </row>
    <row r="153" spans="2:65" s="14" customFormat="1" ht="16.5" customHeight="1">
      <c r="B153" s="153"/>
      <c r="C153" s="1"/>
      <c r="D153" s="1"/>
      <c r="E153" s="1"/>
      <c r="F153" s="1"/>
      <c r="G153" s="1"/>
      <c r="H153" s="1"/>
      <c r="I153" s="1"/>
      <c r="J153" s="1"/>
      <c r="K153" s="154" t="s">
        <v>218</v>
      </c>
      <c r="L153" s="39"/>
      <c r="M153" s="144"/>
      <c r="N153" s="145" t="s">
        <v>34</v>
      </c>
      <c r="O153" s="146">
        <v>0.718</v>
      </c>
      <c r="P153" s="146" t="e">
        <f t="shared" si="10"/>
        <v>#VALUE!</v>
      </c>
      <c r="Q153" s="146">
        <v>0.0015300000000000001</v>
      </c>
      <c r="R153" s="146" t="e">
        <f t="shared" si="11"/>
        <v>#VALUE!</v>
      </c>
      <c r="S153" s="146">
        <v>0</v>
      </c>
      <c r="T153" s="147" t="e">
        <f t="shared" si="12"/>
        <v>#VALUE!</v>
      </c>
      <c r="AR153" s="148" t="s">
        <v>137</v>
      </c>
      <c r="AT153" s="148" t="s">
        <v>104</v>
      </c>
      <c r="AU153" s="148" t="s">
        <v>76</v>
      </c>
      <c r="AY153" s="3" t="s">
        <v>158</v>
      </c>
      <c r="BE153" s="149" t="str">
        <f t="shared" si="13"/>
        <v>#REF!#REF!</v>
      </c>
      <c r="BF153" s="149">
        <f t="shared" si="14"/>
        <v>0</v>
      </c>
      <c r="BG153" s="149">
        <f t="shared" si="15"/>
        <v>0</v>
      </c>
      <c r="BH153" s="149">
        <f t="shared" si="16"/>
        <v>0</v>
      </c>
      <c r="BI153" s="149">
        <f t="shared" si="17"/>
        <v>0</v>
      </c>
      <c r="BJ153" s="3" t="s">
        <v>74</v>
      </c>
      <c r="BK153" s="149" t="e">
        <f t="shared" si="18"/>
        <v>#VALUE!</v>
      </c>
      <c r="BL153" s="3" t="s">
        <v>137</v>
      </c>
      <c r="BM153" s="148" t="s">
        <v>221</v>
      </c>
    </row>
    <row r="154" spans="2:65" s="14" customFormat="1" ht="24" customHeight="1">
      <c r="B154" s="153"/>
      <c r="C154" s="1"/>
      <c r="D154" s="1"/>
      <c r="E154" s="1"/>
      <c r="F154" s="1"/>
      <c r="G154" s="1"/>
      <c r="H154" s="1"/>
      <c r="I154" s="1"/>
      <c r="J154" s="1"/>
      <c r="K154" s="155" t="s">
        <v>218</v>
      </c>
      <c r="L154" s="156"/>
      <c r="M154" s="151"/>
      <c r="N154" s="152" t="s">
        <v>34</v>
      </c>
      <c r="O154" s="146">
        <v>0</v>
      </c>
      <c r="P154" s="146" t="e">
        <f t="shared" si="10"/>
        <v>#VALUE!</v>
      </c>
      <c r="Q154" s="146">
        <v>0.0036000000000000003</v>
      </c>
      <c r="R154" s="146" t="e">
        <f t="shared" si="11"/>
        <v>#VALUE!</v>
      </c>
      <c r="S154" s="146">
        <v>0</v>
      </c>
      <c r="T154" s="147" t="e">
        <f t="shared" si="12"/>
        <v>#VALUE!</v>
      </c>
      <c r="AR154" s="148" t="s">
        <v>142</v>
      </c>
      <c r="AT154" s="148" t="s">
        <v>134</v>
      </c>
      <c r="AU154" s="148" t="s">
        <v>76</v>
      </c>
      <c r="AY154" s="3" t="s">
        <v>158</v>
      </c>
      <c r="BE154" s="149" t="str">
        <f t="shared" si="13"/>
        <v>#REF!#REF!</v>
      </c>
      <c r="BF154" s="149">
        <f t="shared" si="14"/>
        <v>0</v>
      </c>
      <c r="BG154" s="149">
        <f t="shared" si="15"/>
        <v>0</v>
      </c>
      <c r="BH154" s="149">
        <f t="shared" si="16"/>
        <v>0</v>
      </c>
      <c r="BI154" s="149">
        <f t="shared" si="17"/>
        <v>0</v>
      </c>
      <c r="BJ154" s="3" t="s">
        <v>74</v>
      </c>
      <c r="BK154" s="149" t="e">
        <f t="shared" si="18"/>
        <v>#VALUE!</v>
      </c>
      <c r="BL154" s="3" t="s">
        <v>137</v>
      </c>
      <c r="BM154" s="148" t="s">
        <v>222</v>
      </c>
    </row>
    <row r="155" spans="2:65" s="14" customFormat="1" ht="12" customHeight="1">
      <c r="B155" s="153"/>
      <c r="C155" s="1"/>
      <c r="D155" s="1"/>
      <c r="E155" s="1"/>
      <c r="F155" s="1"/>
      <c r="G155" s="1"/>
      <c r="H155" s="1"/>
      <c r="I155" s="1"/>
      <c r="J155" s="1"/>
      <c r="K155" s="154"/>
      <c r="L155" s="39"/>
      <c r="M155" s="144"/>
      <c r="N155" s="145" t="s">
        <v>34</v>
      </c>
      <c r="O155" s="146">
        <v>0</v>
      </c>
      <c r="P155" s="146" t="e">
        <f t="shared" si="10"/>
        <v>#VALUE!</v>
      </c>
      <c r="Q155" s="146">
        <v>0</v>
      </c>
      <c r="R155" s="146" t="e">
        <f t="shared" si="11"/>
        <v>#VALUE!</v>
      </c>
      <c r="S155" s="146">
        <v>0</v>
      </c>
      <c r="T155" s="147" t="e">
        <f t="shared" si="12"/>
        <v>#VALUE!</v>
      </c>
      <c r="AR155" s="148" t="s">
        <v>137</v>
      </c>
      <c r="AT155" s="148" t="s">
        <v>104</v>
      </c>
      <c r="AU155" s="148" t="s">
        <v>76</v>
      </c>
      <c r="AY155" s="3" t="s">
        <v>158</v>
      </c>
      <c r="BE155" s="149" t="str">
        <f t="shared" si="13"/>
        <v>#REF!#REF!</v>
      </c>
      <c r="BF155" s="149">
        <f t="shared" si="14"/>
        <v>0</v>
      </c>
      <c r="BG155" s="149">
        <f t="shared" si="15"/>
        <v>0</v>
      </c>
      <c r="BH155" s="149">
        <f t="shared" si="16"/>
        <v>0</v>
      </c>
      <c r="BI155" s="149">
        <f t="shared" si="17"/>
        <v>0</v>
      </c>
      <c r="BJ155" s="3" t="s">
        <v>74</v>
      </c>
      <c r="BK155" s="149" t="e">
        <f t="shared" si="18"/>
        <v>#VALUE!</v>
      </c>
      <c r="BL155" s="3" t="s">
        <v>137</v>
      </c>
      <c r="BM155" s="148" t="s">
        <v>223</v>
      </c>
    </row>
    <row r="156" spans="2:65" s="14" customFormat="1" ht="16.5" customHeight="1">
      <c r="B156" s="153"/>
      <c r="C156" s="1"/>
      <c r="D156" s="1"/>
      <c r="E156" s="1"/>
      <c r="F156" s="1"/>
      <c r="G156" s="1"/>
      <c r="H156" s="1"/>
      <c r="I156" s="1"/>
      <c r="J156" s="1"/>
      <c r="K156" s="154" t="s">
        <v>218</v>
      </c>
      <c r="L156" s="39"/>
      <c r="M156" s="144"/>
      <c r="N156" s="145" t="s">
        <v>34</v>
      </c>
      <c r="O156" s="146">
        <v>0.404</v>
      </c>
      <c r="P156" s="146" t="e">
        <f t="shared" si="10"/>
        <v>#VALUE!</v>
      </c>
      <c r="Q156" s="146">
        <v>0.0027700000000000003</v>
      </c>
      <c r="R156" s="146" t="e">
        <f t="shared" si="11"/>
        <v>#VALUE!</v>
      </c>
      <c r="S156" s="146">
        <v>0</v>
      </c>
      <c r="T156" s="147" t="e">
        <f t="shared" si="12"/>
        <v>#VALUE!</v>
      </c>
      <c r="AR156" s="148" t="s">
        <v>137</v>
      </c>
      <c r="AT156" s="148" t="s">
        <v>104</v>
      </c>
      <c r="AU156" s="148" t="s">
        <v>76</v>
      </c>
      <c r="AY156" s="3" t="s">
        <v>158</v>
      </c>
      <c r="BE156" s="149" t="str">
        <f t="shared" si="13"/>
        <v>#REF!#REF!</v>
      </c>
      <c r="BF156" s="149">
        <f t="shared" si="14"/>
        <v>0</v>
      </c>
      <c r="BG156" s="149">
        <f t="shared" si="15"/>
        <v>0</v>
      </c>
      <c r="BH156" s="149">
        <f t="shared" si="16"/>
        <v>0</v>
      </c>
      <c r="BI156" s="149">
        <f t="shared" si="17"/>
        <v>0</v>
      </c>
      <c r="BJ156" s="3" t="s">
        <v>74</v>
      </c>
      <c r="BK156" s="149" t="e">
        <f t="shared" si="18"/>
        <v>#VALUE!</v>
      </c>
      <c r="BL156" s="3" t="s">
        <v>137</v>
      </c>
      <c r="BM156" s="148" t="s">
        <v>224</v>
      </c>
    </row>
    <row r="157" spans="2:65" s="14" customFormat="1" ht="16.5" customHeight="1">
      <c r="B157" s="153"/>
      <c r="C157" s="1"/>
      <c r="D157" s="1"/>
      <c r="E157" s="1"/>
      <c r="F157" s="1"/>
      <c r="G157" s="1"/>
      <c r="H157" s="1"/>
      <c r="I157" s="1"/>
      <c r="J157" s="1"/>
      <c r="K157" s="154" t="s">
        <v>218</v>
      </c>
      <c r="L157" s="39"/>
      <c r="M157" s="144"/>
      <c r="N157" s="145" t="s">
        <v>34</v>
      </c>
      <c r="O157" s="146">
        <v>0.885</v>
      </c>
      <c r="P157" s="146" t="e">
        <f t="shared" si="10"/>
        <v>#VALUE!</v>
      </c>
      <c r="Q157" s="146">
        <v>0.00417</v>
      </c>
      <c r="R157" s="146" t="e">
        <f t="shared" si="11"/>
        <v>#VALUE!</v>
      </c>
      <c r="S157" s="146">
        <v>0</v>
      </c>
      <c r="T157" s="147" t="e">
        <f t="shared" si="12"/>
        <v>#VALUE!</v>
      </c>
      <c r="AR157" s="148" t="s">
        <v>137</v>
      </c>
      <c r="AT157" s="148" t="s">
        <v>104</v>
      </c>
      <c r="AU157" s="148" t="s">
        <v>76</v>
      </c>
      <c r="AY157" s="3" t="s">
        <v>158</v>
      </c>
      <c r="BE157" s="149" t="str">
        <f t="shared" si="13"/>
        <v>#REF!#REF!</v>
      </c>
      <c r="BF157" s="149">
        <f t="shared" si="14"/>
        <v>0</v>
      </c>
      <c r="BG157" s="149">
        <f t="shared" si="15"/>
        <v>0</v>
      </c>
      <c r="BH157" s="149">
        <f t="shared" si="16"/>
        <v>0</v>
      </c>
      <c r="BI157" s="149">
        <f t="shared" si="17"/>
        <v>0</v>
      </c>
      <c r="BJ157" s="3" t="s">
        <v>74</v>
      </c>
      <c r="BK157" s="149" t="e">
        <f t="shared" si="18"/>
        <v>#VALUE!</v>
      </c>
      <c r="BL157" s="3" t="s">
        <v>137</v>
      </c>
      <c r="BM157" s="148" t="s">
        <v>225</v>
      </c>
    </row>
    <row r="158" spans="2:65" s="14" customFormat="1" ht="24" customHeight="1">
      <c r="B158" s="153"/>
      <c r="C158" s="1"/>
      <c r="D158" s="1"/>
      <c r="E158" s="1"/>
      <c r="F158" s="1"/>
      <c r="G158" s="1"/>
      <c r="H158" s="1"/>
      <c r="I158" s="1"/>
      <c r="J158" s="1"/>
      <c r="K158" s="154" t="s">
        <v>218</v>
      </c>
      <c r="L158" s="39"/>
      <c r="M158" s="144"/>
      <c r="N158" s="145" t="s">
        <v>34</v>
      </c>
      <c r="O158" s="146">
        <v>0.667</v>
      </c>
      <c r="P158" s="146" t="e">
        <f t="shared" si="10"/>
        <v>#VALUE!</v>
      </c>
      <c r="Q158" s="146">
        <v>0.0015</v>
      </c>
      <c r="R158" s="146" t="e">
        <f t="shared" si="11"/>
        <v>#VALUE!</v>
      </c>
      <c r="S158" s="146">
        <v>0</v>
      </c>
      <c r="T158" s="147" t="e">
        <f t="shared" si="12"/>
        <v>#VALUE!</v>
      </c>
      <c r="AR158" s="148" t="s">
        <v>137</v>
      </c>
      <c r="AT158" s="148" t="s">
        <v>104</v>
      </c>
      <c r="AU158" s="148" t="s">
        <v>76</v>
      </c>
      <c r="AY158" s="3" t="s">
        <v>158</v>
      </c>
      <c r="BE158" s="149" t="str">
        <f t="shared" si="13"/>
        <v>#REF!#REF!</v>
      </c>
      <c r="BF158" s="149">
        <f t="shared" si="14"/>
        <v>0</v>
      </c>
      <c r="BG158" s="149">
        <f t="shared" si="15"/>
        <v>0</v>
      </c>
      <c r="BH158" s="149">
        <f t="shared" si="16"/>
        <v>0</v>
      </c>
      <c r="BI158" s="149">
        <f t="shared" si="17"/>
        <v>0</v>
      </c>
      <c r="BJ158" s="3" t="s">
        <v>74</v>
      </c>
      <c r="BK158" s="149" t="e">
        <f t="shared" si="18"/>
        <v>#VALUE!</v>
      </c>
      <c r="BL158" s="3" t="s">
        <v>137</v>
      </c>
      <c r="BM158" s="148" t="s">
        <v>226</v>
      </c>
    </row>
    <row r="159" spans="2:65" s="14" customFormat="1" ht="16.5" customHeight="1">
      <c r="B159" s="153"/>
      <c r="C159" s="1"/>
      <c r="D159" s="1"/>
      <c r="E159" s="1"/>
      <c r="F159" s="1"/>
      <c r="G159" s="1"/>
      <c r="H159" s="1"/>
      <c r="I159" s="1"/>
      <c r="J159" s="1"/>
      <c r="K159" s="154"/>
      <c r="L159" s="39"/>
      <c r="M159" s="144"/>
      <c r="N159" s="145" t="s">
        <v>34</v>
      </c>
      <c r="O159" s="146">
        <v>0</v>
      </c>
      <c r="P159" s="146" t="e">
        <f t="shared" si="10"/>
        <v>#VALUE!</v>
      </c>
      <c r="Q159" s="146">
        <v>0</v>
      </c>
      <c r="R159" s="146" t="e">
        <f t="shared" si="11"/>
        <v>#VALUE!</v>
      </c>
      <c r="S159" s="146">
        <v>0</v>
      </c>
      <c r="T159" s="147" t="e">
        <f t="shared" si="12"/>
        <v>#VALUE!</v>
      </c>
      <c r="AR159" s="148" t="s">
        <v>137</v>
      </c>
      <c r="AT159" s="148" t="s">
        <v>104</v>
      </c>
      <c r="AU159" s="148" t="s">
        <v>76</v>
      </c>
      <c r="AY159" s="3" t="s">
        <v>158</v>
      </c>
      <c r="BE159" s="149" t="str">
        <f t="shared" si="13"/>
        <v>#REF!#REF!</v>
      </c>
      <c r="BF159" s="149">
        <f t="shared" si="14"/>
        <v>0</v>
      </c>
      <c r="BG159" s="149">
        <f t="shared" si="15"/>
        <v>0</v>
      </c>
      <c r="BH159" s="149">
        <f t="shared" si="16"/>
        <v>0</v>
      </c>
      <c r="BI159" s="149">
        <f t="shared" si="17"/>
        <v>0</v>
      </c>
      <c r="BJ159" s="3" t="s">
        <v>74</v>
      </c>
      <c r="BK159" s="149" t="e">
        <f t="shared" si="18"/>
        <v>#VALUE!</v>
      </c>
      <c r="BL159" s="3" t="s">
        <v>137</v>
      </c>
      <c r="BM159" s="148" t="s">
        <v>227</v>
      </c>
    </row>
    <row r="160" spans="2:65" s="14" customFormat="1" ht="16.5" customHeight="1">
      <c r="B160" s="153"/>
      <c r="C160" s="1"/>
      <c r="D160" s="1"/>
      <c r="E160" s="1"/>
      <c r="F160" s="1"/>
      <c r="G160" s="1"/>
      <c r="H160" s="1"/>
      <c r="I160" s="1"/>
      <c r="J160" s="1"/>
      <c r="K160" s="154"/>
      <c r="L160" s="39"/>
      <c r="M160" s="144"/>
      <c r="N160" s="145" t="s">
        <v>34</v>
      </c>
      <c r="O160" s="146">
        <v>0</v>
      </c>
      <c r="P160" s="146" t="e">
        <f t="shared" si="10"/>
        <v>#VALUE!</v>
      </c>
      <c r="Q160" s="146">
        <v>0</v>
      </c>
      <c r="R160" s="146" t="e">
        <f t="shared" si="11"/>
        <v>#VALUE!</v>
      </c>
      <c r="S160" s="146">
        <v>0</v>
      </c>
      <c r="T160" s="147" t="e">
        <f t="shared" si="12"/>
        <v>#VALUE!</v>
      </c>
      <c r="AR160" s="148" t="s">
        <v>137</v>
      </c>
      <c r="AT160" s="148" t="s">
        <v>104</v>
      </c>
      <c r="AU160" s="148" t="s">
        <v>76</v>
      </c>
      <c r="AY160" s="3" t="s">
        <v>158</v>
      </c>
      <c r="BE160" s="149" t="str">
        <f t="shared" si="13"/>
        <v>#REF!#REF!</v>
      </c>
      <c r="BF160" s="149">
        <f t="shared" si="14"/>
        <v>0</v>
      </c>
      <c r="BG160" s="149">
        <f t="shared" si="15"/>
        <v>0</v>
      </c>
      <c r="BH160" s="149">
        <f t="shared" si="16"/>
        <v>0</v>
      </c>
      <c r="BI160" s="149">
        <f t="shared" si="17"/>
        <v>0</v>
      </c>
      <c r="BJ160" s="3" t="s">
        <v>74</v>
      </c>
      <c r="BK160" s="149" t="e">
        <f t="shared" si="18"/>
        <v>#VALUE!</v>
      </c>
      <c r="BL160" s="3" t="s">
        <v>137</v>
      </c>
      <c r="BM160" s="148" t="s">
        <v>228</v>
      </c>
    </row>
    <row r="161" spans="2:65" s="14" customFormat="1" ht="24" customHeight="1">
      <c r="B161" s="153"/>
      <c r="C161" s="1"/>
      <c r="D161" s="1"/>
      <c r="E161" s="1"/>
      <c r="F161" s="1"/>
      <c r="G161" s="1"/>
      <c r="H161" s="1"/>
      <c r="I161" s="1"/>
      <c r="J161" s="1"/>
      <c r="K161" s="154" t="s">
        <v>218</v>
      </c>
      <c r="L161" s="39"/>
      <c r="M161" s="144"/>
      <c r="N161" s="145" t="s">
        <v>34</v>
      </c>
      <c r="O161" s="146">
        <v>0.23500000000000001</v>
      </c>
      <c r="P161" s="146" t="e">
        <f t="shared" si="10"/>
        <v>#VALUE!</v>
      </c>
      <c r="Q161" s="146">
        <v>0.0038</v>
      </c>
      <c r="R161" s="146" t="e">
        <f t="shared" si="11"/>
        <v>#VALUE!</v>
      </c>
      <c r="S161" s="146">
        <v>0</v>
      </c>
      <c r="T161" s="147" t="e">
        <f t="shared" si="12"/>
        <v>#VALUE!</v>
      </c>
      <c r="AR161" s="148" t="s">
        <v>137</v>
      </c>
      <c r="AT161" s="148" t="s">
        <v>104</v>
      </c>
      <c r="AU161" s="148" t="s">
        <v>76</v>
      </c>
      <c r="AY161" s="3" t="s">
        <v>158</v>
      </c>
      <c r="BE161" s="149" t="str">
        <f t="shared" si="13"/>
        <v>#REF!#REF!</v>
      </c>
      <c r="BF161" s="149">
        <f t="shared" si="14"/>
        <v>0</v>
      </c>
      <c r="BG161" s="149">
        <f t="shared" si="15"/>
        <v>0</v>
      </c>
      <c r="BH161" s="149">
        <f t="shared" si="16"/>
        <v>0</v>
      </c>
      <c r="BI161" s="149">
        <f t="shared" si="17"/>
        <v>0</v>
      </c>
      <c r="BJ161" s="3" t="s">
        <v>74</v>
      </c>
      <c r="BK161" s="149" t="e">
        <f t="shared" si="18"/>
        <v>#VALUE!</v>
      </c>
      <c r="BL161" s="3" t="s">
        <v>137</v>
      </c>
      <c r="BM161" s="148" t="s">
        <v>229</v>
      </c>
    </row>
    <row r="162" spans="2:65" s="14" customFormat="1" ht="16.5" customHeight="1">
      <c r="B162" s="153"/>
      <c r="C162" s="1"/>
      <c r="D162" s="1"/>
      <c r="E162" s="1"/>
      <c r="F162" s="1"/>
      <c r="G162" s="1"/>
      <c r="H162" s="1"/>
      <c r="I162" s="1"/>
      <c r="J162" s="1"/>
      <c r="K162" s="154" t="s">
        <v>218</v>
      </c>
      <c r="L162" s="39"/>
      <c r="M162" s="144"/>
      <c r="N162" s="145" t="s">
        <v>34</v>
      </c>
      <c r="O162" s="146">
        <v>0.059000000000000004</v>
      </c>
      <c r="P162" s="146" t="e">
        <f t="shared" si="10"/>
        <v>#VALUE!</v>
      </c>
      <c r="Q162" s="146">
        <v>0</v>
      </c>
      <c r="R162" s="146" t="e">
        <f t="shared" si="11"/>
        <v>#VALUE!</v>
      </c>
      <c r="S162" s="146">
        <v>0</v>
      </c>
      <c r="T162" s="147" t="e">
        <f t="shared" si="12"/>
        <v>#VALUE!</v>
      </c>
      <c r="AR162" s="148" t="s">
        <v>137</v>
      </c>
      <c r="AT162" s="148" t="s">
        <v>104</v>
      </c>
      <c r="AU162" s="148" t="s">
        <v>76</v>
      </c>
      <c r="AY162" s="3" t="s">
        <v>158</v>
      </c>
      <c r="BE162" s="149" t="str">
        <f t="shared" si="13"/>
        <v>#REF!#REF!</v>
      </c>
      <c r="BF162" s="149">
        <f t="shared" si="14"/>
        <v>0</v>
      </c>
      <c r="BG162" s="149">
        <f t="shared" si="15"/>
        <v>0</v>
      </c>
      <c r="BH162" s="149">
        <f t="shared" si="16"/>
        <v>0</v>
      </c>
      <c r="BI162" s="149">
        <f t="shared" si="17"/>
        <v>0</v>
      </c>
      <c r="BJ162" s="3" t="s">
        <v>74</v>
      </c>
      <c r="BK162" s="149" t="e">
        <f t="shared" si="18"/>
        <v>#VALUE!</v>
      </c>
      <c r="BL162" s="3" t="s">
        <v>137</v>
      </c>
      <c r="BM162" s="148" t="s">
        <v>230</v>
      </c>
    </row>
    <row r="163" spans="2:65" s="14" customFormat="1" ht="16.5" customHeight="1">
      <c r="B163" s="153"/>
      <c r="C163" s="1"/>
      <c r="D163" s="1"/>
      <c r="E163" s="1"/>
      <c r="F163" s="1"/>
      <c r="G163" s="1"/>
      <c r="H163" s="1"/>
      <c r="I163" s="1"/>
      <c r="J163" s="1"/>
      <c r="K163" s="154" t="s">
        <v>218</v>
      </c>
      <c r="L163" s="39"/>
      <c r="M163" s="144"/>
      <c r="N163" s="145" t="s">
        <v>34</v>
      </c>
      <c r="O163" s="146">
        <v>0.079</v>
      </c>
      <c r="P163" s="146" t="e">
        <f t="shared" si="10"/>
        <v>#VALUE!</v>
      </c>
      <c r="Q163" s="146">
        <v>0</v>
      </c>
      <c r="R163" s="146" t="e">
        <f t="shared" si="11"/>
        <v>#VALUE!</v>
      </c>
      <c r="S163" s="146">
        <v>0</v>
      </c>
      <c r="T163" s="147" t="e">
        <f t="shared" si="12"/>
        <v>#VALUE!</v>
      </c>
      <c r="AR163" s="148" t="s">
        <v>137</v>
      </c>
      <c r="AT163" s="148" t="s">
        <v>104</v>
      </c>
      <c r="AU163" s="148" t="s">
        <v>76</v>
      </c>
      <c r="AY163" s="3" t="s">
        <v>158</v>
      </c>
      <c r="BE163" s="149" t="str">
        <f t="shared" si="13"/>
        <v>#REF!#REF!</v>
      </c>
      <c r="BF163" s="149">
        <f t="shared" si="14"/>
        <v>0</v>
      </c>
      <c r="BG163" s="149">
        <f t="shared" si="15"/>
        <v>0</v>
      </c>
      <c r="BH163" s="149">
        <f t="shared" si="16"/>
        <v>0</v>
      </c>
      <c r="BI163" s="149">
        <f t="shared" si="17"/>
        <v>0</v>
      </c>
      <c r="BJ163" s="3" t="s">
        <v>74</v>
      </c>
      <c r="BK163" s="149" t="e">
        <f t="shared" si="18"/>
        <v>#VALUE!</v>
      </c>
      <c r="BL163" s="3" t="s">
        <v>137</v>
      </c>
      <c r="BM163" s="148" t="s">
        <v>231</v>
      </c>
    </row>
    <row r="164" spans="2:65" s="14" customFormat="1" ht="16.5" customHeight="1">
      <c r="B164" s="153"/>
      <c r="C164" s="1"/>
      <c r="D164" s="1"/>
      <c r="E164" s="1"/>
      <c r="F164" s="1"/>
      <c r="G164" s="1"/>
      <c r="H164" s="1"/>
      <c r="I164" s="1"/>
      <c r="J164" s="1"/>
      <c r="K164" s="154" t="s">
        <v>218</v>
      </c>
      <c r="L164" s="39"/>
      <c r="M164" s="144"/>
      <c r="N164" s="145" t="s">
        <v>34</v>
      </c>
      <c r="O164" s="146">
        <v>0.023</v>
      </c>
      <c r="P164" s="146" t="e">
        <f t="shared" si="10"/>
        <v>#VALUE!</v>
      </c>
      <c r="Q164" s="146">
        <v>7.000000000000001E-05</v>
      </c>
      <c r="R164" s="146" t="e">
        <f t="shared" si="11"/>
        <v>#VALUE!</v>
      </c>
      <c r="S164" s="146">
        <v>0</v>
      </c>
      <c r="T164" s="147" t="e">
        <f t="shared" si="12"/>
        <v>#VALUE!</v>
      </c>
      <c r="AR164" s="148" t="s">
        <v>137</v>
      </c>
      <c r="AT164" s="148" t="s">
        <v>104</v>
      </c>
      <c r="AU164" s="148" t="s">
        <v>76</v>
      </c>
      <c r="AY164" s="3" t="s">
        <v>158</v>
      </c>
      <c r="BE164" s="149" t="str">
        <f t="shared" si="13"/>
        <v>#REF!#REF!</v>
      </c>
      <c r="BF164" s="149">
        <f t="shared" si="14"/>
        <v>0</v>
      </c>
      <c r="BG164" s="149">
        <f t="shared" si="15"/>
        <v>0</v>
      </c>
      <c r="BH164" s="149">
        <f t="shared" si="16"/>
        <v>0</v>
      </c>
      <c r="BI164" s="149">
        <f t="shared" si="17"/>
        <v>0</v>
      </c>
      <c r="BJ164" s="3" t="s">
        <v>74</v>
      </c>
      <c r="BK164" s="149" t="e">
        <f t="shared" si="18"/>
        <v>#VALUE!</v>
      </c>
      <c r="BL164" s="3" t="s">
        <v>137</v>
      </c>
      <c r="BM164" s="148" t="s">
        <v>232</v>
      </c>
    </row>
    <row r="165" spans="2:65" s="14" customFormat="1" ht="16.5" customHeight="1">
      <c r="B165" s="153"/>
      <c r="C165" s="1"/>
      <c r="D165" s="1"/>
      <c r="E165" s="1"/>
      <c r="F165" s="1"/>
      <c r="G165" s="1"/>
      <c r="H165" s="1"/>
      <c r="I165" s="1"/>
      <c r="J165" s="1"/>
      <c r="K165" s="154"/>
      <c r="L165" s="39"/>
      <c r="M165" s="144"/>
      <c r="N165" s="145" t="s">
        <v>34</v>
      </c>
      <c r="O165" s="146">
        <v>0</v>
      </c>
      <c r="P165" s="146" t="e">
        <f t="shared" si="10"/>
        <v>#VALUE!</v>
      </c>
      <c r="Q165" s="146">
        <v>0</v>
      </c>
      <c r="R165" s="146" t="e">
        <f t="shared" si="11"/>
        <v>#VALUE!</v>
      </c>
      <c r="S165" s="146">
        <v>0</v>
      </c>
      <c r="T165" s="147" t="e">
        <f t="shared" si="12"/>
        <v>#VALUE!</v>
      </c>
      <c r="AR165" s="148" t="s">
        <v>137</v>
      </c>
      <c r="AT165" s="148" t="s">
        <v>104</v>
      </c>
      <c r="AU165" s="148" t="s">
        <v>76</v>
      </c>
      <c r="AY165" s="3" t="s">
        <v>158</v>
      </c>
      <c r="BE165" s="149" t="str">
        <f t="shared" si="13"/>
        <v>#REF!#REF!</v>
      </c>
      <c r="BF165" s="149">
        <f t="shared" si="14"/>
        <v>0</v>
      </c>
      <c r="BG165" s="149">
        <f t="shared" si="15"/>
        <v>0</v>
      </c>
      <c r="BH165" s="149">
        <f t="shared" si="16"/>
        <v>0</v>
      </c>
      <c r="BI165" s="149">
        <f t="shared" si="17"/>
        <v>0</v>
      </c>
      <c r="BJ165" s="3" t="s">
        <v>74</v>
      </c>
      <c r="BK165" s="149" t="e">
        <f t="shared" si="18"/>
        <v>#VALUE!</v>
      </c>
      <c r="BL165" s="3" t="s">
        <v>137</v>
      </c>
      <c r="BM165" s="148" t="s">
        <v>233</v>
      </c>
    </row>
    <row r="166" spans="1:63" s="113" customFormat="1" ht="25.5" customHeight="1">
      <c r="A166" s="14"/>
      <c r="B166" s="153"/>
      <c r="C166" s="1"/>
      <c r="D166" s="1"/>
      <c r="E166" s="1"/>
      <c r="F166" s="1"/>
      <c r="G166" s="1"/>
      <c r="H166" s="1"/>
      <c r="I166" s="1"/>
      <c r="J166" s="1"/>
      <c r="L166" s="138"/>
      <c r="M166" s="137"/>
      <c r="N166" s="138"/>
      <c r="O166" s="138"/>
      <c r="P166" s="139" t="e">
        <f>P167+P178+P197+P227+P251+P255+P280+P283+P285+P294+P307+P322+P344+P364</f>
        <v>#VALUE!</v>
      </c>
      <c r="Q166" s="138"/>
      <c r="R166" s="139" t="e">
        <f>R167+R178+R197+R227+R251+R255+R280+R283+R285+R294+R307+R322+R344+R364</f>
        <v>#VALUE!</v>
      </c>
      <c r="S166" s="138"/>
      <c r="T166" s="140" t="e">
        <f>T167+T178+T197+T227+T251+T255+T280+T283+T285+T294+T307+T322+T344+T364</f>
        <v>#VALUE!</v>
      </c>
      <c r="AR166" s="114" t="s">
        <v>76</v>
      </c>
      <c r="AT166" s="141" t="s">
        <v>68</v>
      </c>
      <c r="AU166" s="141" t="s">
        <v>69</v>
      </c>
      <c r="AY166" s="114" t="s">
        <v>158</v>
      </c>
      <c r="BK166" s="142" t="e">
        <f>BK167+BK178+BK197+BK227+BK251+BK255+BK280+BK283+BK285+BK294+BK307+BK322+BK344+BK364</f>
        <v>#VALUE!</v>
      </c>
    </row>
    <row r="167" spans="2:63" s="113" customFormat="1" ht="22.5" customHeight="1">
      <c r="B167" s="138"/>
      <c r="C167" s="1"/>
      <c r="D167" s="1"/>
      <c r="E167" s="1"/>
      <c r="F167" s="1"/>
      <c r="G167" s="1"/>
      <c r="H167" s="1"/>
      <c r="I167" s="1"/>
      <c r="J167" s="1"/>
      <c r="L167" s="138"/>
      <c r="M167" s="137"/>
      <c r="N167" s="138"/>
      <c r="O167" s="138"/>
      <c r="P167" s="139" t="e">
        <f>SUM(P168:P177)</f>
        <v>#VALUE!</v>
      </c>
      <c r="Q167" s="138"/>
      <c r="R167" s="139" t="e">
        <f>SUM(R168:R177)</f>
        <v>#VALUE!</v>
      </c>
      <c r="S167" s="138"/>
      <c r="T167" s="140" t="e">
        <f>SUM(T168:T177)</f>
        <v>#VALUE!</v>
      </c>
      <c r="AR167" s="114" t="s">
        <v>76</v>
      </c>
      <c r="AT167" s="141" t="s">
        <v>68</v>
      </c>
      <c r="AU167" s="141" t="s">
        <v>74</v>
      </c>
      <c r="AY167" s="114" t="s">
        <v>158</v>
      </c>
      <c r="BK167" s="142" t="e">
        <f>SUM(BK168:BK177)</f>
        <v>#VALUE!</v>
      </c>
    </row>
    <row r="168" spans="2:65" s="14" customFormat="1" ht="24" customHeight="1">
      <c r="B168" s="153"/>
      <c r="C168" s="1"/>
      <c r="D168" s="1"/>
      <c r="E168" s="1"/>
      <c r="F168" s="1"/>
      <c r="G168" s="1"/>
      <c r="H168" s="1"/>
      <c r="I168" s="1"/>
      <c r="J168" s="1"/>
      <c r="K168" s="154" t="s">
        <v>166</v>
      </c>
      <c r="L168" s="39"/>
      <c r="M168" s="144"/>
      <c r="N168" s="145" t="s">
        <v>34</v>
      </c>
      <c r="O168" s="146">
        <v>0.089</v>
      </c>
      <c r="P168" s="146" t="e">
        <f aca="true" t="shared" si="19" ref="P168:P177">O168*"#REF!#REF!"</f>
        <v>#VALUE!</v>
      </c>
      <c r="Q168" s="146">
        <v>0</v>
      </c>
      <c r="R168" s="146" t="e">
        <f aca="true" t="shared" si="20" ref="R168:R177">Q168*"#REF!#REF!"</f>
        <v>#VALUE!</v>
      </c>
      <c r="S168" s="146">
        <v>0</v>
      </c>
      <c r="T168" s="147" t="e">
        <f aca="true" t="shared" si="21" ref="T168:T177">S168*"#REF!#REF!"</f>
        <v>#VALUE!</v>
      </c>
      <c r="AR168" s="148" t="s">
        <v>234</v>
      </c>
      <c r="AT168" s="148" t="s">
        <v>104</v>
      </c>
      <c r="AU168" s="148" t="s">
        <v>76</v>
      </c>
      <c r="AY168" s="3" t="s">
        <v>158</v>
      </c>
      <c r="BE168" s="149" t="str">
        <f aca="true" t="shared" si="22" ref="BE168:BE177">IF(N168="základní","#REF!#REF!",0)</f>
        <v>#REF!#REF!</v>
      </c>
      <c r="BF168" s="149">
        <f aca="true" t="shared" si="23" ref="BF168:BF177">IF(N168="snížená","#REF!#REF!",0)</f>
        <v>0</v>
      </c>
      <c r="BG168" s="149">
        <f aca="true" t="shared" si="24" ref="BG168:BG177">IF(N168="zákl. přenesená","#REF!#REF!",0)</f>
        <v>0</v>
      </c>
      <c r="BH168" s="149">
        <f aca="true" t="shared" si="25" ref="BH168:BH177">IF(N168="sníž. přenesená","#REF!#REF!",0)</f>
        <v>0</v>
      </c>
      <c r="BI168" s="149">
        <f aca="true" t="shared" si="26" ref="BI168:BI177">IF(N168="nulová","#REF!#REF!",0)</f>
        <v>0</v>
      </c>
      <c r="BJ168" s="3" t="s">
        <v>74</v>
      </c>
      <c r="BK168" s="149" t="e">
        <f aca="true" t="shared" si="27" ref="BK168:BK177">ROUND("#REF!#REF!"*"#REF!#REF!",2)</f>
        <v>#VALUE!</v>
      </c>
      <c r="BL168" s="3" t="s">
        <v>234</v>
      </c>
      <c r="BM168" s="148" t="s">
        <v>235</v>
      </c>
    </row>
    <row r="169" spans="2:65" s="14" customFormat="1" ht="16.5" customHeight="1">
      <c r="B169" s="153"/>
      <c r="C169" s="1"/>
      <c r="D169" s="1"/>
      <c r="E169" s="1"/>
      <c r="F169" s="1"/>
      <c r="G169" s="1"/>
      <c r="H169" s="1"/>
      <c r="I169" s="1"/>
      <c r="J169" s="1"/>
      <c r="K169" s="155" t="s">
        <v>166</v>
      </c>
      <c r="L169" s="156"/>
      <c r="M169" s="151"/>
      <c r="N169" s="152" t="s">
        <v>34</v>
      </c>
      <c r="O169" s="146">
        <v>0</v>
      </c>
      <c r="P169" s="146" t="e">
        <f t="shared" si="19"/>
        <v>#VALUE!</v>
      </c>
      <c r="Q169" s="146">
        <v>3.0000000000000004E-05</v>
      </c>
      <c r="R169" s="146" t="e">
        <f t="shared" si="20"/>
        <v>#VALUE!</v>
      </c>
      <c r="S169" s="146">
        <v>0</v>
      </c>
      <c r="T169" s="147" t="e">
        <f t="shared" si="21"/>
        <v>#VALUE!</v>
      </c>
      <c r="AR169" s="148" t="s">
        <v>236</v>
      </c>
      <c r="AT169" s="148" t="s">
        <v>134</v>
      </c>
      <c r="AU169" s="148" t="s">
        <v>76</v>
      </c>
      <c r="AY169" s="3" t="s">
        <v>158</v>
      </c>
      <c r="BE169" s="149" t="str">
        <f t="shared" si="22"/>
        <v>#REF!#REF!</v>
      </c>
      <c r="BF169" s="149">
        <f t="shared" si="23"/>
        <v>0</v>
      </c>
      <c r="BG169" s="149">
        <f t="shared" si="24"/>
        <v>0</v>
      </c>
      <c r="BH169" s="149">
        <f t="shared" si="25"/>
        <v>0</v>
      </c>
      <c r="BI169" s="149">
        <f t="shared" si="26"/>
        <v>0</v>
      </c>
      <c r="BJ169" s="3" t="s">
        <v>74</v>
      </c>
      <c r="BK169" s="149" t="e">
        <f t="shared" si="27"/>
        <v>#VALUE!</v>
      </c>
      <c r="BL169" s="3" t="s">
        <v>234</v>
      </c>
      <c r="BM169" s="148" t="s">
        <v>237</v>
      </c>
    </row>
    <row r="170" spans="2:65" s="14" customFormat="1" ht="16.5" customHeight="1">
      <c r="B170" s="153"/>
      <c r="C170" s="1"/>
      <c r="D170" s="1"/>
      <c r="E170" s="1"/>
      <c r="F170" s="1"/>
      <c r="G170" s="1"/>
      <c r="H170" s="1"/>
      <c r="I170" s="1"/>
      <c r="J170" s="1"/>
      <c r="K170" s="155" t="s">
        <v>166</v>
      </c>
      <c r="L170" s="156"/>
      <c r="M170" s="151"/>
      <c r="N170" s="152" t="s">
        <v>34</v>
      </c>
      <c r="O170" s="146">
        <v>0</v>
      </c>
      <c r="P170" s="146" t="e">
        <f t="shared" si="19"/>
        <v>#VALUE!</v>
      </c>
      <c r="Q170" s="146">
        <v>4E-05</v>
      </c>
      <c r="R170" s="146" t="e">
        <f t="shared" si="20"/>
        <v>#VALUE!</v>
      </c>
      <c r="S170" s="146">
        <v>0</v>
      </c>
      <c r="T170" s="147" t="e">
        <f t="shared" si="21"/>
        <v>#VALUE!</v>
      </c>
      <c r="AR170" s="148" t="s">
        <v>236</v>
      </c>
      <c r="AT170" s="148" t="s">
        <v>134</v>
      </c>
      <c r="AU170" s="148" t="s">
        <v>76</v>
      </c>
      <c r="AY170" s="3" t="s">
        <v>158</v>
      </c>
      <c r="BE170" s="149" t="str">
        <f t="shared" si="22"/>
        <v>#REF!#REF!</v>
      </c>
      <c r="BF170" s="149">
        <f t="shared" si="23"/>
        <v>0</v>
      </c>
      <c r="BG170" s="149">
        <f t="shared" si="24"/>
        <v>0</v>
      </c>
      <c r="BH170" s="149">
        <f t="shared" si="25"/>
        <v>0</v>
      </c>
      <c r="BI170" s="149">
        <f t="shared" si="26"/>
        <v>0</v>
      </c>
      <c r="BJ170" s="3" t="s">
        <v>74</v>
      </c>
      <c r="BK170" s="149" t="e">
        <f t="shared" si="27"/>
        <v>#VALUE!</v>
      </c>
      <c r="BL170" s="3" t="s">
        <v>234</v>
      </c>
      <c r="BM170" s="148" t="s">
        <v>238</v>
      </c>
    </row>
    <row r="171" spans="2:65" s="14" customFormat="1" ht="16.5" customHeight="1">
      <c r="B171" s="153"/>
      <c r="C171" s="1"/>
      <c r="D171" s="1"/>
      <c r="E171" s="1"/>
      <c r="F171" s="1"/>
      <c r="G171" s="1"/>
      <c r="H171" s="1"/>
      <c r="I171" s="1"/>
      <c r="J171" s="1"/>
      <c r="K171" s="155" t="s">
        <v>166</v>
      </c>
      <c r="L171" s="156"/>
      <c r="M171" s="151"/>
      <c r="N171" s="152" t="s">
        <v>34</v>
      </c>
      <c r="O171" s="146">
        <v>0</v>
      </c>
      <c r="P171" s="146" t="e">
        <f t="shared" si="19"/>
        <v>#VALUE!</v>
      </c>
      <c r="Q171" s="146">
        <v>4E-05</v>
      </c>
      <c r="R171" s="146" t="e">
        <f t="shared" si="20"/>
        <v>#VALUE!</v>
      </c>
      <c r="S171" s="146">
        <v>0</v>
      </c>
      <c r="T171" s="147" t="e">
        <f t="shared" si="21"/>
        <v>#VALUE!</v>
      </c>
      <c r="AR171" s="148" t="s">
        <v>236</v>
      </c>
      <c r="AT171" s="148" t="s">
        <v>134</v>
      </c>
      <c r="AU171" s="148" t="s">
        <v>76</v>
      </c>
      <c r="AY171" s="3" t="s">
        <v>158</v>
      </c>
      <c r="BE171" s="149" t="str">
        <f t="shared" si="22"/>
        <v>#REF!#REF!</v>
      </c>
      <c r="BF171" s="149">
        <f t="shared" si="23"/>
        <v>0</v>
      </c>
      <c r="BG171" s="149">
        <f t="shared" si="24"/>
        <v>0</v>
      </c>
      <c r="BH171" s="149">
        <f t="shared" si="25"/>
        <v>0</v>
      </c>
      <c r="BI171" s="149">
        <f t="shared" si="26"/>
        <v>0</v>
      </c>
      <c r="BJ171" s="3" t="s">
        <v>74</v>
      </c>
      <c r="BK171" s="149" t="e">
        <f t="shared" si="27"/>
        <v>#VALUE!</v>
      </c>
      <c r="BL171" s="3" t="s">
        <v>234</v>
      </c>
      <c r="BM171" s="148" t="s">
        <v>239</v>
      </c>
    </row>
    <row r="172" spans="2:65" s="14" customFormat="1" ht="16.5" customHeight="1">
      <c r="B172" s="153"/>
      <c r="C172" s="1"/>
      <c r="D172" s="1"/>
      <c r="E172" s="1"/>
      <c r="F172" s="1"/>
      <c r="G172" s="1"/>
      <c r="H172" s="1"/>
      <c r="I172" s="1"/>
      <c r="J172" s="1"/>
      <c r="K172" s="155" t="s">
        <v>166</v>
      </c>
      <c r="L172" s="156"/>
      <c r="M172" s="151"/>
      <c r="N172" s="152" t="s">
        <v>34</v>
      </c>
      <c r="O172" s="146">
        <v>0</v>
      </c>
      <c r="P172" s="146" t="e">
        <f t="shared" si="19"/>
        <v>#VALUE!</v>
      </c>
      <c r="Q172" s="146">
        <v>5E-05</v>
      </c>
      <c r="R172" s="146" t="e">
        <f t="shared" si="20"/>
        <v>#VALUE!</v>
      </c>
      <c r="S172" s="146">
        <v>0</v>
      </c>
      <c r="T172" s="147" t="e">
        <f t="shared" si="21"/>
        <v>#VALUE!</v>
      </c>
      <c r="AR172" s="148" t="s">
        <v>236</v>
      </c>
      <c r="AT172" s="148" t="s">
        <v>134</v>
      </c>
      <c r="AU172" s="148" t="s">
        <v>76</v>
      </c>
      <c r="AY172" s="3" t="s">
        <v>158</v>
      </c>
      <c r="BE172" s="149" t="str">
        <f t="shared" si="22"/>
        <v>#REF!#REF!</v>
      </c>
      <c r="BF172" s="149">
        <f t="shared" si="23"/>
        <v>0</v>
      </c>
      <c r="BG172" s="149">
        <f t="shared" si="24"/>
        <v>0</v>
      </c>
      <c r="BH172" s="149">
        <f t="shared" si="25"/>
        <v>0</v>
      </c>
      <c r="BI172" s="149">
        <f t="shared" si="26"/>
        <v>0</v>
      </c>
      <c r="BJ172" s="3" t="s">
        <v>74</v>
      </c>
      <c r="BK172" s="149" t="e">
        <f t="shared" si="27"/>
        <v>#VALUE!</v>
      </c>
      <c r="BL172" s="3" t="s">
        <v>234</v>
      </c>
      <c r="BM172" s="148" t="s">
        <v>240</v>
      </c>
    </row>
    <row r="173" spans="2:65" s="14" customFormat="1" ht="16.5" customHeight="1">
      <c r="B173" s="153"/>
      <c r="C173" s="1"/>
      <c r="D173" s="1"/>
      <c r="E173" s="1"/>
      <c r="F173" s="1"/>
      <c r="G173" s="1"/>
      <c r="H173" s="1"/>
      <c r="I173" s="1"/>
      <c r="J173" s="1"/>
      <c r="K173" s="155" t="s">
        <v>166</v>
      </c>
      <c r="L173" s="156"/>
      <c r="M173" s="151"/>
      <c r="N173" s="152" t="s">
        <v>34</v>
      </c>
      <c r="O173" s="146">
        <v>0</v>
      </c>
      <c r="P173" s="146" t="e">
        <f t="shared" si="19"/>
        <v>#VALUE!</v>
      </c>
      <c r="Q173" s="146">
        <v>6.000000000000001E-05</v>
      </c>
      <c r="R173" s="146" t="e">
        <f t="shared" si="20"/>
        <v>#VALUE!</v>
      </c>
      <c r="S173" s="146">
        <v>0</v>
      </c>
      <c r="T173" s="147" t="e">
        <f t="shared" si="21"/>
        <v>#VALUE!</v>
      </c>
      <c r="AR173" s="148" t="s">
        <v>236</v>
      </c>
      <c r="AT173" s="148" t="s">
        <v>134</v>
      </c>
      <c r="AU173" s="148" t="s">
        <v>76</v>
      </c>
      <c r="AY173" s="3" t="s">
        <v>158</v>
      </c>
      <c r="BE173" s="149" t="str">
        <f t="shared" si="22"/>
        <v>#REF!#REF!</v>
      </c>
      <c r="BF173" s="149">
        <f t="shared" si="23"/>
        <v>0</v>
      </c>
      <c r="BG173" s="149">
        <f t="shared" si="24"/>
        <v>0</v>
      </c>
      <c r="BH173" s="149">
        <f t="shared" si="25"/>
        <v>0</v>
      </c>
      <c r="BI173" s="149">
        <f t="shared" si="26"/>
        <v>0</v>
      </c>
      <c r="BJ173" s="3" t="s">
        <v>74</v>
      </c>
      <c r="BK173" s="149" t="e">
        <f t="shared" si="27"/>
        <v>#VALUE!</v>
      </c>
      <c r="BL173" s="3" t="s">
        <v>234</v>
      </c>
      <c r="BM173" s="148" t="s">
        <v>241</v>
      </c>
    </row>
    <row r="174" spans="2:65" s="14" customFormat="1" ht="16.5" customHeight="1">
      <c r="B174" s="153"/>
      <c r="C174" s="1"/>
      <c r="D174" s="1"/>
      <c r="E174" s="1"/>
      <c r="F174" s="1"/>
      <c r="G174" s="1"/>
      <c r="H174" s="1"/>
      <c r="I174" s="1"/>
      <c r="J174" s="1"/>
      <c r="K174" s="155" t="s">
        <v>166</v>
      </c>
      <c r="L174" s="156"/>
      <c r="M174" s="151"/>
      <c r="N174" s="152" t="s">
        <v>34</v>
      </c>
      <c r="O174" s="146">
        <v>0</v>
      </c>
      <c r="P174" s="146" t="e">
        <f t="shared" si="19"/>
        <v>#VALUE!</v>
      </c>
      <c r="Q174" s="146">
        <v>7.000000000000001E-05</v>
      </c>
      <c r="R174" s="146" t="e">
        <f t="shared" si="20"/>
        <v>#VALUE!</v>
      </c>
      <c r="S174" s="146">
        <v>0</v>
      </c>
      <c r="T174" s="147" t="e">
        <f t="shared" si="21"/>
        <v>#VALUE!</v>
      </c>
      <c r="AR174" s="148" t="s">
        <v>236</v>
      </c>
      <c r="AT174" s="148" t="s">
        <v>134</v>
      </c>
      <c r="AU174" s="148" t="s">
        <v>76</v>
      </c>
      <c r="AY174" s="3" t="s">
        <v>158</v>
      </c>
      <c r="BE174" s="149" t="str">
        <f t="shared" si="22"/>
        <v>#REF!#REF!</v>
      </c>
      <c r="BF174" s="149">
        <f t="shared" si="23"/>
        <v>0</v>
      </c>
      <c r="BG174" s="149">
        <f t="shared" si="24"/>
        <v>0</v>
      </c>
      <c r="BH174" s="149">
        <f t="shared" si="25"/>
        <v>0</v>
      </c>
      <c r="BI174" s="149">
        <f t="shared" si="26"/>
        <v>0</v>
      </c>
      <c r="BJ174" s="3" t="s">
        <v>74</v>
      </c>
      <c r="BK174" s="149" t="e">
        <f t="shared" si="27"/>
        <v>#VALUE!</v>
      </c>
      <c r="BL174" s="3" t="s">
        <v>234</v>
      </c>
      <c r="BM174" s="148" t="s">
        <v>242</v>
      </c>
    </row>
    <row r="175" spans="2:65" s="14" customFormat="1" ht="16.5" customHeight="1">
      <c r="B175" s="153"/>
      <c r="C175" s="1"/>
      <c r="D175" s="1"/>
      <c r="E175" s="1"/>
      <c r="F175" s="1"/>
      <c r="G175" s="1"/>
      <c r="H175" s="1"/>
      <c r="I175" s="1"/>
      <c r="J175" s="1"/>
      <c r="K175" s="155" t="s">
        <v>218</v>
      </c>
      <c r="L175" s="156"/>
      <c r="M175" s="151"/>
      <c r="N175" s="152" t="s">
        <v>34</v>
      </c>
      <c r="O175" s="146">
        <v>0</v>
      </c>
      <c r="P175" s="146" t="e">
        <f t="shared" si="19"/>
        <v>#VALUE!</v>
      </c>
      <c r="Q175" s="146">
        <v>8E-05</v>
      </c>
      <c r="R175" s="146" t="e">
        <f t="shared" si="20"/>
        <v>#VALUE!</v>
      </c>
      <c r="S175" s="146">
        <v>0</v>
      </c>
      <c r="T175" s="147" t="e">
        <f t="shared" si="21"/>
        <v>#VALUE!</v>
      </c>
      <c r="AR175" s="148" t="s">
        <v>236</v>
      </c>
      <c r="AT175" s="148" t="s">
        <v>134</v>
      </c>
      <c r="AU175" s="148" t="s">
        <v>76</v>
      </c>
      <c r="AY175" s="3" t="s">
        <v>158</v>
      </c>
      <c r="BE175" s="149" t="str">
        <f t="shared" si="22"/>
        <v>#REF!#REF!</v>
      </c>
      <c r="BF175" s="149">
        <f t="shared" si="23"/>
        <v>0</v>
      </c>
      <c r="BG175" s="149">
        <f t="shared" si="24"/>
        <v>0</v>
      </c>
      <c r="BH175" s="149">
        <f t="shared" si="25"/>
        <v>0</v>
      </c>
      <c r="BI175" s="149">
        <f t="shared" si="26"/>
        <v>0</v>
      </c>
      <c r="BJ175" s="3" t="s">
        <v>74</v>
      </c>
      <c r="BK175" s="149" t="e">
        <f t="shared" si="27"/>
        <v>#VALUE!</v>
      </c>
      <c r="BL175" s="3" t="s">
        <v>234</v>
      </c>
      <c r="BM175" s="148" t="s">
        <v>243</v>
      </c>
    </row>
    <row r="176" spans="2:65" s="14" customFormat="1" ht="16.5" customHeight="1">
      <c r="B176" s="153"/>
      <c r="C176" s="1"/>
      <c r="D176" s="1"/>
      <c r="E176" s="1"/>
      <c r="F176" s="1"/>
      <c r="G176" s="1"/>
      <c r="H176" s="1"/>
      <c r="I176" s="1"/>
      <c r="J176" s="1"/>
      <c r="K176" s="154"/>
      <c r="L176" s="39"/>
      <c r="M176" s="144"/>
      <c r="N176" s="145" t="s">
        <v>34</v>
      </c>
      <c r="O176" s="146">
        <v>0</v>
      </c>
      <c r="P176" s="146" t="e">
        <f t="shared" si="19"/>
        <v>#VALUE!</v>
      </c>
      <c r="Q176" s="146">
        <v>0</v>
      </c>
      <c r="R176" s="146" t="e">
        <f t="shared" si="20"/>
        <v>#VALUE!</v>
      </c>
      <c r="S176" s="146">
        <v>0</v>
      </c>
      <c r="T176" s="147" t="e">
        <f t="shared" si="21"/>
        <v>#VALUE!</v>
      </c>
      <c r="AR176" s="148" t="s">
        <v>234</v>
      </c>
      <c r="AT176" s="148" t="s">
        <v>104</v>
      </c>
      <c r="AU176" s="148" t="s">
        <v>76</v>
      </c>
      <c r="AY176" s="3" t="s">
        <v>158</v>
      </c>
      <c r="BE176" s="149" t="str">
        <f t="shared" si="22"/>
        <v>#REF!#REF!</v>
      </c>
      <c r="BF176" s="149">
        <f t="shared" si="23"/>
        <v>0</v>
      </c>
      <c r="BG176" s="149">
        <f t="shared" si="24"/>
        <v>0</v>
      </c>
      <c r="BH176" s="149">
        <f t="shared" si="25"/>
        <v>0</v>
      </c>
      <c r="BI176" s="149">
        <f t="shared" si="26"/>
        <v>0</v>
      </c>
      <c r="BJ176" s="3" t="s">
        <v>74</v>
      </c>
      <c r="BK176" s="149" t="e">
        <f t="shared" si="27"/>
        <v>#VALUE!</v>
      </c>
      <c r="BL176" s="3" t="s">
        <v>234</v>
      </c>
      <c r="BM176" s="148" t="s">
        <v>244</v>
      </c>
    </row>
    <row r="177" spans="2:65" s="14" customFormat="1" ht="24" customHeight="1">
      <c r="B177" s="153"/>
      <c r="C177" s="1"/>
      <c r="D177" s="1"/>
      <c r="E177" s="1"/>
      <c r="F177" s="1"/>
      <c r="G177" s="1"/>
      <c r="H177" s="1"/>
      <c r="I177" s="1"/>
      <c r="J177" s="1"/>
      <c r="K177" s="154" t="s">
        <v>218</v>
      </c>
      <c r="L177" s="39"/>
      <c r="M177" s="144"/>
      <c r="N177" s="145" t="s">
        <v>34</v>
      </c>
      <c r="O177" s="146">
        <v>0</v>
      </c>
      <c r="P177" s="146" t="e">
        <f t="shared" si="19"/>
        <v>#VALUE!</v>
      </c>
      <c r="Q177" s="146">
        <v>0</v>
      </c>
      <c r="R177" s="146" t="e">
        <f t="shared" si="20"/>
        <v>#VALUE!</v>
      </c>
      <c r="S177" s="146">
        <v>0</v>
      </c>
      <c r="T177" s="147" t="e">
        <f t="shared" si="21"/>
        <v>#VALUE!</v>
      </c>
      <c r="AR177" s="148" t="s">
        <v>234</v>
      </c>
      <c r="AT177" s="148" t="s">
        <v>104</v>
      </c>
      <c r="AU177" s="148" t="s">
        <v>76</v>
      </c>
      <c r="AY177" s="3" t="s">
        <v>158</v>
      </c>
      <c r="BE177" s="149" t="str">
        <f t="shared" si="22"/>
        <v>#REF!#REF!</v>
      </c>
      <c r="BF177" s="149">
        <f t="shared" si="23"/>
        <v>0</v>
      </c>
      <c r="BG177" s="149">
        <f t="shared" si="24"/>
        <v>0</v>
      </c>
      <c r="BH177" s="149">
        <f t="shared" si="25"/>
        <v>0</v>
      </c>
      <c r="BI177" s="149">
        <f t="shared" si="26"/>
        <v>0</v>
      </c>
      <c r="BJ177" s="3" t="s">
        <v>74</v>
      </c>
      <c r="BK177" s="149" t="e">
        <f t="shared" si="27"/>
        <v>#VALUE!</v>
      </c>
      <c r="BL177" s="3" t="s">
        <v>234</v>
      </c>
      <c r="BM177" s="148" t="s">
        <v>245</v>
      </c>
    </row>
    <row r="178" spans="1:63" s="113" customFormat="1" ht="22.5" customHeight="1">
      <c r="A178" s="14"/>
      <c r="B178" s="153"/>
      <c r="C178" s="1"/>
      <c r="D178" s="1"/>
      <c r="E178" s="1"/>
      <c r="F178" s="1"/>
      <c r="G178" s="1"/>
      <c r="H178" s="1"/>
      <c r="I178" s="1"/>
      <c r="J178" s="1"/>
      <c r="L178" s="138"/>
      <c r="M178" s="137"/>
      <c r="N178" s="138"/>
      <c r="O178" s="138"/>
      <c r="P178" s="139" t="e">
        <f>SUM(P179:P196)</f>
        <v>#VALUE!</v>
      </c>
      <c r="Q178" s="138"/>
      <c r="R178" s="139" t="e">
        <f>SUM(R179:R196)</f>
        <v>#VALUE!</v>
      </c>
      <c r="S178" s="138"/>
      <c r="T178" s="140" t="e">
        <f>SUM(T179:T196)</f>
        <v>#VALUE!</v>
      </c>
      <c r="AR178" s="114" t="s">
        <v>76</v>
      </c>
      <c r="AT178" s="141" t="s">
        <v>68</v>
      </c>
      <c r="AU178" s="141" t="s">
        <v>74</v>
      </c>
      <c r="AY178" s="114" t="s">
        <v>158</v>
      </c>
      <c r="BK178" s="142" t="e">
        <f>SUM(BK179:BK196)</f>
        <v>#VALUE!</v>
      </c>
    </row>
    <row r="179" spans="2:65" s="14" customFormat="1" ht="16.5" customHeight="1">
      <c r="B179" s="153"/>
      <c r="C179" s="1"/>
      <c r="D179" s="1"/>
      <c r="E179" s="1"/>
      <c r="F179" s="1"/>
      <c r="G179" s="1"/>
      <c r="H179" s="1"/>
      <c r="I179" s="1"/>
      <c r="J179" s="1"/>
      <c r="K179" s="154" t="s">
        <v>218</v>
      </c>
      <c r="L179" s="39"/>
      <c r="M179" s="144"/>
      <c r="N179" s="145" t="s">
        <v>34</v>
      </c>
      <c r="O179" s="146">
        <v>0.392</v>
      </c>
      <c r="P179" s="146" t="e">
        <f aca="true" t="shared" si="28" ref="P179:P196">O179*"#REF!#REF!"</f>
        <v>#VALUE!</v>
      </c>
      <c r="Q179" s="146">
        <v>0.00046</v>
      </c>
      <c r="R179" s="146" t="e">
        <f aca="true" t="shared" si="29" ref="R179:R196">Q179*"#REF!#REF!"</f>
        <v>#VALUE!</v>
      </c>
      <c r="S179" s="146">
        <v>0</v>
      </c>
      <c r="T179" s="147" t="e">
        <f aca="true" t="shared" si="30" ref="T179:T196">S179*"#REF!#REF!"</f>
        <v>#VALUE!</v>
      </c>
      <c r="AR179" s="148" t="s">
        <v>234</v>
      </c>
      <c r="AT179" s="148" t="s">
        <v>104</v>
      </c>
      <c r="AU179" s="148" t="s">
        <v>76</v>
      </c>
      <c r="AY179" s="3" t="s">
        <v>158</v>
      </c>
      <c r="BE179" s="149" t="str">
        <f aca="true" t="shared" si="31" ref="BE179:BE196">IF(N179="základní","#REF!#REF!",0)</f>
        <v>#REF!#REF!</v>
      </c>
      <c r="BF179" s="149">
        <f aca="true" t="shared" si="32" ref="BF179:BF196">IF(N179="snížená","#REF!#REF!",0)</f>
        <v>0</v>
      </c>
      <c r="BG179" s="149">
        <f aca="true" t="shared" si="33" ref="BG179:BG196">IF(N179="zákl. přenesená","#REF!#REF!",0)</f>
        <v>0</v>
      </c>
      <c r="BH179" s="149">
        <f aca="true" t="shared" si="34" ref="BH179:BH196">IF(N179="sníž. přenesená","#REF!#REF!",0)</f>
        <v>0</v>
      </c>
      <c r="BI179" s="149">
        <f aca="true" t="shared" si="35" ref="BI179:BI196">IF(N179="nulová","#REF!#REF!",0)</f>
        <v>0</v>
      </c>
      <c r="BJ179" s="3" t="s">
        <v>74</v>
      </c>
      <c r="BK179" s="149" t="e">
        <f aca="true" t="shared" si="36" ref="BK179:BK196">ROUND("#REF!#REF!"*"#REF!#REF!",2)</f>
        <v>#VALUE!</v>
      </c>
      <c r="BL179" s="3" t="s">
        <v>234</v>
      </c>
      <c r="BM179" s="148" t="s">
        <v>246</v>
      </c>
    </row>
    <row r="180" spans="2:65" s="14" customFormat="1" ht="16.5" customHeight="1">
      <c r="B180" s="153"/>
      <c r="C180" s="1"/>
      <c r="D180" s="1"/>
      <c r="E180" s="1"/>
      <c r="F180" s="1"/>
      <c r="G180" s="1"/>
      <c r="H180" s="1"/>
      <c r="I180" s="1"/>
      <c r="J180" s="1"/>
      <c r="K180" s="154" t="s">
        <v>218</v>
      </c>
      <c r="L180" s="39"/>
      <c r="M180" s="144"/>
      <c r="N180" s="145" t="s">
        <v>34</v>
      </c>
      <c r="O180" s="146">
        <v>0.769</v>
      </c>
      <c r="P180" s="146" t="e">
        <f t="shared" si="28"/>
        <v>#VALUE!</v>
      </c>
      <c r="Q180" s="146">
        <v>0.0011</v>
      </c>
      <c r="R180" s="146" t="e">
        <f t="shared" si="29"/>
        <v>#VALUE!</v>
      </c>
      <c r="S180" s="146">
        <v>0</v>
      </c>
      <c r="T180" s="147" t="e">
        <f t="shared" si="30"/>
        <v>#VALUE!</v>
      </c>
      <c r="AR180" s="148" t="s">
        <v>234</v>
      </c>
      <c r="AT180" s="148" t="s">
        <v>104</v>
      </c>
      <c r="AU180" s="148" t="s">
        <v>76</v>
      </c>
      <c r="AY180" s="3" t="s">
        <v>158</v>
      </c>
      <c r="BE180" s="149" t="str">
        <f t="shared" si="31"/>
        <v>#REF!#REF!</v>
      </c>
      <c r="BF180" s="149">
        <f t="shared" si="32"/>
        <v>0</v>
      </c>
      <c r="BG180" s="149">
        <f t="shared" si="33"/>
        <v>0</v>
      </c>
      <c r="BH180" s="149">
        <f t="shared" si="34"/>
        <v>0</v>
      </c>
      <c r="BI180" s="149">
        <f t="shared" si="35"/>
        <v>0</v>
      </c>
      <c r="BJ180" s="3" t="s">
        <v>74</v>
      </c>
      <c r="BK180" s="149" t="e">
        <f t="shared" si="36"/>
        <v>#VALUE!</v>
      </c>
      <c r="BL180" s="3" t="s">
        <v>234</v>
      </c>
      <c r="BM180" s="148" t="s">
        <v>247</v>
      </c>
    </row>
    <row r="181" spans="2:65" s="14" customFormat="1" ht="16.5" customHeight="1">
      <c r="B181" s="153"/>
      <c r="C181" s="1"/>
      <c r="D181" s="1"/>
      <c r="E181" s="1"/>
      <c r="F181" s="1"/>
      <c r="G181" s="1"/>
      <c r="H181" s="1"/>
      <c r="I181" s="1"/>
      <c r="J181" s="1"/>
      <c r="K181" s="154" t="s">
        <v>218</v>
      </c>
      <c r="L181" s="39"/>
      <c r="M181" s="144"/>
      <c r="N181" s="145" t="s">
        <v>34</v>
      </c>
      <c r="O181" s="146">
        <v>0.8210000000000001</v>
      </c>
      <c r="P181" s="146" t="e">
        <f t="shared" si="28"/>
        <v>#VALUE!</v>
      </c>
      <c r="Q181" s="146">
        <v>0.0008200000000000001</v>
      </c>
      <c r="R181" s="146" t="e">
        <f t="shared" si="29"/>
        <v>#VALUE!</v>
      </c>
      <c r="S181" s="146">
        <v>0</v>
      </c>
      <c r="T181" s="147" t="e">
        <f t="shared" si="30"/>
        <v>#VALUE!</v>
      </c>
      <c r="AR181" s="148" t="s">
        <v>234</v>
      </c>
      <c r="AT181" s="148" t="s">
        <v>104</v>
      </c>
      <c r="AU181" s="148" t="s">
        <v>76</v>
      </c>
      <c r="AY181" s="3" t="s">
        <v>158</v>
      </c>
      <c r="BE181" s="149" t="str">
        <f t="shared" si="31"/>
        <v>#REF!#REF!</v>
      </c>
      <c r="BF181" s="149">
        <f t="shared" si="32"/>
        <v>0</v>
      </c>
      <c r="BG181" s="149">
        <f t="shared" si="33"/>
        <v>0</v>
      </c>
      <c r="BH181" s="149">
        <f t="shared" si="34"/>
        <v>0</v>
      </c>
      <c r="BI181" s="149">
        <f t="shared" si="35"/>
        <v>0</v>
      </c>
      <c r="BJ181" s="3" t="s">
        <v>74</v>
      </c>
      <c r="BK181" s="149" t="e">
        <f t="shared" si="36"/>
        <v>#VALUE!</v>
      </c>
      <c r="BL181" s="3" t="s">
        <v>234</v>
      </c>
      <c r="BM181" s="148" t="s">
        <v>248</v>
      </c>
    </row>
    <row r="182" spans="2:65" s="14" customFormat="1" ht="16.5" customHeight="1">
      <c r="B182" s="153"/>
      <c r="C182" s="1"/>
      <c r="D182" s="1"/>
      <c r="E182" s="1"/>
      <c r="F182" s="1"/>
      <c r="G182" s="1"/>
      <c r="H182" s="1"/>
      <c r="I182" s="1"/>
      <c r="J182" s="1"/>
      <c r="K182" s="154" t="s">
        <v>218</v>
      </c>
      <c r="L182" s="39"/>
      <c r="M182" s="144"/>
      <c r="N182" s="145" t="s">
        <v>34</v>
      </c>
      <c r="O182" s="146">
        <v>0.995</v>
      </c>
      <c r="P182" s="146" t="e">
        <f t="shared" si="28"/>
        <v>#VALUE!</v>
      </c>
      <c r="Q182" s="146">
        <v>0.00222</v>
      </c>
      <c r="R182" s="146" t="e">
        <f t="shared" si="29"/>
        <v>#VALUE!</v>
      </c>
      <c r="S182" s="146">
        <v>0</v>
      </c>
      <c r="T182" s="147" t="e">
        <f t="shared" si="30"/>
        <v>#VALUE!</v>
      </c>
      <c r="AR182" s="148" t="s">
        <v>234</v>
      </c>
      <c r="AT182" s="148" t="s">
        <v>104</v>
      </c>
      <c r="AU182" s="148" t="s">
        <v>76</v>
      </c>
      <c r="AY182" s="3" t="s">
        <v>158</v>
      </c>
      <c r="BE182" s="149" t="str">
        <f t="shared" si="31"/>
        <v>#REF!#REF!</v>
      </c>
      <c r="BF182" s="149">
        <f t="shared" si="32"/>
        <v>0</v>
      </c>
      <c r="BG182" s="149">
        <f t="shared" si="33"/>
        <v>0</v>
      </c>
      <c r="BH182" s="149">
        <f t="shared" si="34"/>
        <v>0</v>
      </c>
      <c r="BI182" s="149">
        <f t="shared" si="35"/>
        <v>0</v>
      </c>
      <c r="BJ182" s="3" t="s">
        <v>74</v>
      </c>
      <c r="BK182" s="149" t="e">
        <f t="shared" si="36"/>
        <v>#VALUE!</v>
      </c>
      <c r="BL182" s="3" t="s">
        <v>234</v>
      </c>
      <c r="BM182" s="148" t="s">
        <v>249</v>
      </c>
    </row>
    <row r="183" spans="2:65" s="14" customFormat="1" ht="16.5" customHeight="1">
      <c r="B183" s="153"/>
      <c r="C183" s="1"/>
      <c r="D183" s="1"/>
      <c r="E183" s="1"/>
      <c r="F183" s="1"/>
      <c r="G183" s="1"/>
      <c r="H183" s="1"/>
      <c r="I183" s="1"/>
      <c r="J183" s="1"/>
      <c r="K183" s="154" t="s">
        <v>218</v>
      </c>
      <c r="L183" s="39"/>
      <c r="M183" s="144"/>
      <c r="N183" s="145" t="s">
        <v>34</v>
      </c>
      <c r="O183" s="146">
        <v>0.78</v>
      </c>
      <c r="P183" s="146" t="e">
        <f t="shared" si="28"/>
        <v>#VALUE!</v>
      </c>
      <c r="Q183" s="146">
        <v>0.00059</v>
      </c>
      <c r="R183" s="146" t="e">
        <f t="shared" si="29"/>
        <v>#VALUE!</v>
      </c>
      <c r="S183" s="146">
        <v>0</v>
      </c>
      <c r="T183" s="147" t="e">
        <f t="shared" si="30"/>
        <v>#VALUE!</v>
      </c>
      <c r="AR183" s="148" t="s">
        <v>234</v>
      </c>
      <c r="AT183" s="148" t="s">
        <v>104</v>
      </c>
      <c r="AU183" s="148" t="s">
        <v>76</v>
      </c>
      <c r="AY183" s="3" t="s">
        <v>158</v>
      </c>
      <c r="BE183" s="149" t="str">
        <f t="shared" si="31"/>
        <v>#REF!#REF!</v>
      </c>
      <c r="BF183" s="149">
        <f t="shared" si="32"/>
        <v>0</v>
      </c>
      <c r="BG183" s="149">
        <f t="shared" si="33"/>
        <v>0</v>
      </c>
      <c r="BH183" s="149">
        <f t="shared" si="34"/>
        <v>0</v>
      </c>
      <c r="BI183" s="149">
        <f t="shared" si="35"/>
        <v>0</v>
      </c>
      <c r="BJ183" s="3" t="s">
        <v>74</v>
      </c>
      <c r="BK183" s="149" t="e">
        <f t="shared" si="36"/>
        <v>#VALUE!</v>
      </c>
      <c r="BL183" s="3" t="s">
        <v>234</v>
      </c>
      <c r="BM183" s="148" t="s">
        <v>250</v>
      </c>
    </row>
    <row r="184" spans="2:65" s="14" customFormat="1" ht="16.5" customHeight="1">
      <c r="B184" s="153"/>
      <c r="C184" s="1"/>
      <c r="D184" s="1"/>
      <c r="E184" s="1"/>
      <c r="F184" s="1"/>
      <c r="G184" s="1"/>
      <c r="H184" s="1"/>
      <c r="I184" s="1"/>
      <c r="J184" s="1"/>
      <c r="K184" s="154" t="s">
        <v>218</v>
      </c>
      <c r="L184" s="39"/>
      <c r="M184" s="144"/>
      <c r="N184" s="145" t="s">
        <v>34</v>
      </c>
      <c r="O184" s="146">
        <v>0.8270000000000001</v>
      </c>
      <c r="P184" s="146" t="e">
        <f t="shared" si="28"/>
        <v>#VALUE!</v>
      </c>
      <c r="Q184" s="146">
        <v>0.0012100000000000001</v>
      </c>
      <c r="R184" s="146" t="e">
        <f t="shared" si="29"/>
        <v>#VALUE!</v>
      </c>
      <c r="S184" s="146">
        <v>0</v>
      </c>
      <c r="T184" s="147" t="e">
        <f t="shared" si="30"/>
        <v>#VALUE!</v>
      </c>
      <c r="AR184" s="148" t="s">
        <v>234</v>
      </c>
      <c r="AT184" s="148" t="s">
        <v>104</v>
      </c>
      <c r="AU184" s="148" t="s">
        <v>76</v>
      </c>
      <c r="AY184" s="3" t="s">
        <v>158</v>
      </c>
      <c r="BE184" s="149" t="str">
        <f t="shared" si="31"/>
        <v>#REF!#REF!</v>
      </c>
      <c r="BF184" s="149">
        <f t="shared" si="32"/>
        <v>0</v>
      </c>
      <c r="BG184" s="149">
        <f t="shared" si="33"/>
        <v>0</v>
      </c>
      <c r="BH184" s="149">
        <f t="shared" si="34"/>
        <v>0</v>
      </c>
      <c r="BI184" s="149">
        <f t="shared" si="35"/>
        <v>0</v>
      </c>
      <c r="BJ184" s="3" t="s">
        <v>74</v>
      </c>
      <c r="BK184" s="149" t="e">
        <f t="shared" si="36"/>
        <v>#VALUE!</v>
      </c>
      <c r="BL184" s="3" t="s">
        <v>234</v>
      </c>
      <c r="BM184" s="148" t="s">
        <v>251</v>
      </c>
    </row>
    <row r="185" spans="2:65" s="14" customFormat="1" ht="16.5" customHeight="1">
      <c r="B185" s="153"/>
      <c r="C185" s="1"/>
      <c r="D185" s="1"/>
      <c r="E185" s="1"/>
      <c r="F185" s="1"/>
      <c r="G185" s="1"/>
      <c r="H185" s="1"/>
      <c r="I185" s="1"/>
      <c r="J185" s="1"/>
      <c r="K185" s="154" t="s">
        <v>218</v>
      </c>
      <c r="L185" s="39"/>
      <c r="M185" s="144"/>
      <c r="N185" s="145" t="s">
        <v>34</v>
      </c>
      <c r="O185" s="146">
        <v>0.659</v>
      </c>
      <c r="P185" s="146" t="e">
        <f t="shared" si="28"/>
        <v>#VALUE!</v>
      </c>
      <c r="Q185" s="146">
        <v>0.00029</v>
      </c>
      <c r="R185" s="146" t="e">
        <f t="shared" si="29"/>
        <v>#VALUE!</v>
      </c>
      <c r="S185" s="146">
        <v>0</v>
      </c>
      <c r="T185" s="147" t="e">
        <f t="shared" si="30"/>
        <v>#VALUE!</v>
      </c>
      <c r="AR185" s="148" t="s">
        <v>234</v>
      </c>
      <c r="AT185" s="148" t="s">
        <v>104</v>
      </c>
      <c r="AU185" s="148" t="s">
        <v>76</v>
      </c>
      <c r="AY185" s="3" t="s">
        <v>158</v>
      </c>
      <c r="BE185" s="149" t="str">
        <f t="shared" si="31"/>
        <v>#REF!#REF!</v>
      </c>
      <c r="BF185" s="149">
        <f t="shared" si="32"/>
        <v>0</v>
      </c>
      <c r="BG185" s="149">
        <f t="shared" si="33"/>
        <v>0</v>
      </c>
      <c r="BH185" s="149">
        <f t="shared" si="34"/>
        <v>0</v>
      </c>
      <c r="BI185" s="149">
        <f t="shared" si="35"/>
        <v>0</v>
      </c>
      <c r="BJ185" s="3" t="s">
        <v>74</v>
      </c>
      <c r="BK185" s="149" t="e">
        <f t="shared" si="36"/>
        <v>#VALUE!</v>
      </c>
      <c r="BL185" s="3" t="s">
        <v>234</v>
      </c>
      <c r="BM185" s="148" t="s">
        <v>252</v>
      </c>
    </row>
    <row r="186" spans="2:65" s="14" customFormat="1" ht="16.5" customHeight="1">
      <c r="B186" s="153"/>
      <c r="C186" s="1"/>
      <c r="D186" s="1"/>
      <c r="E186" s="1"/>
      <c r="F186" s="1"/>
      <c r="G186" s="1"/>
      <c r="H186" s="1"/>
      <c r="I186" s="1"/>
      <c r="J186" s="1"/>
      <c r="K186" s="154" t="s">
        <v>218</v>
      </c>
      <c r="L186" s="39"/>
      <c r="M186" s="144"/>
      <c r="N186" s="145" t="s">
        <v>34</v>
      </c>
      <c r="O186" s="146">
        <v>0.728</v>
      </c>
      <c r="P186" s="146" t="e">
        <f t="shared" si="28"/>
        <v>#VALUE!</v>
      </c>
      <c r="Q186" s="146">
        <v>0.00035000000000000005</v>
      </c>
      <c r="R186" s="146" t="e">
        <f t="shared" si="29"/>
        <v>#VALUE!</v>
      </c>
      <c r="S186" s="146">
        <v>0</v>
      </c>
      <c r="T186" s="147" t="e">
        <f t="shared" si="30"/>
        <v>#VALUE!</v>
      </c>
      <c r="AR186" s="148" t="s">
        <v>234</v>
      </c>
      <c r="AT186" s="148" t="s">
        <v>104</v>
      </c>
      <c r="AU186" s="148" t="s">
        <v>76</v>
      </c>
      <c r="AY186" s="3" t="s">
        <v>158</v>
      </c>
      <c r="BE186" s="149" t="str">
        <f t="shared" si="31"/>
        <v>#REF!#REF!</v>
      </c>
      <c r="BF186" s="149">
        <f t="shared" si="32"/>
        <v>0</v>
      </c>
      <c r="BG186" s="149">
        <f t="shared" si="33"/>
        <v>0</v>
      </c>
      <c r="BH186" s="149">
        <f t="shared" si="34"/>
        <v>0</v>
      </c>
      <c r="BI186" s="149">
        <f t="shared" si="35"/>
        <v>0</v>
      </c>
      <c r="BJ186" s="3" t="s">
        <v>74</v>
      </c>
      <c r="BK186" s="149" t="e">
        <f t="shared" si="36"/>
        <v>#VALUE!</v>
      </c>
      <c r="BL186" s="3" t="s">
        <v>234</v>
      </c>
      <c r="BM186" s="148" t="s">
        <v>253</v>
      </c>
    </row>
    <row r="187" spans="2:65" s="14" customFormat="1" ht="16.5" customHeight="1">
      <c r="B187" s="153"/>
      <c r="C187" s="1"/>
      <c r="D187" s="1"/>
      <c r="E187" s="1"/>
      <c r="F187" s="1"/>
      <c r="G187" s="1"/>
      <c r="H187" s="1"/>
      <c r="I187" s="1"/>
      <c r="J187" s="1"/>
      <c r="K187" s="154" t="s">
        <v>218</v>
      </c>
      <c r="L187" s="39"/>
      <c r="M187" s="144"/>
      <c r="N187" s="145" t="s">
        <v>34</v>
      </c>
      <c r="O187" s="146">
        <v>0.797</v>
      </c>
      <c r="P187" s="146" t="e">
        <f t="shared" si="28"/>
        <v>#VALUE!</v>
      </c>
      <c r="Q187" s="146">
        <v>0.0005700000000000001</v>
      </c>
      <c r="R187" s="146" t="e">
        <f t="shared" si="29"/>
        <v>#VALUE!</v>
      </c>
      <c r="S187" s="146">
        <v>0</v>
      </c>
      <c r="T187" s="147" t="e">
        <f t="shared" si="30"/>
        <v>#VALUE!</v>
      </c>
      <c r="AR187" s="148" t="s">
        <v>234</v>
      </c>
      <c r="AT187" s="148" t="s">
        <v>104</v>
      </c>
      <c r="AU187" s="148" t="s">
        <v>76</v>
      </c>
      <c r="AY187" s="3" t="s">
        <v>158</v>
      </c>
      <c r="BE187" s="149" t="str">
        <f t="shared" si="31"/>
        <v>#REF!#REF!</v>
      </c>
      <c r="BF187" s="149">
        <f t="shared" si="32"/>
        <v>0</v>
      </c>
      <c r="BG187" s="149">
        <f t="shared" si="33"/>
        <v>0</v>
      </c>
      <c r="BH187" s="149">
        <f t="shared" si="34"/>
        <v>0</v>
      </c>
      <c r="BI187" s="149">
        <f t="shared" si="35"/>
        <v>0</v>
      </c>
      <c r="BJ187" s="3" t="s">
        <v>74</v>
      </c>
      <c r="BK187" s="149" t="e">
        <f t="shared" si="36"/>
        <v>#VALUE!</v>
      </c>
      <c r="BL187" s="3" t="s">
        <v>234</v>
      </c>
      <c r="BM187" s="148" t="s">
        <v>254</v>
      </c>
    </row>
    <row r="188" spans="2:65" s="14" customFormat="1" ht="16.5" customHeight="1">
      <c r="B188" s="153"/>
      <c r="C188" s="1"/>
      <c r="D188" s="1"/>
      <c r="E188" s="1"/>
      <c r="F188" s="1"/>
      <c r="G188" s="1"/>
      <c r="H188" s="1"/>
      <c r="I188" s="1"/>
      <c r="J188" s="1"/>
      <c r="K188" s="154" t="s">
        <v>218</v>
      </c>
      <c r="L188" s="39"/>
      <c r="M188" s="144"/>
      <c r="N188" s="145" t="s">
        <v>34</v>
      </c>
      <c r="O188" s="146">
        <v>0.8320000000000001</v>
      </c>
      <c r="P188" s="146" t="e">
        <f t="shared" si="28"/>
        <v>#VALUE!</v>
      </c>
      <c r="Q188" s="146">
        <v>0.0011400000000000002</v>
      </c>
      <c r="R188" s="146" t="e">
        <f t="shared" si="29"/>
        <v>#VALUE!</v>
      </c>
      <c r="S188" s="146">
        <v>0</v>
      </c>
      <c r="T188" s="147" t="e">
        <f t="shared" si="30"/>
        <v>#VALUE!</v>
      </c>
      <c r="AR188" s="148" t="s">
        <v>234</v>
      </c>
      <c r="AT188" s="148" t="s">
        <v>104</v>
      </c>
      <c r="AU188" s="148" t="s">
        <v>76</v>
      </c>
      <c r="AY188" s="3" t="s">
        <v>158</v>
      </c>
      <c r="BE188" s="149" t="str">
        <f t="shared" si="31"/>
        <v>#REF!#REF!</v>
      </c>
      <c r="BF188" s="149">
        <f t="shared" si="32"/>
        <v>0</v>
      </c>
      <c r="BG188" s="149">
        <f t="shared" si="33"/>
        <v>0</v>
      </c>
      <c r="BH188" s="149">
        <f t="shared" si="34"/>
        <v>0</v>
      </c>
      <c r="BI188" s="149">
        <f t="shared" si="35"/>
        <v>0</v>
      </c>
      <c r="BJ188" s="3" t="s">
        <v>74</v>
      </c>
      <c r="BK188" s="149" t="e">
        <f t="shared" si="36"/>
        <v>#VALUE!</v>
      </c>
      <c r="BL188" s="3" t="s">
        <v>234</v>
      </c>
      <c r="BM188" s="148" t="s">
        <v>255</v>
      </c>
    </row>
    <row r="189" spans="2:65" s="14" customFormat="1" ht="16.5" customHeight="1">
      <c r="B189" s="153"/>
      <c r="C189" s="1"/>
      <c r="D189" s="1"/>
      <c r="E189" s="1"/>
      <c r="F189" s="1"/>
      <c r="G189" s="1"/>
      <c r="H189" s="1"/>
      <c r="I189" s="1"/>
      <c r="J189" s="1"/>
      <c r="K189" s="154" t="s">
        <v>218</v>
      </c>
      <c r="L189" s="39"/>
      <c r="M189" s="144"/>
      <c r="N189" s="145" t="s">
        <v>34</v>
      </c>
      <c r="O189" s="146">
        <v>0.211</v>
      </c>
      <c r="P189" s="146" t="e">
        <f t="shared" si="28"/>
        <v>#VALUE!</v>
      </c>
      <c r="Q189" s="146">
        <v>0</v>
      </c>
      <c r="R189" s="146" t="e">
        <f t="shared" si="29"/>
        <v>#VALUE!</v>
      </c>
      <c r="S189" s="146">
        <v>0</v>
      </c>
      <c r="T189" s="147" t="e">
        <f t="shared" si="30"/>
        <v>#VALUE!</v>
      </c>
      <c r="AR189" s="148" t="s">
        <v>234</v>
      </c>
      <c r="AT189" s="148" t="s">
        <v>104</v>
      </c>
      <c r="AU189" s="148" t="s">
        <v>76</v>
      </c>
      <c r="AY189" s="3" t="s">
        <v>158</v>
      </c>
      <c r="BE189" s="149" t="str">
        <f t="shared" si="31"/>
        <v>#REF!#REF!</v>
      </c>
      <c r="BF189" s="149">
        <f t="shared" si="32"/>
        <v>0</v>
      </c>
      <c r="BG189" s="149">
        <f t="shared" si="33"/>
        <v>0</v>
      </c>
      <c r="BH189" s="149">
        <f t="shared" si="34"/>
        <v>0</v>
      </c>
      <c r="BI189" s="149">
        <f t="shared" si="35"/>
        <v>0</v>
      </c>
      <c r="BJ189" s="3" t="s">
        <v>74</v>
      </c>
      <c r="BK189" s="149" t="e">
        <f t="shared" si="36"/>
        <v>#VALUE!</v>
      </c>
      <c r="BL189" s="3" t="s">
        <v>234</v>
      </c>
      <c r="BM189" s="148" t="s">
        <v>256</v>
      </c>
    </row>
    <row r="190" spans="2:65" s="14" customFormat="1" ht="16.5" customHeight="1">
      <c r="B190" s="153"/>
      <c r="C190" s="1"/>
      <c r="D190" s="1"/>
      <c r="E190" s="1"/>
      <c r="F190" s="1"/>
      <c r="G190" s="1"/>
      <c r="H190" s="1"/>
      <c r="I190" s="1"/>
      <c r="J190" s="1"/>
      <c r="K190" s="154" t="s">
        <v>218</v>
      </c>
      <c r="L190" s="39"/>
      <c r="M190" s="144"/>
      <c r="N190" s="145" t="s">
        <v>34</v>
      </c>
      <c r="O190" s="146">
        <v>0.176</v>
      </c>
      <c r="P190" s="146" t="e">
        <f t="shared" si="28"/>
        <v>#VALUE!</v>
      </c>
      <c r="Q190" s="146">
        <v>0.00016</v>
      </c>
      <c r="R190" s="146" t="e">
        <f t="shared" si="29"/>
        <v>#VALUE!</v>
      </c>
      <c r="S190" s="146">
        <v>0</v>
      </c>
      <c r="T190" s="147" t="e">
        <f t="shared" si="30"/>
        <v>#VALUE!</v>
      </c>
      <c r="AR190" s="148" t="s">
        <v>234</v>
      </c>
      <c r="AT190" s="148" t="s">
        <v>104</v>
      </c>
      <c r="AU190" s="148" t="s">
        <v>76</v>
      </c>
      <c r="AY190" s="3" t="s">
        <v>158</v>
      </c>
      <c r="BE190" s="149" t="str">
        <f t="shared" si="31"/>
        <v>#REF!#REF!</v>
      </c>
      <c r="BF190" s="149">
        <f t="shared" si="32"/>
        <v>0</v>
      </c>
      <c r="BG190" s="149">
        <f t="shared" si="33"/>
        <v>0</v>
      </c>
      <c r="BH190" s="149">
        <f t="shared" si="34"/>
        <v>0</v>
      </c>
      <c r="BI190" s="149">
        <f t="shared" si="35"/>
        <v>0</v>
      </c>
      <c r="BJ190" s="3" t="s">
        <v>74</v>
      </c>
      <c r="BK190" s="149" t="e">
        <f t="shared" si="36"/>
        <v>#VALUE!</v>
      </c>
      <c r="BL190" s="3" t="s">
        <v>234</v>
      </c>
      <c r="BM190" s="148" t="s">
        <v>257</v>
      </c>
    </row>
    <row r="191" spans="1:65" s="14" customFormat="1" ht="16.5" customHeight="1">
      <c r="A191" s="113"/>
      <c r="B191" s="138"/>
      <c r="C191" s="1"/>
      <c r="D191" s="1"/>
      <c r="E191" s="1"/>
      <c r="F191" s="1"/>
      <c r="G191" s="1"/>
      <c r="H191" s="1"/>
      <c r="I191" s="1"/>
      <c r="J191" s="1"/>
      <c r="K191" s="154" t="s">
        <v>218</v>
      </c>
      <c r="L191" s="39"/>
      <c r="M191" s="144"/>
      <c r="N191" s="145" t="s">
        <v>34</v>
      </c>
      <c r="O191" s="146">
        <v>0.177</v>
      </c>
      <c r="P191" s="146" t="e">
        <f t="shared" si="28"/>
        <v>#VALUE!</v>
      </c>
      <c r="Q191" s="146">
        <v>0.00029</v>
      </c>
      <c r="R191" s="146" t="e">
        <f t="shared" si="29"/>
        <v>#VALUE!</v>
      </c>
      <c r="S191" s="146">
        <v>0</v>
      </c>
      <c r="T191" s="147" t="e">
        <f t="shared" si="30"/>
        <v>#VALUE!</v>
      </c>
      <c r="AR191" s="148" t="s">
        <v>234</v>
      </c>
      <c r="AT191" s="148" t="s">
        <v>104</v>
      </c>
      <c r="AU191" s="148" t="s">
        <v>76</v>
      </c>
      <c r="AY191" s="3" t="s">
        <v>158</v>
      </c>
      <c r="BE191" s="149" t="str">
        <f t="shared" si="31"/>
        <v>#REF!#REF!</v>
      </c>
      <c r="BF191" s="149">
        <f t="shared" si="32"/>
        <v>0</v>
      </c>
      <c r="BG191" s="149">
        <f t="shared" si="33"/>
        <v>0</v>
      </c>
      <c r="BH191" s="149">
        <f t="shared" si="34"/>
        <v>0</v>
      </c>
      <c r="BI191" s="149">
        <f t="shared" si="35"/>
        <v>0</v>
      </c>
      <c r="BJ191" s="3" t="s">
        <v>74</v>
      </c>
      <c r="BK191" s="149" t="e">
        <f t="shared" si="36"/>
        <v>#VALUE!</v>
      </c>
      <c r="BL191" s="3" t="s">
        <v>234</v>
      </c>
      <c r="BM191" s="148" t="s">
        <v>258</v>
      </c>
    </row>
    <row r="192" spans="2:65" s="14" customFormat="1" ht="16.5" customHeight="1">
      <c r="B192" s="153"/>
      <c r="C192" s="1"/>
      <c r="D192" s="1"/>
      <c r="E192" s="1"/>
      <c r="F192" s="1"/>
      <c r="G192" s="1"/>
      <c r="H192" s="1"/>
      <c r="I192" s="1"/>
      <c r="J192" s="1"/>
      <c r="K192" s="154" t="s">
        <v>218</v>
      </c>
      <c r="L192" s="39"/>
      <c r="M192" s="144"/>
      <c r="N192" s="145" t="s">
        <v>34</v>
      </c>
      <c r="O192" s="146">
        <v>0.059000000000000004</v>
      </c>
      <c r="P192" s="146" t="e">
        <f t="shared" si="28"/>
        <v>#VALUE!</v>
      </c>
      <c r="Q192" s="146">
        <v>0</v>
      </c>
      <c r="R192" s="146" t="e">
        <f t="shared" si="29"/>
        <v>#VALUE!</v>
      </c>
      <c r="S192" s="146">
        <v>0</v>
      </c>
      <c r="T192" s="147" t="e">
        <f t="shared" si="30"/>
        <v>#VALUE!</v>
      </c>
      <c r="AR192" s="148" t="s">
        <v>234</v>
      </c>
      <c r="AT192" s="148" t="s">
        <v>104</v>
      </c>
      <c r="AU192" s="148" t="s">
        <v>76</v>
      </c>
      <c r="AY192" s="3" t="s">
        <v>158</v>
      </c>
      <c r="BE192" s="149" t="str">
        <f t="shared" si="31"/>
        <v>#REF!#REF!</v>
      </c>
      <c r="BF192" s="149">
        <f t="shared" si="32"/>
        <v>0</v>
      </c>
      <c r="BG192" s="149">
        <f t="shared" si="33"/>
        <v>0</v>
      </c>
      <c r="BH192" s="149">
        <f t="shared" si="34"/>
        <v>0</v>
      </c>
      <c r="BI192" s="149">
        <f t="shared" si="35"/>
        <v>0</v>
      </c>
      <c r="BJ192" s="3" t="s">
        <v>74</v>
      </c>
      <c r="BK192" s="149" t="e">
        <f t="shared" si="36"/>
        <v>#VALUE!</v>
      </c>
      <c r="BL192" s="3" t="s">
        <v>234</v>
      </c>
      <c r="BM192" s="148" t="s">
        <v>259</v>
      </c>
    </row>
    <row r="193" spans="2:65" s="14" customFormat="1" ht="24" customHeight="1">
      <c r="B193" s="153"/>
      <c r="C193" s="1"/>
      <c r="D193" s="1"/>
      <c r="E193" s="1"/>
      <c r="F193" s="1"/>
      <c r="G193" s="1"/>
      <c r="H193" s="1"/>
      <c r="I193" s="1"/>
      <c r="J193" s="1"/>
      <c r="K193" s="154" t="s">
        <v>218</v>
      </c>
      <c r="L193" s="39"/>
      <c r="M193" s="144"/>
      <c r="N193" s="145" t="s">
        <v>34</v>
      </c>
      <c r="O193" s="146">
        <v>0.059000000000000004</v>
      </c>
      <c r="P193" s="146" t="e">
        <f t="shared" si="28"/>
        <v>#VALUE!</v>
      </c>
      <c r="Q193" s="146">
        <v>0</v>
      </c>
      <c r="R193" s="146" t="e">
        <f t="shared" si="29"/>
        <v>#VALUE!</v>
      </c>
      <c r="S193" s="146">
        <v>0</v>
      </c>
      <c r="T193" s="147" t="e">
        <f t="shared" si="30"/>
        <v>#VALUE!</v>
      </c>
      <c r="AR193" s="148" t="s">
        <v>234</v>
      </c>
      <c r="AT193" s="148" t="s">
        <v>104</v>
      </c>
      <c r="AU193" s="148" t="s">
        <v>76</v>
      </c>
      <c r="AY193" s="3" t="s">
        <v>158</v>
      </c>
      <c r="BE193" s="149" t="str">
        <f t="shared" si="31"/>
        <v>#REF!#REF!</v>
      </c>
      <c r="BF193" s="149">
        <f t="shared" si="32"/>
        <v>0</v>
      </c>
      <c r="BG193" s="149">
        <f t="shared" si="33"/>
        <v>0</v>
      </c>
      <c r="BH193" s="149">
        <f t="shared" si="34"/>
        <v>0</v>
      </c>
      <c r="BI193" s="149">
        <f t="shared" si="35"/>
        <v>0</v>
      </c>
      <c r="BJ193" s="3" t="s">
        <v>74</v>
      </c>
      <c r="BK193" s="149" t="e">
        <f t="shared" si="36"/>
        <v>#VALUE!</v>
      </c>
      <c r="BL193" s="3" t="s">
        <v>234</v>
      </c>
      <c r="BM193" s="148" t="s">
        <v>260</v>
      </c>
    </row>
    <row r="194" spans="2:65" s="14" customFormat="1" ht="16.5" customHeight="1">
      <c r="B194" s="153"/>
      <c r="C194" s="1"/>
      <c r="D194" s="1"/>
      <c r="E194" s="1"/>
      <c r="F194" s="1"/>
      <c r="G194" s="1"/>
      <c r="H194" s="1"/>
      <c r="I194" s="1"/>
      <c r="J194" s="1"/>
      <c r="K194" s="154"/>
      <c r="L194" s="39"/>
      <c r="M194" s="144"/>
      <c r="N194" s="145" t="s">
        <v>34</v>
      </c>
      <c r="O194" s="146">
        <v>0</v>
      </c>
      <c r="P194" s="146" t="e">
        <f t="shared" si="28"/>
        <v>#VALUE!</v>
      </c>
      <c r="Q194" s="146">
        <v>0</v>
      </c>
      <c r="R194" s="146" t="e">
        <f t="shared" si="29"/>
        <v>#VALUE!</v>
      </c>
      <c r="S194" s="146">
        <v>0</v>
      </c>
      <c r="T194" s="147" t="e">
        <f t="shared" si="30"/>
        <v>#VALUE!</v>
      </c>
      <c r="AR194" s="148" t="s">
        <v>234</v>
      </c>
      <c r="AT194" s="148" t="s">
        <v>104</v>
      </c>
      <c r="AU194" s="148" t="s">
        <v>76</v>
      </c>
      <c r="AY194" s="3" t="s">
        <v>158</v>
      </c>
      <c r="BE194" s="149" t="str">
        <f t="shared" si="31"/>
        <v>#REF!#REF!</v>
      </c>
      <c r="BF194" s="149">
        <f t="shared" si="32"/>
        <v>0</v>
      </c>
      <c r="BG194" s="149">
        <f t="shared" si="33"/>
        <v>0</v>
      </c>
      <c r="BH194" s="149">
        <f t="shared" si="34"/>
        <v>0</v>
      </c>
      <c r="BI194" s="149">
        <f t="shared" si="35"/>
        <v>0</v>
      </c>
      <c r="BJ194" s="3" t="s">
        <v>74</v>
      </c>
      <c r="BK194" s="149" t="e">
        <f t="shared" si="36"/>
        <v>#VALUE!</v>
      </c>
      <c r="BL194" s="3" t="s">
        <v>234</v>
      </c>
      <c r="BM194" s="148" t="s">
        <v>261</v>
      </c>
    </row>
    <row r="195" spans="1:65" s="14" customFormat="1" ht="16.5" customHeight="1">
      <c r="A195" s="113"/>
      <c r="B195" s="138"/>
      <c r="C195" s="1"/>
      <c r="D195" s="1"/>
      <c r="E195" s="1"/>
      <c r="F195" s="1"/>
      <c r="G195" s="1"/>
      <c r="H195" s="1"/>
      <c r="I195" s="1"/>
      <c r="J195" s="1"/>
      <c r="K195" s="154"/>
      <c r="L195" s="39"/>
      <c r="M195" s="144"/>
      <c r="N195" s="145" t="s">
        <v>34</v>
      </c>
      <c r="O195" s="146">
        <v>0</v>
      </c>
      <c r="P195" s="146" t="e">
        <f t="shared" si="28"/>
        <v>#VALUE!</v>
      </c>
      <c r="Q195" s="146">
        <v>0</v>
      </c>
      <c r="R195" s="146" t="e">
        <f t="shared" si="29"/>
        <v>#VALUE!</v>
      </c>
      <c r="S195" s="146">
        <v>0</v>
      </c>
      <c r="T195" s="147" t="e">
        <f t="shared" si="30"/>
        <v>#VALUE!</v>
      </c>
      <c r="AR195" s="148" t="s">
        <v>234</v>
      </c>
      <c r="AT195" s="148" t="s">
        <v>104</v>
      </c>
      <c r="AU195" s="148" t="s">
        <v>76</v>
      </c>
      <c r="AY195" s="3" t="s">
        <v>158</v>
      </c>
      <c r="BE195" s="149" t="str">
        <f t="shared" si="31"/>
        <v>#REF!#REF!</v>
      </c>
      <c r="BF195" s="149">
        <f t="shared" si="32"/>
        <v>0</v>
      </c>
      <c r="BG195" s="149">
        <f t="shared" si="33"/>
        <v>0</v>
      </c>
      <c r="BH195" s="149">
        <f t="shared" si="34"/>
        <v>0</v>
      </c>
      <c r="BI195" s="149">
        <f t="shared" si="35"/>
        <v>0</v>
      </c>
      <c r="BJ195" s="3" t="s">
        <v>74</v>
      </c>
      <c r="BK195" s="149" t="e">
        <f t="shared" si="36"/>
        <v>#VALUE!</v>
      </c>
      <c r="BL195" s="3" t="s">
        <v>234</v>
      </c>
      <c r="BM195" s="148" t="s">
        <v>262</v>
      </c>
    </row>
    <row r="196" spans="2:65" s="14" customFormat="1" ht="24" customHeight="1">
      <c r="B196" s="153"/>
      <c r="C196" s="1"/>
      <c r="D196" s="1"/>
      <c r="E196" s="1"/>
      <c r="F196" s="1"/>
      <c r="G196" s="1"/>
      <c r="H196" s="1"/>
      <c r="I196" s="1"/>
      <c r="J196" s="1"/>
      <c r="K196" s="154" t="s">
        <v>218</v>
      </c>
      <c r="L196" s="39"/>
      <c r="M196" s="144"/>
      <c r="N196" s="145" t="s">
        <v>34</v>
      </c>
      <c r="O196" s="146">
        <v>0</v>
      </c>
      <c r="P196" s="146" t="e">
        <f t="shared" si="28"/>
        <v>#VALUE!</v>
      </c>
      <c r="Q196" s="146">
        <v>0</v>
      </c>
      <c r="R196" s="146" t="e">
        <f t="shared" si="29"/>
        <v>#VALUE!</v>
      </c>
      <c r="S196" s="146">
        <v>0</v>
      </c>
      <c r="T196" s="147" t="e">
        <f t="shared" si="30"/>
        <v>#VALUE!</v>
      </c>
      <c r="AR196" s="148" t="s">
        <v>234</v>
      </c>
      <c r="AT196" s="148" t="s">
        <v>104</v>
      </c>
      <c r="AU196" s="148" t="s">
        <v>76</v>
      </c>
      <c r="AY196" s="3" t="s">
        <v>158</v>
      </c>
      <c r="BE196" s="149" t="str">
        <f t="shared" si="31"/>
        <v>#REF!#REF!</v>
      </c>
      <c r="BF196" s="149">
        <f t="shared" si="32"/>
        <v>0</v>
      </c>
      <c r="BG196" s="149">
        <f t="shared" si="33"/>
        <v>0</v>
      </c>
      <c r="BH196" s="149">
        <f t="shared" si="34"/>
        <v>0</v>
      </c>
      <c r="BI196" s="149">
        <f t="shared" si="35"/>
        <v>0</v>
      </c>
      <c r="BJ196" s="3" t="s">
        <v>74</v>
      </c>
      <c r="BK196" s="149" t="e">
        <f t="shared" si="36"/>
        <v>#VALUE!</v>
      </c>
      <c r="BL196" s="3" t="s">
        <v>234</v>
      </c>
      <c r="BM196" s="148" t="s">
        <v>263</v>
      </c>
    </row>
    <row r="197" spans="1:63" s="113" customFormat="1" ht="22.5" customHeight="1">
      <c r="A197" s="14"/>
      <c r="B197" s="153"/>
      <c r="C197" s="1"/>
      <c r="D197" s="1"/>
      <c r="E197" s="1"/>
      <c r="F197" s="1"/>
      <c r="G197" s="1"/>
      <c r="H197" s="1"/>
      <c r="I197" s="1"/>
      <c r="J197" s="1"/>
      <c r="L197" s="138"/>
      <c r="M197" s="137"/>
      <c r="N197" s="138"/>
      <c r="O197" s="138"/>
      <c r="P197" s="139" t="e">
        <f>SUM(P198:P226)</f>
        <v>#VALUE!</v>
      </c>
      <c r="Q197" s="138"/>
      <c r="R197" s="139" t="e">
        <f>SUM(R198:R226)</f>
        <v>#VALUE!</v>
      </c>
      <c r="S197" s="138"/>
      <c r="T197" s="140" t="e">
        <f>SUM(T198:T226)</f>
        <v>#VALUE!</v>
      </c>
      <c r="AR197" s="114" t="s">
        <v>76</v>
      </c>
      <c r="AT197" s="141" t="s">
        <v>68</v>
      </c>
      <c r="AU197" s="141" t="s">
        <v>74</v>
      </c>
      <c r="AY197" s="114" t="s">
        <v>158</v>
      </c>
      <c r="BK197" s="142" t="e">
        <f>SUM(BK198:BK226)</f>
        <v>#VALUE!</v>
      </c>
    </row>
    <row r="198" spans="2:65" s="14" customFormat="1" ht="24" customHeight="1">
      <c r="B198" s="153"/>
      <c r="C198" s="1"/>
      <c r="D198" s="1"/>
      <c r="E198" s="1"/>
      <c r="F198" s="1"/>
      <c r="G198" s="1"/>
      <c r="H198" s="1"/>
      <c r="I198" s="1"/>
      <c r="J198" s="1"/>
      <c r="K198" s="154" t="s">
        <v>218</v>
      </c>
      <c r="L198" s="39"/>
      <c r="M198" s="144"/>
      <c r="N198" s="145" t="s">
        <v>34</v>
      </c>
      <c r="O198" s="146">
        <v>0.668</v>
      </c>
      <c r="P198" s="146" t="e">
        <f aca="true" t="shared" si="37" ref="P198:P220">O198*"#REF!#REF!"</f>
        <v>#VALUE!</v>
      </c>
      <c r="Q198" s="146">
        <v>0.0030900000000000003</v>
      </c>
      <c r="R198" s="146" t="e">
        <f aca="true" t="shared" si="38" ref="R198:R220">Q198*"#REF!#REF!"</f>
        <v>#VALUE!</v>
      </c>
      <c r="S198" s="146">
        <v>0</v>
      </c>
      <c r="T198" s="147" t="e">
        <f aca="true" t="shared" si="39" ref="T198:T220">S198*"#REF!#REF!"</f>
        <v>#VALUE!</v>
      </c>
      <c r="AR198" s="148" t="s">
        <v>234</v>
      </c>
      <c r="AT198" s="148" t="s">
        <v>104</v>
      </c>
      <c r="AU198" s="148" t="s">
        <v>76</v>
      </c>
      <c r="AY198" s="3" t="s">
        <v>158</v>
      </c>
      <c r="BE198" s="149" t="str">
        <f aca="true" t="shared" si="40" ref="BE198:BE220">IF(N198="základní","#REF!#REF!",0)</f>
        <v>#REF!#REF!</v>
      </c>
      <c r="BF198" s="149">
        <f aca="true" t="shared" si="41" ref="BF198:BF220">IF(N198="snížená","#REF!#REF!",0)</f>
        <v>0</v>
      </c>
      <c r="BG198" s="149">
        <f aca="true" t="shared" si="42" ref="BG198:BG220">IF(N198="zákl. přenesená","#REF!#REF!",0)</f>
        <v>0</v>
      </c>
      <c r="BH198" s="149">
        <f aca="true" t="shared" si="43" ref="BH198:BH220">IF(N198="sníž. přenesená","#REF!#REF!",0)</f>
        <v>0</v>
      </c>
      <c r="BI198" s="149">
        <f aca="true" t="shared" si="44" ref="BI198:BI220">IF(N198="nulová","#REF!#REF!",0)</f>
        <v>0</v>
      </c>
      <c r="BJ198" s="3" t="s">
        <v>74</v>
      </c>
      <c r="BK198" s="149" t="e">
        <f aca="true" t="shared" si="45" ref="BK198:BK220">ROUND("#REF!#REF!"*"#REF!#REF!",2)</f>
        <v>#VALUE!</v>
      </c>
      <c r="BL198" s="3" t="s">
        <v>234</v>
      </c>
      <c r="BM198" s="148" t="s">
        <v>264</v>
      </c>
    </row>
    <row r="199" spans="2:65" s="14" customFormat="1" ht="24" customHeight="1">
      <c r="B199" s="153"/>
      <c r="C199" s="1"/>
      <c r="D199" s="1"/>
      <c r="E199" s="1"/>
      <c r="F199" s="1"/>
      <c r="G199" s="1"/>
      <c r="H199" s="1"/>
      <c r="I199" s="1"/>
      <c r="J199" s="1"/>
      <c r="K199" s="154" t="s">
        <v>218</v>
      </c>
      <c r="L199" s="39"/>
      <c r="M199" s="144"/>
      <c r="N199" s="145" t="s">
        <v>34</v>
      </c>
      <c r="O199" s="146">
        <v>0.556</v>
      </c>
      <c r="P199" s="146" t="e">
        <f t="shared" si="37"/>
        <v>#VALUE!</v>
      </c>
      <c r="Q199" s="146">
        <v>0.0007</v>
      </c>
      <c r="R199" s="146" t="e">
        <f t="shared" si="38"/>
        <v>#VALUE!</v>
      </c>
      <c r="S199" s="146">
        <v>0</v>
      </c>
      <c r="T199" s="147" t="e">
        <f t="shared" si="39"/>
        <v>#VALUE!</v>
      </c>
      <c r="AR199" s="148" t="s">
        <v>234</v>
      </c>
      <c r="AT199" s="148" t="s">
        <v>104</v>
      </c>
      <c r="AU199" s="148" t="s">
        <v>76</v>
      </c>
      <c r="AY199" s="3" t="s">
        <v>158</v>
      </c>
      <c r="BE199" s="149" t="str">
        <f t="shared" si="40"/>
        <v>#REF!#REF!</v>
      </c>
      <c r="BF199" s="149">
        <f t="shared" si="41"/>
        <v>0</v>
      </c>
      <c r="BG199" s="149">
        <f t="shared" si="42"/>
        <v>0</v>
      </c>
      <c r="BH199" s="149">
        <f t="shared" si="43"/>
        <v>0</v>
      </c>
      <c r="BI199" s="149">
        <f t="shared" si="44"/>
        <v>0</v>
      </c>
      <c r="BJ199" s="3" t="s">
        <v>74</v>
      </c>
      <c r="BK199" s="149" t="e">
        <f t="shared" si="45"/>
        <v>#VALUE!</v>
      </c>
      <c r="BL199" s="3" t="s">
        <v>234</v>
      </c>
      <c r="BM199" s="148" t="s">
        <v>265</v>
      </c>
    </row>
    <row r="200" spans="2:65" s="14" customFormat="1" ht="24" customHeight="1">
      <c r="B200" s="153"/>
      <c r="C200" s="1"/>
      <c r="D200" s="1"/>
      <c r="E200" s="1"/>
      <c r="F200" s="1"/>
      <c r="G200" s="1"/>
      <c r="H200" s="1"/>
      <c r="I200" s="1"/>
      <c r="J200" s="1"/>
      <c r="K200" s="154" t="s">
        <v>218</v>
      </c>
      <c r="L200" s="39"/>
      <c r="M200" s="144"/>
      <c r="N200" s="145" t="s">
        <v>34</v>
      </c>
      <c r="O200" s="146">
        <v>0.529</v>
      </c>
      <c r="P200" s="146" t="e">
        <f t="shared" si="37"/>
        <v>#VALUE!</v>
      </c>
      <c r="Q200" s="146">
        <v>0.0007800000000000001</v>
      </c>
      <c r="R200" s="146" t="e">
        <f t="shared" si="38"/>
        <v>#VALUE!</v>
      </c>
      <c r="S200" s="146">
        <v>0</v>
      </c>
      <c r="T200" s="147" t="e">
        <f t="shared" si="39"/>
        <v>#VALUE!</v>
      </c>
      <c r="AR200" s="148" t="s">
        <v>234</v>
      </c>
      <c r="AT200" s="148" t="s">
        <v>104</v>
      </c>
      <c r="AU200" s="148" t="s">
        <v>76</v>
      </c>
      <c r="AY200" s="3" t="s">
        <v>158</v>
      </c>
      <c r="BE200" s="149" t="str">
        <f t="shared" si="40"/>
        <v>#REF!#REF!</v>
      </c>
      <c r="BF200" s="149">
        <f t="shared" si="41"/>
        <v>0</v>
      </c>
      <c r="BG200" s="149">
        <f t="shared" si="42"/>
        <v>0</v>
      </c>
      <c r="BH200" s="149">
        <f t="shared" si="43"/>
        <v>0</v>
      </c>
      <c r="BI200" s="149">
        <f t="shared" si="44"/>
        <v>0</v>
      </c>
      <c r="BJ200" s="3" t="s">
        <v>74</v>
      </c>
      <c r="BK200" s="149" t="e">
        <f t="shared" si="45"/>
        <v>#VALUE!</v>
      </c>
      <c r="BL200" s="3" t="s">
        <v>234</v>
      </c>
      <c r="BM200" s="148" t="s">
        <v>266</v>
      </c>
    </row>
    <row r="201" spans="2:65" s="14" customFormat="1" ht="24" customHeight="1">
      <c r="B201" s="153"/>
      <c r="C201" s="1"/>
      <c r="D201" s="1"/>
      <c r="E201" s="1"/>
      <c r="F201" s="1"/>
      <c r="G201" s="1"/>
      <c r="H201" s="1"/>
      <c r="I201" s="1"/>
      <c r="J201" s="1"/>
      <c r="K201" s="154" t="s">
        <v>218</v>
      </c>
      <c r="L201" s="39"/>
      <c r="M201" s="144"/>
      <c r="N201" s="145" t="s">
        <v>34</v>
      </c>
      <c r="O201" s="146">
        <v>0.616</v>
      </c>
      <c r="P201" s="146" t="e">
        <f t="shared" si="37"/>
        <v>#VALUE!</v>
      </c>
      <c r="Q201" s="146">
        <v>0.0009600000000000001</v>
      </c>
      <c r="R201" s="146" t="e">
        <f t="shared" si="38"/>
        <v>#VALUE!</v>
      </c>
      <c r="S201" s="146">
        <v>0</v>
      </c>
      <c r="T201" s="147" t="e">
        <f t="shared" si="39"/>
        <v>#VALUE!</v>
      </c>
      <c r="AR201" s="148" t="s">
        <v>234</v>
      </c>
      <c r="AT201" s="148" t="s">
        <v>104</v>
      </c>
      <c r="AU201" s="148" t="s">
        <v>76</v>
      </c>
      <c r="AY201" s="3" t="s">
        <v>158</v>
      </c>
      <c r="BE201" s="149" t="str">
        <f t="shared" si="40"/>
        <v>#REF!#REF!</v>
      </c>
      <c r="BF201" s="149">
        <f t="shared" si="41"/>
        <v>0</v>
      </c>
      <c r="BG201" s="149">
        <f t="shared" si="42"/>
        <v>0</v>
      </c>
      <c r="BH201" s="149">
        <f t="shared" si="43"/>
        <v>0</v>
      </c>
      <c r="BI201" s="149">
        <f t="shared" si="44"/>
        <v>0</v>
      </c>
      <c r="BJ201" s="3" t="s">
        <v>74</v>
      </c>
      <c r="BK201" s="149" t="e">
        <f t="shared" si="45"/>
        <v>#VALUE!</v>
      </c>
      <c r="BL201" s="3" t="s">
        <v>234</v>
      </c>
      <c r="BM201" s="148" t="s">
        <v>267</v>
      </c>
    </row>
    <row r="202" spans="2:65" s="14" customFormat="1" ht="24" customHeight="1">
      <c r="B202" s="153"/>
      <c r="C202" s="1"/>
      <c r="D202" s="1"/>
      <c r="E202" s="1"/>
      <c r="F202" s="1"/>
      <c r="G202" s="1"/>
      <c r="H202" s="1"/>
      <c r="I202" s="1"/>
      <c r="J202" s="1"/>
      <c r="K202" s="154" t="s">
        <v>218</v>
      </c>
      <c r="L202" s="39"/>
      <c r="M202" s="144"/>
      <c r="N202" s="145" t="s">
        <v>34</v>
      </c>
      <c r="O202" s="146">
        <v>0.6960000000000001</v>
      </c>
      <c r="P202" s="146" t="e">
        <f t="shared" si="37"/>
        <v>#VALUE!</v>
      </c>
      <c r="Q202" s="146">
        <v>0.00125</v>
      </c>
      <c r="R202" s="146" t="e">
        <f t="shared" si="38"/>
        <v>#VALUE!</v>
      </c>
      <c r="S202" s="146">
        <v>0</v>
      </c>
      <c r="T202" s="147" t="e">
        <f t="shared" si="39"/>
        <v>#VALUE!</v>
      </c>
      <c r="AR202" s="148" t="s">
        <v>234</v>
      </c>
      <c r="AT202" s="148" t="s">
        <v>104</v>
      </c>
      <c r="AU202" s="148" t="s">
        <v>76</v>
      </c>
      <c r="AY202" s="3" t="s">
        <v>158</v>
      </c>
      <c r="BE202" s="149" t="str">
        <f t="shared" si="40"/>
        <v>#REF!#REF!</v>
      </c>
      <c r="BF202" s="149">
        <f t="shared" si="41"/>
        <v>0</v>
      </c>
      <c r="BG202" s="149">
        <f t="shared" si="42"/>
        <v>0</v>
      </c>
      <c r="BH202" s="149">
        <f t="shared" si="43"/>
        <v>0</v>
      </c>
      <c r="BI202" s="149">
        <f t="shared" si="44"/>
        <v>0</v>
      </c>
      <c r="BJ202" s="3" t="s">
        <v>74</v>
      </c>
      <c r="BK202" s="149" t="e">
        <f t="shared" si="45"/>
        <v>#VALUE!</v>
      </c>
      <c r="BL202" s="3" t="s">
        <v>234</v>
      </c>
      <c r="BM202" s="148" t="s">
        <v>268</v>
      </c>
    </row>
    <row r="203" spans="2:65" s="14" customFormat="1" ht="24" customHeight="1">
      <c r="B203" s="153"/>
      <c r="C203" s="1"/>
      <c r="D203" s="1"/>
      <c r="E203" s="1"/>
      <c r="F203" s="1"/>
      <c r="G203" s="1"/>
      <c r="H203" s="1"/>
      <c r="I203" s="1"/>
      <c r="J203" s="1"/>
      <c r="K203" s="154" t="s">
        <v>218</v>
      </c>
      <c r="L203" s="39"/>
      <c r="M203" s="144"/>
      <c r="N203" s="145" t="s">
        <v>34</v>
      </c>
      <c r="O203" s="146">
        <v>0.743</v>
      </c>
      <c r="P203" s="146" t="e">
        <f t="shared" si="37"/>
        <v>#VALUE!</v>
      </c>
      <c r="Q203" s="146">
        <v>0.00256</v>
      </c>
      <c r="R203" s="146" t="e">
        <f t="shared" si="38"/>
        <v>#VALUE!</v>
      </c>
      <c r="S203" s="146">
        <v>0</v>
      </c>
      <c r="T203" s="147" t="e">
        <f t="shared" si="39"/>
        <v>#VALUE!</v>
      </c>
      <c r="AR203" s="148" t="s">
        <v>234</v>
      </c>
      <c r="AT203" s="148" t="s">
        <v>104</v>
      </c>
      <c r="AU203" s="148" t="s">
        <v>76</v>
      </c>
      <c r="AY203" s="3" t="s">
        <v>158</v>
      </c>
      <c r="BE203" s="149" t="str">
        <f t="shared" si="40"/>
        <v>#REF!#REF!</v>
      </c>
      <c r="BF203" s="149">
        <f t="shared" si="41"/>
        <v>0</v>
      </c>
      <c r="BG203" s="149">
        <f t="shared" si="42"/>
        <v>0</v>
      </c>
      <c r="BH203" s="149">
        <f t="shared" si="43"/>
        <v>0</v>
      </c>
      <c r="BI203" s="149">
        <f t="shared" si="44"/>
        <v>0</v>
      </c>
      <c r="BJ203" s="3" t="s">
        <v>74</v>
      </c>
      <c r="BK203" s="149" t="e">
        <f t="shared" si="45"/>
        <v>#VALUE!</v>
      </c>
      <c r="BL203" s="3" t="s">
        <v>234</v>
      </c>
      <c r="BM203" s="148" t="s">
        <v>269</v>
      </c>
    </row>
    <row r="204" spans="2:65" s="14" customFormat="1" ht="24" customHeight="1">
      <c r="B204" s="153"/>
      <c r="C204" s="1"/>
      <c r="D204" s="1"/>
      <c r="E204" s="1"/>
      <c r="F204" s="1"/>
      <c r="G204" s="1"/>
      <c r="H204" s="1"/>
      <c r="I204" s="1"/>
      <c r="J204" s="1"/>
      <c r="K204" s="154" t="s">
        <v>218</v>
      </c>
      <c r="L204" s="39"/>
      <c r="M204" s="144"/>
      <c r="N204" s="145" t="s">
        <v>34</v>
      </c>
      <c r="O204" s="146">
        <v>0.789</v>
      </c>
      <c r="P204" s="146" t="e">
        <f t="shared" si="37"/>
        <v>#VALUE!</v>
      </c>
      <c r="Q204" s="146">
        <v>0.0036400000000000004</v>
      </c>
      <c r="R204" s="146" t="e">
        <f t="shared" si="38"/>
        <v>#VALUE!</v>
      </c>
      <c r="S204" s="146">
        <v>0</v>
      </c>
      <c r="T204" s="147" t="e">
        <f t="shared" si="39"/>
        <v>#VALUE!</v>
      </c>
      <c r="AR204" s="148" t="s">
        <v>234</v>
      </c>
      <c r="AT204" s="148" t="s">
        <v>104</v>
      </c>
      <c r="AU204" s="148" t="s">
        <v>76</v>
      </c>
      <c r="AY204" s="3" t="s">
        <v>158</v>
      </c>
      <c r="BE204" s="149" t="str">
        <f t="shared" si="40"/>
        <v>#REF!#REF!</v>
      </c>
      <c r="BF204" s="149">
        <f t="shared" si="41"/>
        <v>0</v>
      </c>
      <c r="BG204" s="149">
        <f t="shared" si="42"/>
        <v>0</v>
      </c>
      <c r="BH204" s="149">
        <f t="shared" si="43"/>
        <v>0</v>
      </c>
      <c r="BI204" s="149">
        <f t="shared" si="44"/>
        <v>0</v>
      </c>
      <c r="BJ204" s="3" t="s">
        <v>74</v>
      </c>
      <c r="BK204" s="149" t="e">
        <f t="shared" si="45"/>
        <v>#VALUE!</v>
      </c>
      <c r="BL204" s="3" t="s">
        <v>234</v>
      </c>
      <c r="BM204" s="148" t="s">
        <v>270</v>
      </c>
    </row>
    <row r="205" spans="2:65" s="14" customFormat="1" ht="36" customHeight="1">
      <c r="B205" s="153"/>
      <c r="C205" s="1"/>
      <c r="D205" s="1"/>
      <c r="E205" s="1"/>
      <c r="F205" s="1"/>
      <c r="G205" s="1"/>
      <c r="H205" s="1"/>
      <c r="I205" s="1"/>
      <c r="J205" s="1"/>
      <c r="K205" s="154" t="s">
        <v>218</v>
      </c>
      <c r="L205" s="39"/>
      <c r="M205" s="144"/>
      <c r="N205" s="145" t="s">
        <v>34</v>
      </c>
      <c r="O205" s="146">
        <v>0.113</v>
      </c>
      <c r="P205" s="146" t="e">
        <f t="shared" si="37"/>
        <v>#VALUE!</v>
      </c>
      <c r="Q205" s="146">
        <v>0.00012000000000000002</v>
      </c>
      <c r="R205" s="146" t="e">
        <f t="shared" si="38"/>
        <v>#VALUE!</v>
      </c>
      <c r="S205" s="146">
        <v>0</v>
      </c>
      <c r="T205" s="147" t="e">
        <f t="shared" si="39"/>
        <v>#VALUE!</v>
      </c>
      <c r="AR205" s="148" t="s">
        <v>234</v>
      </c>
      <c r="AT205" s="148" t="s">
        <v>104</v>
      </c>
      <c r="AU205" s="148" t="s">
        <v>76</v>
      </c>
      <c r="AY205" s="3" t="s">
        <v>158</v>
      </c>
      <c r="BE205" s="149" t="str">
        <f t="shared" si="40"/>
        <v>#REF!#REF!</v>
      </c>
      <c r="BF205" s="149">
        <f t="shared" si="41"/>
        <v>0</v>
      </c>
      <c r="BG205" s="149">
        <f t="shared" si="42"/>
        <v>0</v>
      </c>
      <c r="BH205" s="149">
        <f t="shared" si="43"/>
        <v>0</v>
      </c>
      <c r="BI205" s="149">
        <f t="shared" si="44"/>
        <v>0</v>
      </c>
      <c r="BJ205" s="3" t="s">
        <v>74</v>
      </c>
      <c r="BK205" s="149" t="e">
        <f t="shared" si="45"/>
        <v>#VALUE!</v>
      </c>
      <c r="BL205" s="3" t="s">
        <v>234</v>
      </c>
      <c r="BM205" s="148" t="s">
        <v>271</v>
      </c>
    </row>
    <row r="206" spans="2:65" s="14" customFormat="1" ht="36" customHeight="1">
      <c r="B206" s="153"/>
      <c r="C206" s="1"/>
      <c r="D206" s="1"/>
      <c r="E206" s="1"/>
      <c r="F206" s="1"/>
      <c r="G206" s="1"/>
      <c r="H206" s="1"/>
      <c r="I206" s="1"/>
      <c r="J206" s="1"/>
      <c r="K206" s="154" t="s">
        <v>218</v>
      </c>
      <c r="L206" s="39"/>
      <c r="M206" s="144"/>
      <c r="N206" s="145" t="s">
        <v>34</v>
      </c>
      <c r="O206" s="146">
        <v>0.113</v>
      </c>
      <c r="P206" s="146" t="e">
        <f t="shared" si="37"/>
        <v>#VALUE!</v>
      </c>
      <c r="Q206" s="146">
        <v>0.00016</v>
      </c>
      <c r="R206" s="146" t="e">
        <f t="shared" si="38"/>
        <v>#VALUE!</v>
      </c>
      <c r="S206" s="146">
        <v>0</v>
      </c>
      <c r="T206" s="147" t="e">
        <f t="shared" si="39"/>
        <v>#VALUE!</v>
      </c>
      <c r="AR206" s="148" t="s">
        <v>234</v>
      </c>
      <c r="AT206" s="148" t="s">
        <v>104</v>
      </c>
      <c r="AU206" s="148" t="s">
        <v>76</v>
      </c>
      <c r="AY206" s="3" t="s">
        <v>158</v>
      </c>
      <c r="BE206" s="149" t="str">
        <f t="shared" si="40"/>
        <v>#REF!#REF!</v>
      </c>
      <c r="BF206" s="149">
        <f t="shared" si="41"/>
        <v>0</v>
      </c>
      <c r="BG206" s="149">
        <f t="shared" si="42"/>
        <v>0</v>
      </c>
      <c r="BH206" s="149">
        <f t="shared" si="43"/>
        <v>0</v>
      </c>
      <c r="BI206" s="149">
        <f t="shared" si="44"/>
        <v>0</v>
      </c>
      <c r="BJ206" s="3" t="s">
        <v>74</v>
      </c>
      <c r="BK206" s="149" t="e">
        <f t="shared" si="45"/>
        <v>#VALUE!</v>
      </c>
      <c r="BL206" s="3" t="s">
        <v>234</v>
      </c>
      <c r="BM206" s="148" t="s">
        <v>272</v>
      </c>
    </row>
    <row r="207" spans="2:65" s="14" customFormat="1" ht="36" customHeight="1">
      <c r="B207" s="153"/>
      <c r="C207" s="1"/>
      <c r="D207" s="1"/>
      <c r="E207" s="1"/>
      <c r="F207" s="1"/>
      <c r="G207" s="1"/>
      <c r="H207" s="1"/>
      <c r="I207" s="1"/>
      <c r="J207" s="1"/>
      <c r="K207" s="154" t="s">
        <v>218</v>
      </c>
      <c r="L207" s="39"/>
      <c r="M207" s="144"/>
      <c r="N207" s="145" t="s">
        <v>34</v>
      </c>
      <c r="O207" s="146">
        <v>0.113</v>
      </c>
      <c r="P207" s="146" t="e">
        <f t="shared" si="37"/>
        <v>#VALUE!</v>
      </c>
      <c r="Q207" s="146">
        <v>0.00019</v>
      </c>
      <c r="R207" s="146" t="e">
        <f t="shared" si="38"/>
        <v>#VALUE!</v>
      </c>
      <c r="S207" s="146">
        <v>0</v>
      </c>
      <c r="T207" s="147" t="e">
        <f t="shared" si="39"/>
        <v>#VALUE!</v>
      </c>
      <c r="AR207" s="148" t="s">
        <v>234</v>
      </c>
      <c r="AT207" s="148" t="s">
        <v>104</v>
      </c>
      <c r="AU207" s="148" t="s">
        <v>76</v>
      </c>
      <c r="AY207" s="3" t="s">
        <v>158</v>
      </c>
      <c r="BE207" s="149" t="str">
        <f t="shared" si="40"/>
        <v>#REF!#REF!</v>
      </c>
      <c r="BF207" s="149">
        <f t="shared" si="41"/>
        <v>0</v>
      </c>
      <c r="BG207" s="149">
        <f t="shared" si="42"/>
        <v>0</v>
      </c>
      <c r="BH207" s="149">
        <f t="shared" si="43"/>
        <v>0</v>
      </c>
      <c r="BI207" s="149">
        <f t="shared" si="44"/>
        <v>0</v>
      </c>
      <c r="BJ207" s="3" t="s">
        <v>74</v>
      </c>
      <c r="BK207" s="149" t="e">
        <f t="shared" si="45"/>
        <v>#VALUE!</v>
      </c>
      <c r="BL207" s="3" t="s">
        <v>234</v>
      </c>
      <c r="BM207" s="148" t="s">
        <v>273</v>
      </c>
    </row>
    <row r="208" spans="2:65" s="14" customFormat="1" ht="16.5" customHeight="1">
      <c r="B208" s="153"/>
      <c r="C208" s="1"/>
      <c r="D208" s="1"/>
      <c r="E208" s="1"/>
      <c r="F208" s="1"/>
      <c r="G208" s="1"/>
      <c r="H208" s="1"/>
      <c r="I208" s="1"/>
      <c r="J208" s="1"/>
      <c r="K208" s="154" t="s">
        <v>218</v>
      </c>
      <c r="L208" s="39"/>
      <c r="M208" s="144"/>
      <c r="N208" s="145" t="s">
        <v>34</v>
      </c>
      <c r="O208" s="146">
        <v>0.425</v>
      </c>
      <c r="P208" s="146" t="e">
        <f t="shared" si="37"/>
        <v>#VALUE!</v>
      </c>
      <c r="Q208" s="146">
        <v>0</v>
      </c>
      <c r="R208" s="146" t="e">
        <f t="shared" si="38"/>
        <v>#VALUE!</v>
      </c>
      <c r="S208" s="146">
        <v>0</v>
      </c>
      <c r="T208" s="147" t="e">
        <f t="shared" si="39"/>
        <v>#VALUE!</v>
      </c>
      <c r="AR208" s="148" t="s">
        <v>234</v>
      </c>
      <c r="AT208" s="148" t="s">
        <v>104</v>
      </c>
      <c r="AU208" s="148" t="s">
        <v>76</v>
      </c>
      <c r="AY208" s="3" t="s">
        <v>158</v>
      </c>
      <c r="BE208" s="149" t="str">
        <f t="shared" si="40"/>
        <v>#REF!#REF!</v>
      </c>
      <c r="BF208" s="149">
        <f t="shared" si="41"/>
        <v>0</v>
      </c>
      <c r="BG208" s="149">
        <f t="shared" si="42"/>
        <v>0</v>
      </c>
      <c r="BH208" s="149">
        <f t="shared" si="43"/>
        <v>0</v>
      </c>
      <c r="BI208" s="149">
        <f t="shared" si="44"/>
        <v>0</v>
      </c>
      <c r="BJ208" s="3" t="s">
        <v>74</v>
      </c>
      <c r="BK208" s="149" t="e">
        <f t="shared" si="45"/>
        <v>#VALUE!</v>
      </c>
      <c r="BL208" s="3" t="s">
        <v>234</v>
      </c>
      <c r="BM208" s="148" t="s">
        <v>274</v>
      </c>
    </row>
    <row r="209" spans="2:65" s="14" customFormat="1" ht="16.5" customHeight="1">
      <c r="B209" s="153"/>
      <c r="C209" s="1"/>
      <c r="D209" s="1"/>
      <c r="E209" s="1"/>
      <c r="F209" s="1"/>
      <c r="G209" s="1"/>
      <c r="H209" s="1"/>
      <c r="I209" s="1"/>
      <c r="J209" s="1"/>
      <c r="K209" s="154" t="s">
        <v>218</v>
      </c>
      <c r="L209" s="39"/>
      <c r="M209" s="144"/>
      <c r="N209" s="145" t="s">
        <v>34</v>
      </c>
      <c r="O209" s="146">
        <v>0.20700000000000002</v>
      </c>
      <c r="P209" s="146" t="e">
        <f t="shared" si="37"/>
        <v>#VALUE!</v>
      </c>
      <c r="Q209" s="146">
        <v>0.0005700000000000001</v>
      </c>
      <c r="R209" s="146" t="e">
        <f t="shared" si="38"/>
        <v>#VALUE!</v>
      </c>
      <c r="S209" s="146">
        <v>0</v>
      </c>
      <c r="T209" s="147" t="e">
        <f t="shared" si="39"/>
        <v>#VALUE!</v>
      </c>
      <c r="AR209" s="148" t="s">
        <v>234</v>
      </c>
      <c r="AT209" s="148" t="s">
        <v>104</v>
      </c>
      <c r="AU209" s="148" t="s">
        <v>76</v>
      </c>
      <c r="AY209" s="3" t="s">
        <v>158</v>
      </c>
      <c r="BE209" s="149" t="str">
        <f t="shared" si="40"/>
        <v>#REF!#REF!</v>
      </c>
      <c r="BF209" s="149">
        <f t="shared" si="41"/>
        <v>0</v>
      </c>
      <c r="BG209" s="149">
        <f t="shared" si="42"/>
        <v>0</v>
      </c>
      <c r="BH209" s="149">
        <f t="shared" si="43"/>
        <v>0</v>
      </c>
      <c r="BI209" s="149">
        <f t="shared" si="44"/>
        <v>0</v>
      </c>
      <c r="BJ209" s="3" t="s">
        <v>74</v>
      </c>
      <c r="BK209" s="149" t="e">
        <f t="shared" si="45"/>
        <v>#VALUE!</v>
      </c>
      <c r="BL209" s="3" t="s">
        <v>234</v>
      </c>
      <c r="BM209" s="148" t="s">
        <v>275</v>
      </c>
    </row>
    <row r="210" spans="2:65" s="14" customFormat="1" ht="16.5" customHeight="1">
      <c r="B210" s="153"/>
      <c r="C210" s="1"/>
      <c r="D210" s="1"/>
      <c r="E210" s="1"/>
      <c r="F210" s="1"/>
      <c r="G210" s="1"/>
      <c r="H210" s="1"/>
      <c r="I210" s="1"/>
      <c r="J210" s="1"/>
      <c r="K210" s="154" t="s">
        <v>218</v>
      </c>
      <c r="L210" s="39"/>
      <c r="M210" s="144"/>
      <c r="N210" s="145" t="s">
        <v>34</v>
      </c>
      <c r="O210" s="146">
        <v>0.227</v>
      </c>
      <c r="P210" s="146" t="e">
        <f t="shared" si="37"/>
        <v>#VALUE!</v>
      </c>
      <c r="Q210" s="146">
        <v>0.00072</v>
      </c>
      <c r="R210" s="146" t="e">
        <f t="shared" si="38"/>
        <v>#VALUE!</v>
      </c>
      <c r="S210" s="146">
        <v>0</v>
      </c>
      <c r="T210" s="147" t="e">
        <f t="shared" si="39"/>
        <v>#VALUE!</v>
      </c>
      <c r="AR210" s="148" t="s">
        <v>234</v>
      </c>
      <c r="AT210" s="148" t="s">
        <v>104</v>
      </c>
      <c r="AU210" s="148" t="s">
        <v>76</v>
      </c>
      <c r="AY210" s="3" t="s">
        <v>158</v>
      </c>
      <c r="BE210" s="149" t="str">
        <f t="shared" si="40"/>
        <v>#REF!#REF!</v>
      </c>
      <c r="BF210" s="149">
        <f t="shared" si="41"/>
        <v>0</v>
      </c>
      <c r="BG210" s="149">
        <f t="shared" si="42"/>
        <v>0</v>
      </c>
      <c r="BH210" s="149">
        <f t="shared" si="43"/>
        <v>0</v>
      </c>
      <c r="BI210" s="149">
        <f t="shared" si="44"/>
        <v>0</v>
      </c>
      <c r="BJ210" s="3" t="s">
        <v>74</v>
      </c>
      <c r="BK210" s="149" t="e">
        <f t="shared" si="45"/>
        <v>#VALUE!</v>
      </c>
      <c r="BL210" s="3" t="s">
        <v>234</v>
      </c>
      <c r="BM210" s="148" t="s">
        <v>276</v>
      </c>
    </row>
    <row r="211" spans="2:65" s="14" customFormat="1" ht="16.5" customHeight="1">
      <c r="B211" s="153"/>
      <c r="C211" s="1"/>
      <c r="D211" s="1"/>
      <c r="E211" s="1"/>
      <c r="F211" s="1"/>
      <c r="G211" s="1"/>
      <c r="H211" s="1"/>
      <c r="I211" s="1"/>
      <c r="J211" s="1"/>
      <c r="K211" s="154" t="s">
        <v>218</v>
      </c>
      <c r="L211" s="39"/>
      <c r="M211" s="144"/>
      <c r="N211" s="145" t="s">
        <v>34</v>
      </c>
      <c r="O211" s="146">
        <v>0.269</v>
      </c>
      <c r="P211" s="146" t="e">
        <f t="shared" si="37"/>
        <v>#VALUE!</v>
      </c>
      <c r="Q211" s="146">
        <v>0.0013200000000000002</v>
      </c>
      <c r="R211" s="146" t="e">
        <f t="shared" si="38"/>
        <v>#VALUE!</v>
      </c>
      <c r="S211" s="146">
        <v>0</v>
      </c>
      <c r="T211" s="147" t="e">
        <f t="shared" si="39"/>
        <v>#VALUE!</v>
      </c>
      <c r="AR211" s="148" t="s">
        <v>234</v>
      </c>
      <c r="AT211" s="148" t="s">
        <v>104</v>
      </c>
      <c r="AU211" s="148" t="s">
        <v>76</v>
      </c>
      <c r="AY211" s="3" t="s">
        <v>158</v>
      </c>
      <c r="BE211" s="149" t="str">
        <f t="shared" si="40"/>
        <v>#REF!#REF!</v>
      </c>
      <c r="BF211" s="149">
        <f t="shared" si="41"/>
        <v>0</v>
      </c>
      <c r="BG211" s="149">
        <f t="shared" si="42"/>
        <v>0</v>
      </c>
      <c r="BH211" s="149">
        <f t="shared" si="43"/>
        <v>0</v>
      </c>
      <c r="BI211" s="149">
        <f t="shared" si="44"/>
        <v>0</v>
      </c>
      <c r="BJ211" s="3" t="s">
        <v>74</v>
      </c>
      <c r="BK211" s="149" t="e">
        <f t="shared" si="45"/>
        <v>#VALUE!</v>
      </c>
      <c r="BL211" s="3" t="s">
        <v>234</v>
      </c>
      <c r="BM211" s="148" t="s">
        <v>277</v>
      </c>
    </row>
    <row r="212" spans="2:65" s="14" customFormat="1" ht="24" customHeight="1">
      <c r="B212" s="153"/>
      <c r="C212" s="1"/>
      <c r="D212" s="1"/>
      <c r="E212" s="1"/>
      <c r="F212" s="1"/>
      <c r="G212" s="1"/>
      <c r="H212" s="1"/>
      <c r="I212" s="1"/>
      <c r="J212" s="1"/>
      <c r="K212" s="154" t="s">
        <v>218</v>
      </c>
      <c r="L212" s="39"/>
      <c r="M212" s="144"/>
      <c r="N212" s="145" t="s">
        <v>34</v>
      </c>
      <c r="O212" s="146">
        <v>0.352</v>
      </c>
      <c r="P212" s="146" t="e">
        <f t="shared" si="37"/>
        <v>#VALUE!</v>
      </c>
      <c r="Q212" s="146">
        <v>0.0005</v>
      </c>
      <c r="R212" s="146" t="e">
        <f t="shared" si="38"/>
        <v>#VALUE!</v>
      </c>
      <c r="S212" s="146">
        <v>0</v>
      </c>
      <c r="T212" s="147" t="e">
        <f t="shared" si="39"/>
        <v>#VALUE!</v>
      </c>
      <c r="AR212" s="148" t="s">
        <v>234</v>
      </c>
      <c r="AT212" s="148" t="s">
        <v>104</v>
      </c>
      <c r="AU212" s="148" t="s">
        <v>76</v>
      </c>
      <c r="AY212" s="3" t="s">
        <v>158</v>
      </c>
      <c r="BE212" s="149" t="str">
        <f t="shared" si="40"/>
        <v>#REF!#REF!</v>
      </c>
      <c r="BF212" s="149">
        <f t="shared" si="41"/>
        <v>0</v>
      </c>
      <c r="BG212" s="149">
        <f t="shared" si="42"/>
        <v>0</v>
      </c>
      <c r="BH212" s="149">
        <f t="shared" si="43"/>
        <v>0</v>
      </c>
      <c r="BI212" s="149">
        <f t="shared" si="44"/>
        <v>0</v>
      </c>
      <c r="BJ212" s="3" t="s">
        <v>74</v>
      </c>
      <c r="BK212" s="149" t="e">
        <f t="shared" si="45"/>
        <v>#VALUE!</v>
      </c>
      <c r="BL212" s="3" t="s">
        <v>234</v>
      </c>
      <c r="BM212" s="148" t="s">
        <v>278</v>
      </c>
    </row>
    <row r="213" spans="2:65" s="14" customFormat="1" ht="24" customHeight="1">
      <c r="B213" s="153"/>
      <c r="C213" s="1"/>
      <c r="D213" s="1"/>
      <c r="E213" s="1"/>
      <c r="F213" s="1"/>
      <c r="G213" s="1"/>
      <c r="H213" s="1"/>
      <c r="I213" s="1"/>
      <c r="J213" s="1"/>
      <c r="K213" s="154" t="s">
        <v>218</v>
      </c>
      <c r="L213" s="39"/>
      <c r="M213" s="144"/>
      <c r="N213" s="145" t="s">
        <v>34</v>
      </c>
      <c r="O213" s="146">
        <v>0.424</v>
      </c>
      <c r="P213" s="146" t="e">
        <f t="shared" si="37"/>
        <v>#VALUE!</v>
      </c>
      <c r="Q213" s="146">
        <v>0.00076</v>
      </c>
      <c r="R213" s="146" t="e">
        <f t="shared" si="38"/>
        <v>#VALUE!</v>
      </c>
      <c r="S213" s="146">
        <v>0</v>
      </c>
      <c r="T213" s="147" t="e">
        <f t="shared" si="39"/>
        <v>#VALUE!</v>
      </c>
      <c r="AR213" s="148" t="s">
        <v>234</v>
      </c>
      <c r="AT213" s="148" t="s">
        <v>104</v>
      </c>
      <c r="AU213" s="148" t="s">
        <v>76</v>
      </c>
      <c r="AY213" s="3" t="s">
        <v>158</v>
      </c>
      <c r="BE213" s="149" t="str">
        <f t="shared" si="40"/>
        <v>#REF!#REF!</v>
      </c>
      <c r="BF213" s="149">
        <f t="shared" si="41"/>
        <v>0</v>
      </c>
      <c r="BG213" s="149">
        <f t="shared" si="42"/>
        <v>0</v>
      </c>
      <c r="BH213" s="149">
        <f t="shared" si="43"/>
        <v>0</v>
      </c>
      <c r="BI213" s="149">
        <f t="shared" si="44"/>
        <v>0</v>
      </c>
      <c r="BJ213" s="3" t="s">
        <v>74</v>
      </c>
      <c r="BK213" s="149" t="e">
        <f t="shared" si="45"/>
        <v>#VALUE!</v>
      </c>
      <c r="BL213" s="3" t="s">
        <v>234</v>
      </c>
      <c r="BM213" s="148" t="s">
        <v>279</v>
      </c>
    </row>
    <row r="214" spans="2:65" s="14" customFormat="1" ht="16.5" customHeight="1">
      <c r="B214" s="153"/>
      <c r="C214" s="1"/>
      <c r="D214" s="1"/>
      <c r="E214" s="1"/>
      <c r="F214" s="1"/>
      <c r="G214" s="1"/>
      <c r="H214" s="1"/>
      <c r="I214" s="1"/>
      <c r="J214" s="1"/>
      <c r="K214" s="154" t="s">
        <v>218</v>
      </c>
      <c r="L214" s="39"/>
      <c r="M214" s="144"/>
      <c r="N214" s="145" t="s">
        <v>34</v>
      </c>
      <c r="O214" s="146">
        <v>0.269</v>
      </c>
      <c r="P214" s="146" t="e">
        <f t="shared" si="37"/>
        <v>#VALUE!</v>
      </c>
      <c r="Q214" s="146">
        <v>0.0010400000000000001</v>
      </c>
      <c r="R214" s="146" t="e">
        <f t="shared" si="38"/>
        <v>#VALUE!</v>
      </c>
      <c r="S214" s="146">
        <v>0</v>
      </c>
      <c r="T214" s="147" t="e">
        <f t="shared" si="39"/>
        <v>#VALUE!</v>
      </c>
      <c r="AR214" s="148" t="s">
        <v>234</v>
      </c>
      <c r="AT214" s="148" t="s">
        <v>104</v>
      </c>
      <c r="AU214" s="148" t="s">
        <v>76</v>
      </c>
      <c r="AY214" s="3" t="s">
        <v>158</v>
      </c>
      <c r="BE214" s="149" t="str">
        <f t="shared" si="40"/>
        <v>#REF!#REF!</v>
      </c>
      <c r="BF214" s="149">
        <f t="shared" si="41"/>
        <v>0</v>
      </c>
      <c r="BG214" s="149">
        <f t="shared" si="42"/>
        <v>0</v>
      </c>
      <c r="BH214" s="149">
        <f t="shared" si="43"/>
        <v>0</v>
      </c>
      <c r="BI214" s="149">
        <f t="shared" si="44"/>
        <v>0</v>
      </c>
      <c r="BJ214" s="3" t="s">
        <v>74</v>
      </c>
      <c r="BK214" s="149" t="e">
        <f t="shared" si="45"/>
        <v>#VALUE!</v>
      </c>
      <c r="BL214" s="3" t="s">
        <v>234</v>
      </c>
      <c r="BM214" s="148" t="s">
        <v>280</v>
      </c>
    </row>
    <row r="215" spans="2:65" s="14" customFormat="1" ht="16.5" customHeight="1">
      <c r="B215" s="153"/>
      <c r="C215" s="1"/>
      <c r="D215" s="1"/>
      <c r="E215" s="1"/>
      <c r="F215" s="1"/>
      <c r="G215" s="1"/>
      <c r="H215" s="1"/>
      <c r="I215" s="1"/>
      <c r="J215" s="1"/>
      <c r="K215" s="154" t="s">
        <v>218</v>
      </c>
      <c r="L215" s="39"/>
      <c r="M215" s="144"/>
      <c r="N215" s="145" t="s">
        <v>34</v>
      </c>
      <c r="O215" s="146">
        <v>0.35100000000000003</v>
      </c>
      <c r="P215" s="146" t="e">
        <f t="shared" si="37"/>
        <v>#VALUE!</v>
      </c>
      <c r="Q215" s="146">
        <v>0.0025700000000000002</v>
      </c>
      <c r="R215" s="146" t="e">
        <f t="shared" si="38"/>
        <v>#VALUE!</v>
      </c>
      <c r="S215" s="146">
        <v>0</v>
      </c>
      <c r="T215" s="147" t="e">
        <f t="shared" si="39"/>
        <v>#VALUE!</v>
      </c>
      <c r="AR215" s="148" t="s">
        <v>234</v>
      </c>
      <c r="AT215" s="148" t="s">
        <v>104</v>
      </c>
      <c r="AU215" s="148" t="s">
        <v>76</v>
      </c>
      <c r="AY215" s="3" t="s">
        <v>158</v>
      </c>
      <c r="BE215" s="149" t="str">
        <f t="shared" si="40"/>
        <v>#REF!#REF!</v>
      </c>
      <c r="BF215" s="149">
        <f t="shared" si="41"/>
        <v>0</v>
      </c>
      <c r="BG215" s="149">
        <f t="shared" si="42"/>
        <v>0</v>
      </c>
      <c r="BH215" s="149">
        <f t="shared" si="43"/>
        <v>0</v>
      </c>
      <c r="BI215" s="149">
        <f t="shared" si="44"/>
        <v>0</v>
      </c>
      <c r="BJ215" s="3" t="s">
        <v>74</v>
      </c>
      <c r="BK215" s="149" t="e">
        <f t="shared" si="45"/>
        <v>#VALUE!</v>
      </c>
      <c r="BL215" s="3" t="s">
        <v>234</v>
      </c>
      <c r="BM215" s="148" t="s">
        <v>281</v>
      </c>
    </row>
    <row r="216" spans="2:65" s="14" customFormat="1" ht="16.5" customHeight="1">
      <c r="B216" s="153"/>
      <c r="C216" s="1"/>
      <c r="D216" s="1"/>
      <c r="E216" s="1"/>
      <c r="F216" s="1"/>
      <c r="G216" s="1"/>
      <c r="H216" s="1"/>
      <c r="I216" s="1"/>
      <c r="J216" s="1"/>
      <c r="K216" s="154" t="s">
        <v>218</v>
      </c>
      <c r="L216" s="39"/>
      <c r="M216" s="144"/>
      <c r="N216" s="145" t="s">
        <v>34</v>
      </c>
      <c r="O216" s="146">
        <v>0.34</v>
      </c>
      <c r="P216" s="146" t="e">
        <f t="shared" si="37"/>
        <v>#VALUE!</v>
      </c>
      <c r="Q216" s="146">
        <v>0.00107</v>
      </c>
      <c r="R216" s="146" t="e">
        <f t="shared" si="38"/>
        <v>#VALUE!</v>
      </c>
      <c r="S216" s="146">
        <v>0</v>
      </c>
      <c r="T216" s="147" t="e">
        <f t="shared" si="39"/>
        <v>#VALUE!</v>
      </c>
      <c r="AR216" s="148" t="s">
        <v>234</v>
      </c>
      <c r="AT216" s="148" t="s">
        <v>104</v>
      </c>
      <c r="AU216" s="148" t="s">
        <v>76</v>
      </c>
      <c r="AY216" s="3" t="s">
        <v>158</v>
      </c>
      <c r="BE216" s="149" t="str">
        <f t="shared" si="40"/>
        <v>#REF!#REF!</v>
      </c>
      <c r="BF216" s="149">
        <f t="shared" si="41"/>
        <v>0</v>
      </c>
      <c r="BG216" s="149">
        <f t="shared" si="42"/>
        <v>0</v>
      </c>
      <c r="BH216" s="149">
        <f t="shared" si="43"/>
        <v>0</v>
      </c>
      <c r="BI216" s="149">
        <f t="shared" si="44"/>
        <v>0</v>
      </c>
      <c r="BJ216" s="3" t="s">
        <v>74</v>
      </c>
      <c r="BK216" s="149" t="e">
        <f t="shared" si="45"/>
        <v>#VALUE!</v>
      </c>
      <c r="BL216" s="3" t="s">
        <v>234</v>
      </c>
      <c r="BM216" s="148" t="s">
        <v>282</v>
      </c>
    </row>
    <row r="217" spans="2:65" s="14" customFormat="1" ht="24" customHeight="1">
      <c r="B217" s="153"/>
      <c r="C217" s="1"/>
      <c r="D217" s="1"/>
      <c r="E217" s="1"/>
      <c r="F217" s="1"/>
      <c r="G217" s="1"/>
      <c r="H217" s="1"/>
      <c r="I217" s="1"/>
      <c r="J217" s="1"/>
      <c r="K217" s="154" t="s">
        <v>218</v>
      </c>
      <c r="L217" s="39"/>
      <c r="M217" s="144"/>
      <c r="N217" s="145" t="s">
        <v>34</v>
      </c>
      <c r="O217" s="146">
        <v>0.26</v>
      </c>
      <c r="P217" s="146" t="e">
        <f t="shared" si="37"/>
        <v>#VALUE!</v>
      </c>
      <c r="Q217" s="146">
        <v>0.0008</v>
      </c>
      <c r="R217" s="146" t="e">
        <f t="shared" si="38"/>
        <v>#VALUE!</v>
      </c>
      <c r="S217" s="146">
        <v>0</v>
      </c>
      <c r="T217" s="147" t="e">
        <f t="shared" si="39"/>
        <v>#VALUE!</v>
      </c>
      <c r="AR217" s="148" t="s">
        <v>234</v>
      </c>
      <c r="AT217" s="148" t="s">
        <v>104</v>
      </c>
      <c r="AU217" s="148" t="s">
        <v>76</v>
      </c>
      <c r="AY217" s="3" t="s">
        <v>158</v>
      </c>
      <c r="BE217" s="149" t="str">
        <f t="shared" si="40"/>
        <v>#REF!#REF!</v>
      </c>
      <c r="BF217" s="149">
        <f t="shared" si="41"/>
        <v>0</v>
      </c>
      <c r="BG217" s="149">
        <f t="shared" si="42"/>
        <v>0</v>
      </c>
      <c r="BH217" s="149">
        <f t="shared" si="43"/>
        <v>0</v>
      </c>
      <c r="BI217" s="149">
        <f t="shared" si="44"/>
        <v>0</v>
      </c>
      <c r="BJ217" s="3" t="s">
        <v>74</v>
      </c>
      <c r="BK217" s="149" t="e">
        <f t="shared" si="45"/>
        <v>#VALUE!</v>
      </c>
      <c r="BL217" s="3" t="s">
        <v>234</v>
      </c>
      <c r="BM217" s="148" t="s">
        <v>283</v>
      </c>
    </row>
    <row r="218" spans="2:65" s="14" customFormat="1" ht="24" customHeight="1">
      <c r="B218" s="153"/>
      <c r="C218" s="1"/>
      <c r="D218" s="1"/>
      <c r="E218" s="1"/>
      <c r="F218" s="1"/>
      <c r="G218" s="1"/>
      <c r="H218" s="1"/>
      <c r="I218" s="1"/>
      <c r="J218" s="1"/>
      <c r="K218" s="154" t="s">
        <v>218</v>
      </c>
      <c r="L218" s="39"/>
      <c r="M218" s="144"/>
      <c r="N218" s="145" t="s">
        <v>34</v>
      </c>
      <c r="O218" s="146">
        <v>0.41</v>
      </c>
      <c r="P218" s="146" t="e">
        <f t="shared" si="37"/>
        <v>#VALUE!</v>
      </c>
      <c r="Q218" s="146">
        <v>0.0018200000000000002</v>
      </c>
      <c r="R218" s="146" t="e">
        <f t="shared" si="38"/>
        <v>#VALUE!</v>
      </c>
      <c r="S218" s="146">
        <v>0</v>
      </c>
      <c r="T218" s="147" t="e">
        <f t="shared" si="39"/>
        <v>#VALUE!</v>
      </c>
      <c r="AR218" s="148" t="s">
        <v>234</v>
      </c>
      <c r="AT218" s="148" t="s">
        <v>104</v>
      </c>
      <c r="AU218" s="148" t="s">
        <v>76</v>
      </c>
      <c r="AY218" s="3" t="s">
        <v>158</v>
      </c>
      <c r="BE218" s="149" t="str">
        <f t="shared" si="40"/>
        <v>#REF!#REF!</v>
      </c>
      <c r="BF218" s="149">
        <f t="shared" si="41"/>
        <v>0</v>
      </c>
      <c r="BG218" s="149">
        <f t="shared" si="42"/>
        <v>0</v>
      </c>
      <c r="BH218" s="149">
        <f t="shared" si="43"/>
        <v>0</v>
      </c>
      <c r="BI218" s="149">
        <f t="shared" si="44"/>
        <v>0</v>
      </c>
      <c r="BJ218" s="3" t="s">
        <v>74</v>
      </c>
      <c r="BK218" s="149" t="e">
        <f t="shared" si="45"/>
        <v>#VALUE!</v>
      </c>
      <c r="BL218" s="3" t="s">
        <v>234</v>
      </c>
      <c r="BM218" s="148" t="s">
        <v>284</v>
      </c>
    </row>
    <row r="219" spans="2:65" s="14" customFormat="1" ht="24" customHeight="1">
      <c r="B219" s="153"/>
      <c r="C219" s="1"/>
      <c r="D219" s="1"/>
      <c r="E219" s="1"/>
      <c r="F219" s="1"/>
      <c r="G219" s="1"/>
      <c r="H219" s="1"/>
      <c r="I219" s="1"/>
      <c r="J219" s="1"/>
      <c r="K219" s="154" t="s">
        <v>218</v>
      </c>
      <c r="L219" s="39"/>
      <c r="M219" s="144"/>
      <c r="N219" s="145" t="s">
        <v>34</v>
      </c>
      <c r="O219" s="146">
        <v>1.03</v>
      </c>
      <c r="P219" s="146" t="e">
        <f t="shared" si="37"/>
        <v>#VALUE!</v>
      </c>
      <c r="Q219" s="146">
        <v>0.029140000000000003</v>
      </c>
      <c r="R219" s="146" t="e">
        <f t="shared" si="38"/>
        <v>#VALUE!</v>
      </c>
      <c r="S219" s="146">
        <v>0</v>
      </c>
      <c r="T219" s="147" t="e">
        <f t="shared" si="39"/>
        <v>#VALUE!</v>
      </c>
      <c r="AR219" s="148" t="s">
        <v>234</v>
      </c>
      <c r="AT219" s="148" t="s">
        <v>104</v>
      </c>
      <c r="AU219" s="148" t="s">
        <v>76</v>
      </c>
      <c r="AY219" s="3" t="s">
        <v>158</v>
      </c>
      <c r="BE219" s="149" t="str">
        <f t="shared" si="40"/>
        <v>#REF!#REF!</v>
      </c>
      <c r="BF219" s="149">
        <f t="shared" si="41"/>
        <v>0</v>
      </c>
      <c r="BG219" s="149">
        <f t="shared" si="42"/>
        <v>0</v>
      </c>
      <c r="BH219" s="149">
        <f t="shared" si="43"/>
        <v>0</v>
      </c>
      <c r="BI219" s="149">
        <f t="shared" si="44"/>
        <v>0</v>
      </c>
      <c r="BJ219" s="3" t="s">
        <v>74</v>
      </c>
      <c r="BK219" s="149" t="e">
        <f t="shared" si="45"/>
        <v>#VALUE!</v>
      </c>
      <c r="BL219" s="3" t="s">
        <v>234</v>
      </c>
      <c r="BM219" s="148" t="s">
        <v>285</v>
      </c>
    </row>
    <row r="220" spans="1:65" s="14" customFormat="1" ht="22.5" customHeight="1">
      <c r="A220" s="113"/>
      <c r="B220" s="138"/>
      <c r="C220" s="1"/>
      <c r="D220" s="1"/>
      <c r="E220" s="1"/>
      <c r="F220" s="1"/>
      <c r="G220" s="1"/>
      <c r="H220" s="1"/>
      <c r="I220" s="1"/>
      <c r="J220" s="1"/>
      <c r="K220" s="154" t="s">
        <v>218</v>
      </c>
      <c r="L220" s="39"/>
      <c r="M220" s="144"/>
      <c r="N220" s="145" t="s">
        <v>34</v>
      </c>
      <c r="O220" s="146">
        <v>1.5</v>
      </c>
      <c r="P220" s="146" t="e">
        <f t="shared" si="37"/>
        <v>#VALUE!</v>
      </c>
      <c r="Q220" s="146">
        <v>0.00617</v>
      </c>
      <c r="R220" s="146" t="e">
        <f t="shared" si="38"/>
        <v>#VALUE!</v>
      </c>
      <c r="S220" s="146">
        <v>0</v>
      </c>
      <c r="T220" s="147" t="e">
        <f t="shared" si="39"/>
        <v>#VALUE!</v>
      </c>
      <c r="AR220" s="148" t="s">
        <v>234</v>
      </c>
      <c r="AT220" s="148" t="s">
        <v>104</v>
      </c>
      <c r="AU220" s="148" t="s">
        <v>76</v>
      </c>
      <c r="AY220" s="3" t="s">
        <v>158</v>
      </c>
      <c r="BE220" s="149" t="str">
        <f t="shared" si="40"/>
        <v>#REF!#REF!</v>
      </c>
      <c r="BF220" s="149">
        <f t="shared" si="41"/>
        <v>0</v>
      </c>
      <c r="BG220" s="149">
        <f t="shared" si="42"/>
        <v>0</v>
      </c>
      <c r="BH220" s="149">
        <f t="shared" si="43"/>
        <v>0</v>
      </c>
      <c r="BI220" s="149">
        <f t="shared" si="44"/>
        <v>0</v>
      </c>
      <c r="BJ220" s="3" t="s">
        <v>74</v>
      </c>
      <c r="BK220" s="149" t="e">
        <f t="shared" si="45"/>
        <v>#VALUE!</v>
      </c>
      <c r="BL220" s="3" t="s">
        <v>234</v>
      </c>
      <c r="BM220" s="148" t="s">
        <v>286</v>
      </c>
    </row>
    <row r="221" spans="2:65" s="14" customFormat="1" ht="16.5" customHeight="1">
      <c r="B221" s="153"/>
      <c r="C221" s="1"/>
      <c r="D221" s="1"/>
      <c r="E221" s="1"/>
      <c r="F221" s="1"/>
      <c r="G221" s="1"/>
      <c r="H221" s="1"/>
      <c r="I221" s="1"/>
      <c r="J221" s="1"/>
      <c r="K221" s="154"/>
      <c r="L221" s="39"/>
      <c r="M221" s="144"/>
      <c r="N221" s="145" t="s">
        <v>34</v>
      </c>
      <c r="O221" s="146">
        <v>0</v>
      </c>
      <c r="P221" s="146" t="e">
        <f aca="true" t="shared" si="46" ref="P221:P226">O221*"$#REF!$#REF!"</f>
        <v>#VALUE!</v>
      </c>
      <c r="Q221" s="146">
        <v>0</v>
      </c>
      <c r="R221" s="146" t="e">
        <f aca="true" t="shared" si="47" ref="R221:R226">Q221*"$#REF!$#REF!"</f>
        <v>#VALUE!</v>
      </c>
      <c r="S221" s="146">
        <v>0</v>
      </c>
      <c r="T221" s="147" t="e">
        <f aca="true" t="shared" si="48" ref="T221:T226">S221*"$#REF!$#REF!"</f>
        <v>#VALUE!</v>
      </c>
      <c r="AR221" s="148" t="s">
        <v>234</v>
      </c>
      <c r="AT221" s="148" t="s">
        <v>104</v>
      </c>
      <c r="AU221" s="148" t="s">
        <v>76</v>
      </c>
      <c r="AY221" s="3" t="s">
        <v>158</v>
      </c>
      <c r="BE221" s="149" t="str">
        <f aca="true" t="shared" si="49" ref="BE221:BE226">IF(N221="základní","$#REF!$#REF!",0)</f>
        <v>$#REF!$#REF!</v>
      </c>
      <c r="BF221" s="149">
        <f aca="true" t="shared" si="50" ref="BF221:BF226">IF(N221="snížená","$#REF!$#REF!",0)</f>
        <v>0</v>
      </c>
      <c r="BG221" s="149">
        <f aca="true" t="shared" si="51" ref="BG221:BG226">IF(N221="zákl. přenesená","$#REF!$#REF!",0)</f>
        <v>0</v>
      </c>
      <c r="BH221" s="149">
        <f aca="true" t="shared" si="52" ref="BH221:BH226">IF(N221="sníž. přenesená","$#REF!$#REF!",0)</f>
        <v>0</v>
      </c>
      <c r="BI221" s="149">
        <f aca="true" t="shared" si="53" ref="BI221:BI226">IF(N221="nulová","$#REF!$#REF!",0)</f>
        <v>0</v>
      </c>
      <c r="BJ221" s="3" t="s">
        <v>74</v>
      </c>
      <c r="BK221" s="149" t="e">
        <f aca="true" t="shared" si="54" ref="BK221:BK226">ROUND("$#REF!$#REF!"*"$#REF!$#REF!",2)</f>
        <v>#VALUE!</v>
      </c>
      <c r="BL221" s="3" t="s">
        <v>234</v>
      </c>
      <c r="BM221" s="148" t="s">
        <v>287</v>
      </c>
    </row>
    <row r="222" spans="2:65" s="14" customFormat="1" ht="16.5" customHeight="1">
      <c r="B222" s="153"/>
      <c r="C222" s="1"/>
      <c r="D222" s="1"/>
      <c r="E222" s="1"/>
      <c r="F222" s="1"/>
      <c r="G222" s="1"/>
      <c r="H222" s="1"/>
      <c r="I222" s="1"/>
      <c r="J222" s="1"/>
      <c r="K222" s="154"/>
      <c r="L222" s="39"/>
      <c r="M222" s="144"/>
      <c r="N222" s="145" t="s">
        <v>34</v>
      </c>
      <c r="O222" s="146">
        <v>0</v>
      </c>
      <c r="P222" s="146" t="e">
        <f t="shared" si="46"/>
        <v>#VALUE!</v>
      </c>
      <c r="Q222" s="146">
        <v>0</v>
      </c>
      <c r="R222" s="146" t="e">
        <f t="shared" si="47"/>
        <v>#VALUE!</v>
      </c>
      <c r="S222" s="146">
        <v>0</v>
      </c>
      <c r="T222" s="147" t="e">
        <f t="shared" si="48"/>
        <v>#VALUE!</v>
      </c>
      <c r="AR222" s="148" t="s">
        <v>234</v>
      </c>
      <c r="AT222" s="148" t="s">
        <v>104</v>
      </c>
      <c r="AU222" s="148" t="s">
        <v>76</v>
      </c>
      <c r="AY222" s="3" t="s">
        <v>158</v>
      </c>
      <c r="BE222" s="149" t="str">
        <f t="shared" si="49"/>
        <v>$#REF!$#REF!</v>
      </c>
      <c r="BF222" s="149">
        <f t="shared" si="50"/>
        <v>0</v>
      </c>
      <c r="BG222" s="149">
        <f t="shared" si="51"/>
        <v>0</v>
      </c>
      <c r="BH222" s="149">
        <f t="shared" si="52"/>
        <v>0</v>
      </c>
      <c r="BI222" s="149">
        <f t="shared" si="53"/>
        <v>0</v>
      </c>
      <c r="BJ222" s="3" t="s">
        <v>74</v>
      </c>
      <c r="BK222" s="149" t="e">
        <f t="shared" si="54"/>
        <v>#VALUE!</v>
      </c>
      <c r="BL222" s="3" t="s">
        <v>234</v>
      </c>
      <c r="BM222" s="148" t="s">
        <v>288</v>
      </c>
    </row>
    <row r="223" spans="1:65" s="14" customFormat="1" ht="24" customHeight="1">
      <c r="A223" s="113"/>
      <c r="B223" s="138"/>
      <c r="C223" s="1"/>
      <c r="D223" s="1"/>
      <c r="E223" s="1"/>
      <c r="F223" s="1"/>
      <c r="G223" s="1"/>
      <c r="H223" s="1"/>
      <c r="I223" s="1"/>
      <c r="J223" s="1"/>
      <c r="K223" s="154" t="s">
        <v>218</v>
      </c>
      <c r="L223" s="39"/>
      <c r="M223" s="144"/>
      <c r="N223" s="145" t="s">
        <v>34</v>
      </c>
      <c r="O223" s="146">
        <v>0.381</v>
      </c>
      <c r="P223" s="146" t="e">
        <f t="shared" si="46"/>
        <v>#VALUE!</v>
      </c>
      <c r="Q223" s="146">
        <v>0.0005300000000000001</v>
      </c>
      <c r="R223" s="146" t="e">
        <f t="shared" si="47"/>
        <v>#VALUE!</v>
      </c>
      <c r="S223" s="146">
        <v>0</v>
      </c>
      <c r="T223" s="147" t="e">
        <f t="shared" si="48"/>
        <v>#VALUE!</v>
      </c>
      <c r="AR223" s="148" t="s">
        <v>234</v>
      </c>
      <c r="AT223" s="148" t="s">
        <v>104</v>
      </c>
      <c r="AU223" s="148" t="s">
        <v>76</v>
      </c>
      <c r="AY223" s="3" t="s">
        <v>158</v>
      </c>
      <c r="BE223" s="149" t="str">
        <f t="shared" si="49"/>
        <v>$#REF!$#REF!</v>
      </c>
      <c r="BF223" s="149">
        <f t="shared" si="50"/>
        <v>0</v>
      </c>
      <c r="BG223" s="149">
        <f t="shared" si="51"/>
        <v>0</v>
      </c>
      <c r="BH223" s="149">
        <f t="shared" si="52"/>
        <v>0</v>
      </c>
      <c r="BI223" s="149">
        <f t="shared" si="53"/>
        <v>0</v>
      </c>
      <c r="BJ223" s="3" t="s">
        <v>74</v>
      </c>
      <c r="BK223" s="149" t="e">
        <f t="shared" si="54"/>
        <v>#VALUE!</v>
      </c>
      <c r="BL223" s="3" t="s">
        <v>234</v>
      </c>
      <c r="BM223" s="148" t="s">
        <v>289</v>
      </c>
    </row>
    <row r="224" spans="2:65" s="14" customFormat="1" ht="24" customHeight="1">
      <c r="B224" s="153"/>
      <c r="C224" s="1"/>
      <c r="D224" s="1"/>
      <c r="E224" s="1"/>
      <c r="F224" s="1"/>
      <c r="G224" s="1"/>
      <c r="H224" s="1"/>
      <c r="I224" s="1"/>
      <c r="J224" s="1"/>
      <c r="K224" s="154" t="s">
        <v>218</v>
      </c>
      <c r="L224" s="39"/>
      <c r="M224" s="144"/>
      <c r="N224" s="145" t="s">
        <v>34</v>
      </c>
      <c r="O224" s="146">
        <v>0.067</v>
      </c>
      <c r="P224" s="146" t="e">
        <f t="shared" si="46"/>
        <v>#VALUE!</v>
      </c>
      <c r="Q224" s="146">
        <v>0.00019</v>
      </c>
      <c r="R224" s="146" t="e">
        <f t="shared" si="47"/>
        <v>#VALUE!</v>
      </c>
      <c r="S224" s="146">
        <v>0</v>
      </c>
      <c r="T224" s="147" t="e">
        <f t="shared" si="48"/>
        <v>#VALUE!</v>
      </c>
      <c r="AR224" s="148" t="s">
        <v>234</v>
      </c>
      <c r="AT224" s="148" t="s">
        <v>104</v>
      </c>
      <c r="AU224" s="148" t="s">
        <v>76</v>
      </c>
      <c r="AY224" s="3" t="s">
        <v>158</v>
      </c>
      <c r="BE224" s="149" t="str">
        <f t="shared" si="49"/>
        <v>$#REF!$#REF!</v>
      </c>
      <c r="BF224" s="149">
        <f t="shared" si="50"/>
        <v>0</v>
      </c>
      <c r="BG224" s="149">
        <f t="shared" si="51"/>
        <v>0</v>
      </c>
      <c r="BH224" s="149">
        <f t="shared" si="52"/>
        <v>0</v>
      </c>
      <c r="BI224" s="149">
        <f t="shared" si="53"/>
        <v>0</v>
      </c>
      <c r="BJ224" s="3" t="s">
        <v>74</v>
      </c>
      <c r="BK224" s="149" t="e">
        <f t="shared" si="54"/>
        <v>#VALUE!</v>
      </c>
      <c r="BL224" s="3" t="s">
        <v>234</v>
      </c>
      <c r="BM224" s="148" t="s">
        <v>290</v>
      </c>
    </row>
    <row r="225" spans="1:65" s="14" customFormat="1" ht="16.5" customHeight="1">
      <c r="A225" s="113"/>
      <c r="B225" s="138"/>
      <c r="C225" s="1"/>
      <c r="D225" s="1"/>
      <c r="E225" s="1"/>
      <c r="F225" s="1"/>
      <c r="G225" s="1"/>
      <c r="H225" s="1"/>
      <c r="I225" s="1"/>
      <c r="J225" s="1"/>
      <c r="K225" s="154" t="s">
        <v>218</v>
      </c>
      <c r="L225" s="39"/>
      <c r="M225" s="144"/>
      <c r="N225" s="145" t="s">
        <v>34</v>
      </c>
      <c r="O225" s="146">
        <v>0.082</v>
      </c>
      <c r="P225" s="146" t="e">
        <f t="shared" si="46"/>
        <v>#VALUE!</v>
      </c>
      <c r="Q225" s="146">
        <v>1E-05</v>
      </c>
      <c r="R225" s="146" t="e">
        <f t="shared" si="47"/>
        <v>#VALUE!</v>
      </c>
      <c r="S225" s="146">
        <v>0</v>
      </c>
      <c r="T225" s="147" t="e">
        <f t="shared" si="48"/>
        <v>#VALUE!</v>
      </c>
      <c r="AR225" s="148" t="s">
        <v>234</v>
      </c>
      <c r="AT225" s="148" t="s">
        <v>104</v>
      </c>
      <c r="AU225" s="148" t="s">
        <v>76</v>
      </c>
      <c r="AY225" s="3" t="s">
        <v>158</v>
      </c>
      <c r="BE225" s="149" t="str">
        <f t="shared" si="49"/>
        <v>$#REF!$#REF!</v>
      </c>
      <c r="BF225" s="149">
        <f t="shared" si="50"/>
        <v>0</v>
      </c>
      <c r="BG225" s="149">
        <f t="shared" si="51"/>
        <v>0</v>
      </c>
      <c r="BH225" s="149">
        <f t="shared" si="52"/>
        <v>0</v>
      </c>
      <c r="BI225" s="149">
        <f t="shared" si="53"/>
        <v>0</v>
      </c>
      <c r="BJ225" s="3" t="s">
        <v>74</v>
      </c>
      <c r="BK225" s="149" t="e">
        <f t="shared" si="54"/>
        <v>#VALUE!</v>
      </c>
      <c r="BL225" s="3" t="s">
        <v>234</v>
      </c>
      <c r="BM225" s="148" t="s">
        <v>291</v>
      </c>
    </row>
    <row r="226" spans="2:65" s="14" customFormat="1" ht="24" customHeight="1">
      <c r="B226" s="153"/>
      <c r="C226" s="1"/>
      <c r="D226" s="1"/>
      <c r="E226" s="1"/>
      <c r="F226" s="1"/>
      <c r="G226" s="1"/>
      <c r="H226" s="1"/>
      <c r="I226" s="1"/>
      <c r="J226" s="1"/>
      <c r="K226" s="154" t="s">
        <v>218</v>
      </c>
      <c r="L226" s="39"/>
      <c r="M226" s="144"/>
      <c r="N226" s="145" t="s">
        <v>34</v>
      </c>
      <c r="O226" s="146">
        <v>0</v>
      </c>
      <c r="P226" s="146" t="e">
        <f t="shared" si="46"/>
        <v>#VALUE!</v>
      </c>
      <c r="Q226" s="146">
        <v>0</v>
      </c>
      <c r="R226" s="146" t="e">
        <f t="shared" si="47"/>
        <v>#VALUE!</v>
      </c>
      <c r="S226" s="146">
        <v>0</v>
      </c>
      <c r="T226" s="147" t="e">
        <f t="shared" si="48"/>
        <v>#VALUE!</v>
      </c>
      <c r="AR226" s="148" t="s">
        <v>234</v>
      </c>
      <c r="AT226" s="148" t="s">
        <v>104</v>
      </c>
      <c r="AU226" s="148" t="s">
        <v>76</v>
      </c>
      <c r="AY226" s="3" t="s">
        <v>158</v>
      </c>
      <c r="BE226" s="149" t="str">
        <f t="shared" si="49"/>
        <v>$#REF!$#REF!</v>
      </c>
      <c r="BF226" s="149">
        <f t="shared" si="50"/>
        <v>0</v>
      </c>
      <c r="BG226" s="149">
        <f t="shared" si="51"/>
        <v>0</v>
      </c>
      <c r="BH226" s="149">
        <f t="shared" si="52"/>
        <v>0</v>
      </c>
      <c r="BI226" s="149">
        <f t="shared" si="53"/>
        <v>0</v>
      </c>
      <c r="BJ226" s="3" t="s">
        <v>74</v>
      </c>
      <c r="BK226" s="149" t="e">
        <f t="shared" si="54"/>
        <v>#VALUE!</v>
      </c>
      <c r="BL226" s="3" t="s">
        <v>234</v>
      </c>
      <c r="BM226" s="148" t="s">
        <v>292</v>
      </c>
    </row>
    <row r="227" spans="1:63" s="113" customFormat="1" ht="22.5" customHeight="1">
      <c r="A227" s="14"/>
      <c r="B227" s="153"/>
      <c r="C227" s="1"/>
      <c r="D227" s="1"/>
      <c r="E227" s="1"/>
      <c r="F227" s="1"/>
      <c r="G227" s="1"/>
      <c r="H227" s="1"/>
      <c r="I227" s="1"/>
      <c r="J227" s="1"/>
      <c r="L227" s="138"/>
      <c r="M227" s="137"/>
      <c r="N227" s="138"/>
      <c r="O227" s="138"/>
      <c r="P227" s="139">
        <f>SUM(P228:P250)</f>
        <v>84.72599999999998</v>
      </c>
      <c r="Q227" s="138"/>
      <c r="R227" s="139">
        <f>SUM(R228:R250)</f>
        <v>0.3867750000000001</v>
      </c>
      <c r="S227" s="138"/>
      <c r="T227" s="140">
        <f>SUM(T228:T250)</f>
        <v>0</v>
      </c>
      <c r="AR227" s="114" t="s">
        <v>76</v>
      </c>
      <c r="AT227" s="141" t="s">
        <v>68</v>
      </c>
      <c r="AU227" s="141" t="s">
        <v>74</v>
      </c>
      <c r="AY227" s="114" t="s">
        <v>158</v>
      </c>
      <c r="BK227" s="142">
        <f>SUM(BK228:BK250)</f>
        <v>0</v>
      </c>
    </row>
    <row r="228" spans="2:65" s="14" customFormat="1" ht="16.5" customHeight="1">
      <c r="B228" s="153"/>
      <c r="C228" s="1"/>
      <c r="D228" s="1"/>
      <c r="E228" s="1"/>
      <c r="F228" s="1"/>
      <c r="G228" s="1"/>
      <c r="H228" s="1"/>
      <c r="I228" s="1"/>
      <c r="J228" s="1"/>
      <c r="K228" s="154" t="s">
        <v>218</v>
      </c>
      <c r="L228" s="39"/>
      <c r="M228" s="144"/>
      <c r="N228" s="145" t="s">
        <v>34</v>
      </c>
      <c r="O228" s="146">
        <v>0.40900000000000003</v>
      </c>
      <c r="P228" s="146">
        <f aca="true" t="shared" si="55" ref="P228:P249">O228*H121</f>
        <v>6.135000000000001</v>
      </c>
      <c r="Q228" s="146">
        <v>0.00301</v>
      </c>
      <c r="R228" s="146">
        <f aca="true" t="shared" si="56" ref="R228:R249">Q228*H121</f>
        <v>0.04515</v>
      </c>
      <c r="S228" s="146">
        <v>0</v>
      </c>
      <c r="T228" s="147">
        <f aca="true" t="shared" si="57" ref="T228:T249">S228*H121</f>
        <v>0</v>
      </c>
      <c r="AR228" s="148" t="s">
        <v>234</v>
      </c>
      <c r="AT228" s="148" t="s">
        <v>104</v>
      </c>
      <c r="AU228" s="148" t="s">
        <v>76</v>
      </c>
      <c r="AY228" s="3" t="s">
        <v>158</v>
      </c>
      <c r="BE228" s="149">
        <f aca="true" t="shared" si="58" ref="BE228:BE249">IF(N228="základní",J121,0)</f>
        <v>0</v>
      </c>
      <c r="BF228" s="149">
        <f aca="true" t="shared" si="59" ref="BF228:BF249">IF(N228="snížená",J121,0)</f>
        <v>0</v>
      </c>
      <c r="BG228" s="149">
        <f aca="true" t="shared" si="60" ref="BG228:BG249">IF(N228="zákl. přenesená",J121,0)</f>
        <v>0</v>
      </c>
      <c r="BH228" s="149">
        <f aca="true" t="shared" si="61" ref="BH228:BH249">IF(N228="sníž. přenesená",J121,0)</f>
        <v>0</v>
      </c>
      <c r="BI228" s="149">
        <f aca="true" t="shared" si="62" ref="BI228:BI249">IF(N228="nulová",J121,0)</f>
        <v>0</v>
      </c>
      <c r="BJ228" s="3" t="s">
        <v>74</v>
      </c>
      <c r="BK228" s="149">
        <f aca="true" t="shared" si="63" ref="BK228:BK249">ROUND(I121*H121,2)</f>
        <v>0</v>
      </c>
      <c r="BL228" s="3" t="s">
        <v>234</v>
      </c>
      <c r="BM228" s="148" t="s">
        <v>293</v>
      </c>
    </row>
    <row r="229" spans="2:65" s="14" customFormat="1" ht="16.5" customHeight="1">
      <c r="B229" s="153"/>
      <c r="C229" s="1"/>
      <c r="D229" s="1"/>
      <c r="E229" s="1"/>
      <c r="F229" s="1"/>
      <c r="G229" s="1"/>
      <c r="H229" s="1"/>
      <c r="I229" s="1"/>
      <c r="J229" s="1"/>
      <c r="K229" s="154" t="s">
        <v>218</v>
      </c>
      <c r="L229" s="39"/>
      <c r="M229" s="144"/>
      <c r="N229" s="145" t="s">
        <v>34</v>
      </c>
      <c r="O229" s="146">
        <v>0.435</v>
      </c>
      <c r="P229" s="146">
        <f t="shared" si="55"/>
        <v>13.05</v>
      </c>
      <c r="Q229" s="146">
        <v>0.004050000000000001</v>
      </c>
      <c r="R229" s="146">
        <f t="shared" si="56"/>
        <v>0.12150000000000002</v>
      </c>
      <c r="S229" s="146">
        <v>0</v>
      </c>
      <c r="T229" s="147">
        <f t="shared" si="57"/>
        <v>0</v>
      </c>
      <c r="AR229" s="148" t="s">
        <v>234</v>
      </c>
      <c r="AT229" s="148" t="s">
        <v>104</v>
      </c>
      <c r="AU229" s="148" t="s">
        <v>76</v>
      </c>
      <c r="AY229" s="3" t="s">
        <v>158</v>
      </c>
      <c r="BE229" s="149">
        <f t="shared" si="58"/>
        <v>0</v>
      </c>
      <c r="BF229" s="149">
        <f t="shared" si="59"/>
        <v>0</v>
      </c>
      <c r="BG229" s="149">
        <f t="shared" si="60"/>
        <v>0</v>
      </c>
      <c r="BH229" s="149">
        <f t="shared" si="61"/>
        <v>0</v>
      </c>
      <c r="BI229" s="149">
        <f t="shared" si="62"/>
        <v>0</v>
      </c>
      <c r="BJ229" s="3" t="s">
        <v>74</v>
      </c>
      <c r="BK229" s="149">
        <f t="shared" si="63"/>
        <v>0</v>
      </c>
      <c r="BL229" s="3" t="s">
        <v>234</v>
      </c>
      <c r="BM229" s="148" t="s">
        <v>294</v>
      </c>
    </row>
    <row r="230" spans="2:65" s="14" customFormat="1" ht="24" customHeight="1">
      <c r="B230" s="153"/>
      <c r="C230" s="1"/>
      <c r="D230" s="1"/>
      <c r="E230" s="1"/>
      <c r="F230" s="1"/>
      <c r="G230" s="1"/>
      <c r="H230" s="1"/>
      <c r="I230" s="1"/>
      <c r="J230" s="1"/>
      <c r="K230" s="154" t="s">
        <v>218</v>
      </c>
      <c r="L230" s="39"/>
      <c r="M230" s="144"/>
      <c r="N230" s="145" t="s">
        <v>34</v>
      </c>
      <c r="O230" s="146">
        <v>1.1320000000000001</v>
      </c>
      <c r="P230" s="146">
        <f t="shared" si="55"/>
        <v>2.83</v>
      </c>
      <c r="Q230" s="146">
        <v>0.011710000000000002</v>
      </c>
      <c r="R230" s="146">
        <f t="shared" si="56"/>
        <v>0.029275000000000002</v>
      </c>
      <c r="S230" s="146">
        <v>0</v>
      </c>
      <c r="T230" s="147">
        <f t="shared" si="57"/>
        <v>0</v>
      </c>
      <c r="AR230" s="148" t="s">
        <v>234</v>
      </c>
      <c r="AT230" s="148" t="s">
        <v>104</v>
      </c>
      <c r="AU230" s="148" t="s">
        <v>76</v>
      </c>
      <c r="AY230" s="3" t="s">
        <v>158</v>
      </c>
      <c r="BE230" s="149">
        <f t="shared" si="58"/>
        <v>0</v>
      </c>
      <c r="BF230" s="149">
        <f t="shared" si="59"/>
        <v>0</v>
      </c>
      <c r="BG230" s="149">
        <f t="shared" si="60"/>
        <v>0</v>
      </c>
      <c r="BH230" s="149">
        <f t="shared" si="61"/>
        <v>0</v>
      </c>
      <c r="BI230" s="149">
        <f t="shared" si="62"/>
        <v>0</v>
      </c>
      <c r="BJ230" s="3" t="s">
        <v>74</v>
      </c>
      <c r="BK230" s="149">
        <f t="shared" si="63"/>
        <v>0</v>
      </c>
      <c r="BL230" s="3" t="s">
        <v>234</v>
      </c>
      <c r="BM230" s="148" t="s">
        <v>295</v>
      </c>
    </row>
    <row r="231" spans="2:65" s="14" customFormat="1" ht="16.5" customHeight="1">
      <c r="B231" s="153"/>
      <c r="C231" s="1"/>
      <c r="D231" s="1"/>
      <c r="E231" s="1"/>
      <c r="F231" s="1"/>
      <c r="G231" s="1"/>
      <c r="H231" s="1"/>
      <c r="I231" s="1"/>
      <c r="J231" s="1"/>
      <c r="K231" s="154" t="s">
        <v>218</v>
      </c>
      <c r="L231" s="39"/>
      <c r="M231" s="144"/>
      <c r="N231" s="145" t="s">
        <v>34</v>
      </c>
      <c r="O231" s="146">
        <v>0.362</v>
      </c>
      <c r="P231" s="146">
        <f t="shared" si="55"/>
        <v>7.24</v>
      </c>
      <c r="Q231" s="146">
        <v>0.00468</v>
      </c>
      <c r="R231" s="146">
        <f t="shared" si="56"/>
        <v>0.0936</v>
      </c>
      <c r="S231" s="146">
        <v>0</v>
      </c>
      <c r="T231" s="147">
        <f t="shared" si="57"/>
        <v>0</v>
      </c>
      <c r="AR231" s="148" t="s">
        <v>234</v>
      </c>
      <c r="AT231" s="148" t="s">
        <v>104</v>
      </c>
      <c r="AU231" s="148" t="s">
        <v>76</v>
      </c>
      <c r="AY231" s="3" t="s">
        <v>158</v>
      </c>
      <c r="BE231" s="149">
        <f t="shared" si="58"/>
        <v>0</v>
      </c>
      <c r="BF231" s="149">
        <f t="shared" si="59"/>
        <v>0</v>
      </c>
      <c r="BG231" s="149">
        <f t="shared" si="60"/>
        <v>0</v>
      </c>
      <c r="BH231" s="149">
        <f t="shared" si="61"/>
        <v>0</v>
      </c>
      <c r="BI231" s="149">
        <f t="shared" si="62"/>
        <v>0</v>
      </c>
      <c r="BJ231" s="3" t="s">
        <v>74</v>
      </c>
      <c r="BK231" s="149">
        <f t="shared" si="63"/>
        <v>0</v>
      </c>
      <c r="BL231" s="3" t="s">
        <v>234</v>
      </c>
      <c r="BM231" s="148" t="s">
        <v>296</v>
      </c>
    </row>
    <row r="232" spans="2:65" s="14" customFormat="1" ht="24" customHeight="1">
      <c r="B232" s="153"/>
      <c r="C232" s="1"/>
      <c r="D232" s="1"/>
      <c r="E232" s="1"/>
      <c r="F232" s="1"/>
      <c r="G232" s="1"/>
      <c r="H232" s="1"/>
      <c r="I232" s="1"/>
      <c r="J232" s="1"/>
      <c r="K232" s="154" t="s">
        <v>218</v>
      </c>
      <c r="L232" s="39"/>
      <c r="M232" s="144"/>
      <c r="N232" s="145" t="s">
        <v>34</v>
      </c>
      <c r="O232" s="146">
        <v>2.05</v>
      </c>
      <c r="P232" s="146">
        <f t="shared" si="55"/>
        <v>2.05</v>
      </c>
      <c r="Q232" s="146">
        <v>0.00529</v>
      </c>
      <c r="R232" s="146">
        <f t="shared" si="56"/>
        <v>0.00529</v>
      </c>
      <c r="S232" s="146">
        <v>0</v>
      </c>
      <c r="T232" s="147">
        <f t="shared" si="57"/>
        <v>0</v>
      </c>
      <c r="AR232" s="148" t="s">
        <v>234</v>
      </c>
      <c r="AT232" s="148" t="s">
        <v>104</v>
      </c>
      <c r="AU232" s="148" t="s">
        <v>76</v>
      </c>
      <c r="AY232" s="3" t="s">
        <v>158</v>
      </c>
      <c r="BE232" s="149">
        <f t="shared" si="58"/>
        <v>0</v>
      </c>
      <c r="BF232" s="149">
        <f t="shared" si="59"/>
        <v>0</v>
      </c>
      <c r="BG232" s="149">
        <f t="shared" si="60"/>
        <v>0</v>
      </c>
      <c r="BH232" s="149">
        <f t="shared" si="61"/>
        <v>0</v>
      </c>
      <c r="BI232" s="149">
        <f t="shared" si="62"/>
        <v>0</v>
      </c>
      <c r="BJ232" s="3" t="s">
        <v>74</v>
      </c>
      <c r="BK232" s="149">
        <f t="shared" si="63"/>
        <v>0</v>
      </c>
      <c r="BL232" s="3" t="s">
        <v>234</v>
      </c>
      <c r="BM232" s="148" t="s">
        <v>297</v>
      </c>
    </row>
    <row r="233" spans="2:65" s="14" customFormat="1" ht="16.5" customHeight="1">
      <c r="B233" s="153"/>
      <c r="C233" s="1"/>
      <c r="D233" s="1"/>
      <c r="E233" s="1"/>
      <c r="F233" s="1"/>
      <c r="G233" s="1"/>
      <c r="H233" s="1"/>
      <c r="I233" s="1"/>
      <c r="J233" s="1"/>
      <c r="K233" s="154" t="s">
        <v>218</v>
      </c>
      <c r="L233" s="39"/>
      <c r="M233" s="144"/>
      <c r="N233" s="145" t="s">
        <v>34</v>
      </c>
      <c r="O233" s="146">
        <v>0.838</v>
      </c>
      <c r="P233" s="146">
        <f t="shared" si="55"/>
        <v>0.838</v>
      </c>
      <c r="Q233" s="146">
        <v>0.0014700000000000002</v>
      </c>
      <c r="R233" s="146">
        <f t="shared" si="56"/>
        <v>0.0014700000000000002</v>
      </c>
      <c r="S233" s="146">
        <v>0</v>
      </c>
      <c r="T233" s="147">
        <f t="shared" si="57"/>
        <v>0</v>
      </c>
      <c r="AR233" s="148" t="s">
        <v>234</v>
      </c>
      <c r="AT233" s="148" t="s">
        <v>104</v>
      </c>
      <c r="AU233" s="148" t="s">
        <v>76</v>
      </c>
      <c r="AY233" s="3" t="s">
        <v>158</v>
      </c>
      <c r="BE233" s="149">
        <f t="shared" si="58"/>
        <v>0</v>
      </c>
      <c r="BF233" s="149">
        <f t="shared" si="59"/>
        <v>0</v>
      </c>
      <c r="BG233" s="149">
        <f t="shared" si="60"/>
        <v>0</v>
      </c>
      <c r="BH233" s="149">
        <f t="shared" si="61"/>
        <v>0</v>
      </c>
      <c r="BI233" s="149">
        <f t="shared" si="62"/>
        <v>0</v>
      </c>
      <c r="BJ233" s="3" t="s">
        <v>74</v>
      </c>
      <c r="BK233" s="149">
        <f t="shared" si="63"/>
        <v>0</v>
      </c>
      <c r="BL233" s="3" t="s">
        <v>234</v>
      </c>
      <c r="BM233" s="148" t="s">
        <v>298</v>
      </c>
    </row>
    <row r="234" spans="1:65" s="14" customFormat="1" ht="24" customHeight="1">
      <c r="A234" s="113"/>
      <c r="B234" s="138"/>
      <c r="C234" s="1"/>
      <c r="D234" s="1"/>
      <c r="E234" s="1"/>
      <c r="F234" s="1"/>
      <c r="G234" s="1"/>
      <c r="H234" s="1"/>
      <c r="I234" s="1"/>
      <c r="J234" s="1"/>
      <c r="K234" s="154" t="s">
        <v>218</v>
      </c>
      <c r="L234" s="39"/>
      <c r="M234" s="144"/>
      <c r="N234" s="145" t="s">
        <v>34</v>
      </c>
      <c r="O234" s="146">
        <v>0.201</v>
      </c>
      <c r="P234" s="146">
        <f t="shared" si="55"/>
        <v>8.040000000000001</v>
      </c>
      <c r="Q234" s="146">
        <v>0.0014</v>
      </c>
      <c r="R234" s="146">
        <f t="shared" si="56"/>
        <v>0.056</v>
      </c>
      <c r="S234" s="146">
        <v>0</v>
      </c>
      <c r="T234" s="147">
        <f t="shared" si="57"/>
        <v>0</v>
      </c>
      <c r="AR234" s="148" t="s">
        <v>234</v>
      </c>
      <c r="AT234" s="148" t="s">
        <v>104</v>
      </c>
      <c r="AU234" s="148" t="s">
        <v>76</v>
      </c>
      <c r="AY234" s="3" t="s">
        <v>158</v>
      </c>
      <c r="BE234" s="149">
        <f t="shared" si="58"/>
        <v>0</v>
      </c>
      <c r="BF234" s="149">
        <f t="shared" si="59"/>
        <v>0</v>
      </c>
      <c r="BG234" s="149">
        <f t="shared" si="60"/>
        <v>0</v>
      </c>
      <c r="BH234" s="149">
        <f t="shared" si="61"/>
        <v>0</v>
      </c>
      <c r="BI234" s="149">
        <f t="shared" si="62"/>
        <v>0</v>
      </c>
      <c r="BJ234" s="3" t="s">
        <v>74</v>
      </c>
      <c r="BK234" s="149">
        <f t="shared" si="63"/>
        <v>0</v>
      </c>
      <c r="BL234" s="3" t="s">
        <v>234</v>
      </c>
      <c r="BM234" s="148" t="s">
        <v>299</v>
      </c>
    </row>
    <row r="235" spans="2:65" s="14" customFormat="1" ht="24" customHeight="1">
      <c r="B235" s="153"/>
      <c r="C235" s="1"/>
      <c r="D235" s="1"/>
      <c r="E235" s="1"/>
      <c r="F235" s="1"/>
      <c r="G235" s="1"/>
      <c r="H235" s="1"/>
      <c r="I235" s="1"/>
      <c r="J235" s="1"/>
      <c r="K235" s="154" t="s">
        <v>218</v>
      </c>
      <c r="L235" s="39"/>
      <c r="M235" s="144"/>
      <c r="N235" s="145" t="s">
        <v>34</v>
      </c>
      <c r="O235" s="146">
        <v>0.10300000000000001</v>
      </c>
      <c r="P235" s="146">
        <f t="shared" si="55"/>
        <v>4.12</v>
      </c>
      <c r="Q235" s="146">
        <v>0.00044</v>
      </c>
      <c r="R235" s="146">
        <f t="shared" si="56"/>
        <v>0.0176</v>
      </c>
      <c r="S235" s="146">
        <v>0</v>
      </c>
      <c r="T235" s="147">
        <f t="shared" si="57"/>
        <v>0</v>
      </c>
      <c r="AR235" s="148" t="s">
        <v>234</v>
      </c>
      <c r="AT235" s="148" t="s">
        <v>104</v>
      </c>
      <c r="AU235" s="148" t="s">
        <v>76</v>
      </c>
      <c r="AY235" s="3" t="s">
        <v>158</v>
      </c>
      <c r="BE235" s="149">
        <f t="shared" si="58"/>
        <v>0</v>
      </c>
      <c r="BF235" s="149">
        <f t="shared" si="59"/>
        <v>0</v>
      </c>
      <c r="BG235" s="149">
        <f t="shared" si="60"/>
        <v>0</v>
      </c>
      <c r="BH235" s="149">
        <f t="shared" si="61"/>
        <v>0</v>
      </c>
      <c r="BI235" s="149">
        <f t="shared" si="62"/>
        <v>0</v>
      </c>
      <c r="BJ235" s="3" t="s">
        <v>74</v>
      </c>
      <c r="BK235" s="149">
        <f t="shared" si="63"/>
        <v>0</v>
      </c>
      <c r="BL235" s="3" t="s">
        <v>234</v>
      </c>
      <c r="BM235" s="148" t="s">
        <v>300</v>
      </c>
    </row>
    <row r="236" spans="2:65" s="14" customFormat="1" ht="24" customHeight="1">
      <c r="B236" s="153"/>
      <c r="C236" s="1"/>
      <c r="D236" s="1"/>
      <c r="E236" s="1"/>
      <c r="F236" s="1"/>
      <c r="G236" s="1"/>
      <c r="H236" s="1"/>
      <c r="I236" s="1"/>
      <c r="J236" s="1"/>
      <c r="K236" s="154" t="s">
        <v>218</v>
      </c>
      <c r="L236" s="39"/>
      <c r="M236" s="144"/>
      <c r="N236" s="145" t="s">
        <v>34</v>
      </c>
      <c r="O236" s="146">
        <v>1.9420000000000002</v>
      </c>
      <c r="P236" s="146">
        <f t="shared" si="55"/>
        <v>1.9420000000000002</v>
      </c>
      <c r="Q236" s="146">
        <v>0.00907</v>
      </c>
      <c r="R236" s="146">
        <f t="shared" si="56"/>
        <v>0.00907</v>
      </c>
      <c r="S236" s="146">
        <v>0</v>
      </c>
      <c r="T236" s="147">
        <f t="shared" si="57"/>
        <v>0</v>
      </c>
      <c r="AR236" s="148" t="s">
        <v>234</v>
      </c>
      <c r="AT236" s="148" t="s">
        <v>104</v>
      </c>
      <c r="AU236" s="148" t="s">
        <v>76</v>
      </c>
      <c r="AY236" s="3" t="s">
        <v>158</v>
      </c>
      <c r="BE236" s="149">
        <f t="shared" si="58"/>
        <v>0</v>
      </c>
      <c r="BF236" s="149">
        <f t="shared" si="59"/>
        <v>0</v>
      </c>
      <c r="BG236" s="149">
        <f t="shared" si="60"/>
        <v>0</v>
      </c>
      <c r="BH236" s="149">
        <f t="shared" si="61"/>
        <v>0</v>
      </c>
      <c r="BI236" s="149">
        <f t="shared" si="62"/>
        <v>0</v>
      </c>
      <c r="BJ236" s="3" t="s">
        <v>74</v>
      </c>
      <c r="BK236" s="149">
        <f t="shared" si="63"/>
        <v>0</v>
      </c>
      <c r="BL236" s="3" t="s">
        <v>234</v>
      </c>
      <c r="BM236" s="148" t="s">
        <v>301</v>
      </c>
    </row>
    <row r="237" spans="2:65" s="14" customFormat="1" ht="16.5" customHeight="1">
      <c r="B237" s="153"/>
      <c r="C237" s="1"/>
      <c r="D237" s="1"/>
      <c r="E237" s="1"/>
      <c r="F237" s="1"/>
      <c r="G237" s="1"/>
      <c r="H237" s="1"/>
      <c r="I237" s="1"/>
      <c r="J237" s="1"/>
      <c r="K237" s="154" t="s">
        <v>218</v>
      </c>
      <c r="L237" s="39"/>
      <c r="M237" s="144"/>
      <c r="N237" s="145" t="s">
        <v>34</v>
      </c>
      <c r="O237" s="146">
        <v>0.559</v>
      </c>
      <c r="P237" s="146">
        <f t="shared" si="55"/>
        <v>0.559</v>
      </c>
      <c r="Q237" s="146">
        <v>0</v>
      </c>
      <c r="R237" s="146">
        <f t="shared" si="56"/>
        <v>0</v>
      </c>
      <c r="S237" s="146">
        <v>0</v>
      </c>
      <c r="T237" s="147">
        <f t="shared" si="57"/>
        <v>0</v>
      </c>
      <c r="AR237" s="148" t="s">
        <v>234</v>
      </c>
      <c r="AT237" s="148" t="s">
        <v>104</v>
      </c>
      <c r="AU237" s="148" t="s">
        <v>76</v>
      </c>
      <c r="AY237" s="3" t="s">
        <v>158</v>
      </c>
      <c r="BE237" s="149">
        <f t="shared" si="58"/>
        <v>0</v>
      </c>
      <c r="BF237" s="149">
        <f t="shared" si="59"/>
        <v>0</v>
      </c>
      <c r="BG237" s="149">
        <f t="shared" si="60"/>
        <v>0</v>
      </c>
      <c r="BH237" s="149">
        <f t="shared" si="61"/>
        <v>0</v>
      </c>
      <c r="BI237" s="149">
        <f t="shared" si="62"/>
        <v>0</v>
      </c>
      <c r="BJ237" s="3" t="s">
        <v>74</v>
      </c>
      <c r="BK237" s="149">
        <f t="shared" si="63"/>
        <v>0</v>
      </c>
      <c r="BL237" s="3" t="s">
        <v>234</v>
      </c>
      <c r="BM237" s="148" t="s">
        <v>302</v>
      </c>
    </row>
    <row r="238" spans="2:65" s="14" customFormat="1" ht="16.5" customHeight="1">
      <c r="B238" s="153"/>
      <c r="C238" s="1"/>
      <c r="D238" s="1"/>
      <c r="E238" s="1"/>
      <c r="F238" s="1"/>
      <c r="G238" s="1"/>
      <c r="H238" s="1"/>
      <c r="I238" s="1"/>
      <c r="J238" s="1"/>
      <c r="K238" s="154" t="s">
        <v>218</v>
      </c>
      <c r="L238" s="39"/>
      <c r="M238" s="144"/>
      <c r="N238" s="145" t="s">
        <v>34</v>
      </c>
      <c r="O238" s="146">
        <v>0.482</v>
      </c>
      <c r="P238" s="146">
        <f t="shared" si="55"/>
        <v>36.15</v>
      </c>
      <c r="Q238" s="146">
        <v>0</v>
      </c>
      <c r="R238" s="146">
        <f t="shared" si="56"/>
        <v>0</v>
      </c>
      <c r="S238" s="146">
        <v>0</v>
      </c>
      <c r="T238" s="147">
        <f t="shared" si="57"/>
        <v>0</v>
      </c>
      <c r="AR238" s="148" t="s">
        <v>234</v>
      </c>
      <c r="AT238" s="148" t="s">
        <v>104</v>
      </c>
      <c r="AU238" s="148" t="s">
        <v>76</v>
      </c>
      <c r="AY238" s="3" t="s">
        <v>158</v>
      </c>
      <c r="BE238" s="149">
        <f t="shared" si="58"/>
        <v>0</v>
      </c>
      <c r="BF238" s="149">
        <f t="shared" si="59"/>
        <v>0</v>
      </c>
      <c r="BG238" s="149">
        <f t="shared" si="60"/>
        <v>0</v>
      </c>
      <c r="BH238" s="149">
        <f t="shared" si="61"/>
        <v>0</v>
      </c>
      <c r="BI238" s="149">
        <f t="shared" si="62"/>
        <v>0</v>
      </c>
      <c r="BJ238" s="3" t="s">
        <v>74</v>
      </c>
      <c r="BK238" s="149">
        <f t="shared" si="63"/>
        <v>0</v>
      </c>
      <c r="BL238" s="3" t="s">
        <v>234</v>
      </c>
      <c r="BM238" s="148" t="s">
        <v>303</v>
      </c>
    </row>
    <row r="239" spans="2:65" s="14" customFormat="1" ht="16.5" customHeight="1">
      <c r="B239" s="153"/>
      <c r="C239" s="1"/>
      <c r="D239" s="1"/>
      <c r="E239" s="1"/>
      <c r="F239" s="1"/>
      <c r="G239" s="1"/>
      <c r="H239" s="1"/>
      <c r="I239" s="1"/>
      <c r="J239" s="1"/>
      <c r="K239" s="154" t="s">
        <v>218</v>
      </c>
      <c r="L239" s="39"/>
      <c r="M239" s="144"/>
      <c r="N239" s="145" t="s">
        <v>34</v>
      </c>
      <c r="O239" s="146">
        <v>0.23</v>
      </c>
      <c r="P239" s="146">
        <f t="shared" si="55"/>
        <v>0.23</v>
      </c>
      <c r="Q239" s="146">
        <v>0.00018</v>
      </c>
      <c r="R239" s="146">
        <f t="shared" si="56"/>
        <v>0.00018</v>
      </c>
      <c r="S239" s="146">
        <v>0</v>
      </c>
      <c r="T239" s="147">
        <f t="shared" si="57"/>
        <v>0</v>
      </c>
      <c r="AR239" s="148" t="s">
        <v>234</v>
      </c>
      <c r="AT239" s="148" t="s">
        <v>104</v>
      </c>
      <c r="AU239" s="148" t="s">
        <v>76</v>
      </c>
      <c r="AY239" s="3" t="s">
        <v>158</v>
      </c>
      <c r="BE239" s="149">
        <f t="shared" si="58"/>
        <v>0</v>
      </c>
      <c r="BF239" s="149">
        <f t="shared" si="59"/>
        <v>0</v>
      </c>
      <c r="BG239" s="149">
        <f t="shared" si="60"/>
        <v>0</v>
      </c>
      <c r="BH239" s="149">
        <f t="shared" si="61"/>
        <v>0</v>
      </c>
      <c r="BI239" s="149">
        <f t="shared" si="62"/>
        <v>0</v>
      </c>
      <c r="BJ239" s="3" t="s">
        <v>74</v>
      </c>
      <c r="BK239" s="149">
        <f t="shared" si="63"/>
        <v>0</v>
      </c>
      <c r="BL239" s="3" t="s">
        <v>234</v>
      </c>
      <c r="BM239" s="148" t="s">
        <v>304</v>
      </c>
    </row>
    <row r="240" spans="2:65" s="14" customFormat="1" ht="24" customHeight="1">
      <c r="B240" s="153"/>
      <c r="C240" s="1"/>
      <c r="D240" s="1"/>
      <c r="E240" s="1"/>
      <c r="F240" s="1"/>
      <c r="G240" s="1"/>
      <c r="H240" s="1"/>
      <c r="I240" s="1"/>
      <c r="J240" s="1"/>
      <c r="K240" s="154" t="s">
        <v>218</v>
      </c>
      <c r="L240" s="39"/>
      <c r="M240" s="144"/>
      <c r="N240" s="145" t="s">
        <v>34</v>
      </c>
      <c r="O240" s="146">
        <v>0.269</v>
      </c>
      <c r="P240" s="146">
        <f t="shared" si="55"/>
        <v>0.538</v>
      </c>
      <c r="Q240" s="146">
        <v>0.00088</v>
      </c>
      <c r="R240" s="146">
        <f t="shared" si="56"/>
        <v>0.00176</v>
      </c>
      <c r="S240" s="146">
        <v>0</v>
      </c>
      <c r="T240" s="147">
        <f t="shared" si="57"/>
        <v>0</v>
      </c>
      <c r="AR240" s="148" t="s">
        <v>234</v>
      </c>
      <c r="AT240" s="148" t="s">
        <v>104</v>
      </c>
      <c r="AU240" s="148" t="s">
        <v>76</v>
      </c>
      <c r="AY240" s="3" t="s">
        <v>158</v>
      </c>
      <c r="BE240" s="149">
        <f t="shared" si="58"/>
        <v>0</v>
      </c>
      <c r="BF240" s="149">
        <f t="shared" si="59"/>
        <v>0</v>
      </c>
      <c r="BG240" s="149">
        <f t="shared" si="60"/>
        <v>0</v>
      </c>
      <c r="BH240" s="149">
        <f t="shared" si="61"/>
        <v>0</v>
      </c>
      <c r="BI240" s="149">
        <f t="shared" si="62"/>
        <v>0</v>
      </c>
      <c r="BJ240" s="3" t="s">
        <v>74</v>
      </c>
      <c r="BK240" s="149">
        <f t="shared" si="63"/>
        <v>0</v>
      </c>
      <c r="BL240" s="3" t="s">
        <v>234</v>
      </c>
      <c r="BM240" s="148" t="s">
        <v>305</v>
      </c>
    </row>
    <row r="241" spans="2:65" s="14" customFormat="1" ht="24" customHeight="1">
      <c r="B241" s="153"/>
      <c r="C241" s="1"/>
      <c r="D241" s="1"/>
      <c r="E241" s="1"/>
      <c r="F241" s="1"/>
      <c r="G241" s="1"/>
      <c r="H241" s="1"/>
      <c r="I241" s="1"/>
      <c r="J241" s="1"/>
      <c r="K241" s="154" t="s">
        <v>218</v>
      </c>
      <c r="L241" s="39"/>
      <c r="M241" s="144"/>
      <c r="N241" s="145" t="s">
        <v>34</v>
      </c>
      <c r="O241" s="146">
        <v>0.352</v>
      </c>
      <c r="P241" s="146">
        <f t="shared" si="55"/>
        <v>0.704</v>
      </c>
      <c r="Q241" s="146">
        <v>0.0013000000000000002</v>
      </c>
      <c r="R241" s="146">
        <f t="shared" si="56"/>
        <v>0.0026000000000000003</v>
      </c>
      <c r="S241" s="146">
        <v>0</v>
      </c>
      <c r="T241" s="147">
        <f t="shared" si="57"/>
        <v>0</v>
      </c>
      <c r="AR241" s="148" t="s">
        <v>234</v>
      </c>
      <c r="AT241" s="148" t="s">
        <v>104</v>
      </c>
      <c r="AU241" s="148" t="s">
        <v>76</v>
      </c>
      <c r="AY241" s="3" t="s">
        <v>158</v>
      </c>
      <c r="BE241" s="149">
        <f t="shared" si="58"/>
        <v>0</v>
      </c>
      <c r="BF241" s="149">
        <f t="shared" si="59"/>
        <v>0</v>
      </c>
      <c r="BG241" s="149">
        <f t="shared" si="60"/>
        <v>0</v>
      </c>
      <c r="BH241" s="149">
        <f t="shared" si="61"/>
        <v>0</v>
      </c>
      <c r="BI241" s="149">
        <f t="shared" si="62"/>
        <v>0</v>
      </c>
      <c r="BJ241" s="3" t="s">
        <v>74</v>
      </c>
      <c r="BK241" s="149">
        <f t="shared" si="63"/>
        <v>0</v>
      </c>
      <c r="BL241" s="3" t="s">
        <v>234</v>
      </c>
      <c r="BM241" s="148" t="s">
        <v>306</v>
      </c>
    </row>
    <row r="242" spans="2:65" s="14" customFormat="1" ht="24" customHeight="1">
      <c r="B242" s="153"/>
      <c r="C242" s="1"/>
      <c r="D242" s="1"/>
      <c r="E242" s="1"/>
      <c r="F242" s="1"/>
      <c r="G242" s="1"/>
      <c r="H242" s="1"/>
      <c r="I242" s="1"/>
      <c r="J242" s="1"/>
      <c r="K242" s="154" t="s">
        <v>218</v>
      </c>
      <c r="L242" s="39"/>
      <c r="M242" s="144"/>
      <c r="N242" s="145" t="s">
        <v>34</v>
      </c>
      <c r="O242" s="146">
        <v>0.30000000000000004</v>
      </c>
      <c r="P242" s="146">
        <f t="shared" si="55"/>
        <v>0.30000000000000004</v>
      </c>
      <c r="Q242" s="146">
        <v>0.0032800000000000004</v>
      </c>
      <c r="R242" s="146">
        <f t="shared" si="56"/>
        <v>0.0032800000000000004</v>
      </c>
      <c r="S242" s="146">
        <v>0</v>
      </c>
      <c r="T242" s="147">
        <f t="shared" si="57"/>
        <v>0</v>
      </c>
      <c r="AR242" s="148" t="s">
        <v>234</v>
      </c>
      <c r="AT242" s="148" t="s">
        <v>104</v>
      </c>
      <c r="AU242" s="148" t="s">
        <v>76</v>
      </c>
      <c r="AY242" s="3" t="s">
        <v>158</v>
      </c>
      <c r="BE242" s="149">
        <f t="shared" si="58"/>
        <v>0</v>
      </c>
      <c r="BF242" s="149">
        <f t="shared" si="59"/>
        <v>0</v>
      </c>
      <c r="BG242" s="149">
        <f t="shared" si="60"/>
        <v>0</v>
      </c>
      <c r="BH242" s="149">
        <f t="shared" si="61"/>
        <v>0</v>
      </c>
      <c r="BI242" s="149">
        <f t="shared" si="62"/>
        <v>0</v>
      </c>
      <c r="BJ242" s="3" t="s">
        <v>74</v>
      </c>
      <c r="BK242" s="149">
        <f t="shared" si="63"/>
        <v>0</v>
      </c>
      <c r="BL242" s="3" t="s">
        <v>234</v>
      </c>
      <c r="BM242" s="148" t="s">
        <v>307</v>
      </c>
    </row>
    <row r="243" spans="2:65" s="14" customFormat="1" ht="16.5" customHeight="1">
      <c r="B243" s="153"/>
      <c r="C243" s="1"/>
      <c r="D243" s="1"/>
      <c r="E243" s="1"/>
      <c r="F243" s="1"/>
      <c r="G243" s="1"/>
      <c r="H243" s="1"/>
      <c r="I243" s="1"/>
      <c r="J243" s="1"/>
      <c r="K243" s="154"/>
      <c r="L243" s="39"/>
      <c r="M243" s="144"/>
      <c r="N243" s="145" t="s">
        <v>34</v>
      </c>
      <c r="O243" s="146">
        <v>0</v>
      </c>
      <c r="P243" s="146">
        <f t="shared" si="55"/>
        <v>0</v>
      </c>
      <c r="Q243" s="146">
        <v>0</v>
      </c>
      <c r="R243" s="146">
        <f t="shared" si="56"/>
        <v>0</v>
      </c>
      <c r="S243" s="146">
        <v>0</v>
      </c>
      <c r="T243" s="147">
        <f t="shared" si="57"/>
        <v>0</v>
      </c>
      <c r="AR243" s="148" t="s">
        <v>234</v>
      </c>
      <c r="AT243" s="148" t="s">
        <v>104</v>
      </c>
      <c r="AU243" s="148" t="s">
        <v>76</v>
      </c>
      <c r="AY243" s="3" t="s">
        <v>158</v>
      </c>
      <c r="BE243" s="149">
        <f t="shared" si="58"/>
        <v>0</v>
      </c>
      <c r="BF243" s="149">
        <f t="shared" si="59"/>
        <v>0</v>
      </c>
      <c r="BG243" s="149">
        <f t="shared" si="60"/>
        <v>0</v>
      </c>
      <c r="BH243" s="149">
        <f t="shared" si="61"/>
        <v>0</v>
      </c>
      <c r="BI243" s="149">
        <f t="shared" si="62"/>
        <v>0</v>
      </c>
      <c r="BJ243" s="3" t="s">
        <v>74</v>
      </c>
      <c r="BK243" s="149">
        <f t="shared" si="63"/>
        <v>0</v>
      </c>
      <c r="BL243" s="3" t="s">
        <v>234</v>
      </c>
      <c r="BM243" s="148" t="s">
        <v>308</v>
      </c>
    </row>
    <row r="244" spans="2:65" s="14" customFormat="1" ht="16.5" customHeight="1">
      <c r="B244" s="153"/>
      <c r="C244" s="1"/>
      <c r="D244" s="1"/>
      <c r="E244" s="1"/>
      <c r="F244" s="1"/>
      <c r="G244" s="1"/>
      <c r="H244" s="1"/>
      <c r="I244" s="1"/>
      <c r="J244" s="1"/>
      <c r="K244" s="154"/>
      <c r="L244" s="39"/>
      <c r="M244" s="144"/>
      <c r="N244" s="145" t="s">
        <v>34</v>
      </c>
      <c r="O244" s="146">
        <v>0</v>
      </c>
      <c r="P244" s="146">
        <f t="shared" si="55"/>
        <v>0</v>
      </c>
      <c r="Q244" s="146">
        <v>0</v>
      </c>
      <c r="R244" s="146">
        <f t="shared" si="56"/>
        <v>0</v>
      </c>
      <c r="S244" s="146">
        <v>0</v>
      </c>
      <c r="T244" s="147">
        <f t="shared" si="57"/>
        <v>0</v>
      </c>
      <c r="AR244" s="148" t="s">
        <v>234</v>
      </c>
      <c r="AT244" s="148" t="s">
        <v>104</v>
      </c>
      <c r="AU244" s="148" t="s">
        <v>76</v>
      </c>
      <c r="AY244" s="3" t="s">
        <v>158</v>
      </c>
      <c r="BE244" s="149">
        <f t="shared" si="58"/>
        <v>0</v>
      </c>
      <c r="BF244" s="149">
        <f t="shared" si="59"/>
        <v>0</v>
      </c>
      <c r="BG244" s="149">
        <f t="shared" si="60"/>
        <v>0</v>
      </c>
      <c r="BH244" s="149">
        <f t="shared" si="61"/>
        <v>0</v>
      </c>
      <c r="BI244" s="149">
        <f t="shared" si="62"/>
        <v>0</v>
      </c>
      <c r="BJ244" s="3" t="s">
        <v>74</v>
      </c>
      <c r="BK244" s="149">
        <f t="shared" si="63"/>
        <v>0</v>
      </c>
      <c r="BL244" s="3" t="s">
        <v>234</v>
      </c>
      <c r="BM244" s="148" t="s">
        <v>309</v>
      </c>
    </row>
    <row r="245" spans="2:65" s="14" customFormat="1" ht="16.5" customHeight="1">
      <c r="B245" s="153"/>
      <c r="C245" s="1"/>
      <c r="D245" s="1"/>
      <c r="E245" s="1"/>
      <c r="F245" s="1"/>
      <c r="G245" s="1"/>
      <c r="H245" s="1"/>
      <c r="I245" s="1"/>
      <c r="J245" s="1"/>
      <c r="K245" s="154"/>
      <c r="L245" s="39"/>
      <c r="M245" s="144"/>
      <c r="N245" s="145" t="s">
        <v>34</v>
      </c>
      <c r="O245" s="146">
        <v>0</v>
      </c>
      <c r="P245" s="146">
        <f t="shared" si="55"/>
        <v>0</v>
      </c>
      <c r="Q245" s="146">
        <v>0</v>
      </c>
      <c r="R245" s="146">
        <f t="shared" si="56"/>
        <v>0</v>
      </c>
      <c r="S245" s="146">
        <v>0</v>
      </c>
      <c r="T245" s="147">
        <f t="shared" si="57"/>
        <v>0</v>
      </c>
      <c r="AR245" s="148" t="s">
        <v>234</v>
      </c>
      <c r="AT245" s="148" t="s">
        <v>104</v>
      </c>
      <c r="AU245" s="148" t="s">
        <v>76</v>
      </c>
      <c r="AY245" s="3" t="s">
        <v>158</v>
      </c>
      <c r="BE245" s="149">
        <f t="shared" si="58"/>
        <v>0</v>
      </c>
      <c r="BF245" s="149">
        <f t="shared" si="59"/>
        <v>0</v>
      </c>
      <c r="BG245" s="149">
        <f t="shared" si="60"/>
        <v>0</v>
      </c>
      <c r="BH245" s="149">
        <f t="shared" si="61"/>
        <v>0</v>
      </c>
      <c r="BI245" s="149">
        <f t="shared" si="62"/>
        <v>0</v>
      </c>
      <c r="BJ245" s="3" t="s">
        <v>74</v>
      </c>
      <c r="BK245" s="149">
        <f t="shared" si="63"/>
        <v>0</v>
      </c>
      <c r="BL245" s="3" t="s">
        <v>234</v>
      </c>
      <c r="BM245" s="148" t="s">
        <v>310</v>
      </c>
    </row>
    <row r="246" spans="2:65" s="14" customFormat="1" ht="16.5" customHeight="1">
      <c r="B246" s="153"/>
      <c r="C246" s="1"/>
      <c r="D246" s="1"/>
      <c r="E246" s="1"/>
      <c r="F246" s="1"/>
      <c r="G246" s="1"/>
      <c r="H246" s="1"/>
      <c r="I246" s="1"/>
      <c r="J246" s="1"/>
      <c r="K246" s="154"/>
      <c r="L246" s="39"/>
      <c r="M246" s="144"/>
      <c r="N246" s="145" t="s">
        <v>34</v>
      </c>
      <c r="O246" s="146">
        <v>0</v>
      </c>
      <c r="P246" s="146">
        <f t="shared" si="55"/>
        <v>0</v>
      </c>
      <c r="Q246" s="146">
        <v>0</v>
      </c>
      <c r="R246" s="146">
        <f t="shared" si="56"/>
        <v>0</v>
      </c>
      <c r="S246" s="146">
        <v>0</v>
      </c>
      <c r="T246" s="147">
        <f t="shared" si="57"/>
        <v>0</v>
      </c>
      <c r="AR246" s="148" t="s">
        <v>234</v>
      </c>
      <c r="AT246" s="148" t="s">
        <v>104</v>
      </c>
      <c r="AU246" s="148" t="s">
        <v>76</v>
      </c>
      <c r="AY246" s="3" t="s">
        <v>158</v>
      </c>
      <c r="BE246" s="149">
        <f t="shared" si="58"/>
        <v>0</v>
      </c>
      <c r="BF246" s="149">
        <f t="shared" si="59"/>
        <v>0</v>
      </c>
      <c r="BG246" s="149">
        <f t="shared" si="60"/>
        <v>0</v>
      </c>
      <c r="BH246" s="149">
        <f t="shared" si="61"/>
        <v>0</v>
      </c>
      <c r="BI246" s="149">
        <f t="shared" si="62"/>
        <v>0</v>
      </c>
      <c r="BJ246" s="3" t="s">
        <v>74</v>
      </c>
      <c r="BK246" s="149">
        <f t="shared" si="63"/>
        <v>0</v>
      </c>
      <c r="BL246" s="3" t="s">
        <v>234</v>
      </c>
      <c r="BM246" s="148" t="s">
        <v>311</v>
      </c>
    </row>
    <row r="247" spans="1:65" s="14" customFormat="1" ht="16.5" customHeight="1">
      <c r="A247" s="113"/>
      <c r="B247" s="138"/>
      <c r="C247" s="1"/>
      <c r="D247" s="1"/>
      <c r="E247" s="1"/>
      <c r="F247" s="1"/>
      <c r="G247" s="1"/>
      <c r="H247" s="1"/>
      <c r="I247" s="1"/>
      <c r="J247" s="1"/>
      <c r="K247" s="154"/>
      <c r="L247" s="39"/>
      <c r="M247" s="144"/>
      <c r="N247" s="145" t="s">
        <v>34</v>
      </c>
      <c r="O247" s="146">
        <v>0</v>
      </c>
      <c r="P247" s="146">
        <f t="shared" si="55"/>
        <v>0</v>
      </c>
      <c r="Q247" s="146">
        <v>0</v>
      </c>
      <c r="R247" s="146">
        <f t="shared" si="56"/>
        <v>0</v>
      </c>
      <c r="S247" s="146">
        <v>0</v>
      </c>
      <c r="T247" s="147">
        <f t="shared" si="57"/>
        <v>0</v>
      </c>
      <c r="AR247" s="148" t="s">
        <v>234</v>
      </c>
      <c r="AT247" s="148" t="s">
        <v>104</v>
      </c>
      <c r="AU247" s="148" t="s">
        <v>76</v>
      </c>
      <c r="AY247" s="3" t="s">
        <v>158</v>
      </c>
      <c r="BE247" s="149">
        <f t="shared" si="58"/>
        <v>0</v>
      </c>
      <c r="BF247" s="149">
        <f t="shared" si="59"/>
        <v>0</v>
      </c>
      <c r="BG247" s="149">
        <f t="shared" si="60"/>
        <v>0</v>
      </c>
      <c r="BH247" s="149">
        <f t="shared" si="61"/>
        <v>0</v>
      </c>
      <c r="BI247" s="149">
        <f t="shared" si="62"/>
        <v>0</v>
      </c>
      <c r="BJ247" s="3" t="s">
        <v>74</v>
      </c>
      <c r="BK247" s="149">
        <f t="shared" si="63"/>
        <v>0</v>
      </c>
      <c r="BL247" s="3" t="s">
        <v>234</v>
      </c>
      <c r="BM247" s="148" t="s">
        <v>312</v>
      </c>
    </row>
    <row r="248" spans="2:65" s="14" customFormat="1" ht="16.5" customHeight="1">
      <c r="B248" s="153"/>
      <c r="C248" s="1"/>
      <c r="D248" s="1"/>
      <c r="E248" s="1"/>
      <c r="F248" s="1"/>
      <c r="G248" s="1"/>
      <c r="H248" s="1"/>
      <c r="I248" s="1"/>
      <c r="J248" s="1"/>
      <c r="K248" s="154"/>
      <c r="L248" s="39"/>
      <c r="M248" s="144"/>
      <c r="N248" s="145" t="s">
        <v>34</v>
      </c>
      <c r="O248" s="146">
        <v>0</v>
      </c>
      <c r="P248" s="146">
        <f t="shared" si="55"/>
        <v>0</v>
      </c>
      <c r="Q248" s="146">
        <v>0</v>
      </c>
      <c r="R248" s="146">
        <f t="shared" si="56"/>
        <v>0</v>
      </c>
      <c r="S248" s="146">
        <v>0</v>
      </c>
      <c r="T248" s="147">
        <f t="shared" si="57"/>
        <v>0</v>
      </c>
      <c r="AR248" s="148" t="s">
        <v>234</v>
      </c>
      <c r="AT248" s="148" t="s">
        <v>104</v>
      </c>
      <c r="AU248" s="148" t="s">
        <v>76</v>
      </c>
      <c r="AY248" s="3" t="s">
        <v>158</v>
      </c>
      <c r="BE248" s="149">
        <f t="shared" si="58"/>
        <v>0</v>
      </c>
      <c r="BF248" s="149">
        <f t="shared" si="59"/>
        <v>0</v>
      </c>
      <c r="BG248" s="149">
        <f t="shared" si="60"/>
        <v>0</v>
      </c>
      <c r="BH248" s="149">
        <f t="shared" si="61"/>
        <v>0</v>
      </c>
      <c r="BI248" s="149">
        <f t="shared" si="62"/>
        <v>0</v>
      </c>
      <c r="BJ248" s="3" t="s">
        <v>74</v>
      </c>
      <c r="BK248" s="149">
        <f t="shared" si="63"/>
        <v>0</v>
      </c>
      <c r="BL248" s="3" t="s">
        <v>234</v>
      </c>
      <c r="BM248" s="148" t="s">
        <v>313</v>
      </c>
    </row>
    <row r="249" spans="2:65" s="14" customFormat="1" ht="16.5" customHeight="1">
      <c r="B249" s="153"/>
      <c r="C249" s="1"/>
      <c r="D249" s="1"/>
      <c r="E249" s="1"/>
      <c r="F249" s="1"/>
      <c r="G249" s="1"/>
      <c r="H249" s="1"/>
      <c r="I249" s="1"/>
      <c r="J249" s="1"/>
      <c r="K249" s="154"/>
      <c r="L249" s="39"/>
      <c r="M249" s="144"/>
      <c r="N249" s="145" t="s">
        <v>34</v>
      </c>
      <c r="O249" s="146">
        <v>0</v>
      </c>
      <c r="P249" s="146">
        <f t="shared" si="55"/>
        <v>0</v>
      </c>
      <c r="Q249" s="146">
        <v>0</v>
      </c>
      <c r="R249" s="146">
        <f t="shared" si="56"/>
        <v>0</v>
      </c>
      <c r="S249" s="146">
        <v>0</v>
      </c>
      <c r="T249" s="147">
        <f t="shared" si="57"/>
        <v>0</v>
      </c>
      <c r="AR249" s="148" t="s">
        <v>234</v>
      </c>
      <c r="AT249" s="148" t="s">
        <v>104</v>
      </c>
      <c r="AU249" s="148" t="s">
        <v>76</v>
      </c>
      <c r="AY249" s="3" t="s">
        <v>158</v>
      </c>
      <c r="BE249" s="149">
        <f t="shared" si="58"/>
        <v>0</v>
      </c>
      <c r="BF249" s="149">
        <f t="shared" si="59"/>
        <v>0</v>
      </c>
      <c r="BG249" s="149">
        <f t="shared" si="60"/>
        <v>0</v>
      </c>
      <c r="BH249" s="149">
        <f t="shared" si="61"/>
        <v>0</v>
      </c>
      <c r="BI249" s="149">
        <f t="shared" si="62"/>
        <v>0</v>
      </c>
      <c r="BJ249" s="3" t="s">
        <v>74</v>
      </c>
      <c r="BK249" s="149">
        <f t="shared" si="63"/>
        <v>0</v>
      </c>
      <c r="BL249" s="3" t="s">
        <v>234</v>
      </c>
      <c r="BM249" s="148" t="s">
        <v>314</v>
      </c>
    </row>
    <row r="250" spans="2:65" s="14" customFormat="1" ht="24" customHeight="1">
      <c r="B250" s="153"/>
      <c r="C250" s="1"/>
      <c r="D250" s="1"/>
      <c r="E250" s="1"/>
      <c r="F250" s="1"/>
      <c r="G250" s="1"/>
      <c r="H250" s="1"/>
      <c r="I250" s="1"/>
      <c r="J250" s="1"/>
      <c r="K250" s="154" t="s">
        <v>218</v>
      </c>
      <c r="L250" s="39"/>
      <c r="M250" s="144"/>
      <c r="N250" s="145" t="s">
        <v>34</v>
      </c>
      <c r="O250" s="146">
        <v>0</v>
      </c>
      <c r="P250" s="146">
        <f>O250*H145</f>
        <v>0</v>
      </c>
      <c r="Q250" s="146">
        <v>0</v>
      </c>
      <c r="R250" s="146">
        <f>Q250*H145</f>
        <v>0</v>
      </c>
      <c r="S250" s="146">
        <v>0</v>
      </c>
      <c r="T250" s="147">
        <f>S250*H145</f>
        <v>0</v>
      </c>
      <c r="AR250" s="148" t="s">
        <v>234</v>
      </c>
      <c r="AT250" s="148" t="s">
        <v>104</v>
      </c>
      <c r="AU250" s="148" t="s">
        <v>76</v>
      </c>
      <c r="AY250" s="3" t="s">
        <v>158</v>
      </c>
      <c r="BE250" s="149">
        <f>IF(N250="základní",J145,0)</f>
        <v>0</v>
      </c>
      <c r="BF250" s="149">
        <f>IF(N250="snížená",J145,0)</f>
        <v>0</v>
      </c>
      <c r="BG250" s="149">
        <f>IF(N250="zákl. přenesená",J145,0)</f>
        <v>0</v>
      </c>
      <c r="BH250" s="149">
        <f>IF(N250="sníž. přenesená",J145,0)</f>
        <v>0</v>
      </c>
      <c r="BI250" s="149">
        <f>IF(N250="nulová",J145,0)</f>
        <v>0</v>
      </c>
      <c r="BJ250" s="3" t="s">
        <v>74</v>
      </c>
      <c r="BK250" s="149">
        <f>ROUND(I145*H145,2)</f>
        <v>0</v>
      </c>
      <c r="BL250" s="3" t="s">
        <v>234</v>
      </c>
      <c r="BM250" s="148" t="s">
        <v>315</v>
      </c>
    </row>
    <row r="251" spans="1:63" s="113" customFormat="1" ht="22.5" customHeight="1">
      <c r="A251" s="14"/>
      <c r="B251" s="153"/>
      <c r="C251" s="1"/>
      <c r="D251" s="1"/>
      <c r="E251" s="1"/>
      <c r="F251" s="1"/>
      <c r="G251" s="1"/>
      <c r="H251" s="1"/>
      <c r="I251" s="1"/>
      <c r="J251" s="1"/>
      <c r="L251" s="138"/>
      <c r="M251" s="137"/>
      <c r="N251" s="138"/>
      <c r="O251" s="138"/>
      <c r="P251" s="139" t="e">
        <f>SUM(P252:P254)</f>
        <v>#VALUE!</v>
      </c>
      <c r="Q251" s="138"/>
      <c r="R251" s="139" t="e">
        <f>SUM(R252:R254)</f>
        <v>#VALUE!</v>
      </c>
      <c r="S251" s="138"/>
      <c r="T251" s="140" t="e">
        <f>SUM(T252:T254)</f>
        <v>#VALUE!</v>
      </c>
      <c r="AR251" s="114" t="s">
        <v>76</v>
      </c>
      <c r="AT251" s="141" t="s">
        <v>68</v>
      </c>
      <c r="AU251" s="141" t="s">
        <v>74</v>
      </c>
      <c r="AY251" s="114" t="s">
        <v>158</v>
      </c>
      <c r="BK251" s="142" t="e">
        <f>SUM(BK252:BK254)</f>
        <v>#VALUE!</v>
      </c>
    </row>
    <row r="252" spans="2:65" s="14" customFormat="1" ht="24" customHeight="1">
      <c r="B252" s="153"/>
      <c r="C252" s="1"/>
      <c r="D252" s="1"/>
      <c r="E252" s="1"/>
      <c r="F252" s="1"/>
      <c r="G252" s="1"/>
      <c r="H252" s="1"/>
      <c r="I252" s="1"/>
      <c r="J252" s="1"/>
      <c r="K252" s="154" t="s">
        <v>218</v>
      </c>
      <c r="L252" s="39"/>
      <c r="M252" s="144"/>
      <c r="N252" s="145" t="s">
        <v>34</v>
      </c>
      <c r="O252" s="146">
        <v>3.524</v>
      </c>
      <c r="P252" s="146" t="e">
        <f>O252*"$#REF!$#REF!"</f>
        <v>#VALUE!</v>
      </c>
      <c r="Q252" s="146">
        <v>0.08120000000000001</v>
      </c>
      <c r="R252" s="146" t="e">
        <f>Q252*"$#REF!$#REF!"</f>
        <v>#VALUE!</v>
      </c>
      <c r="S252" s="146">
        <v>0</v>
      </c>
      <c r="T252" s="147" t="e">
        <f>S252*"$#REF!$#REF!"</f>
        <v>#VALUE!</v>
      </c>
      <c r="AR252" s="148" t="s">
        <v>234</v>
      </c>
      <c r="AT252" s="148" t="s">
        <v>104</v>
      </c>
      <c r="AU252" s="148" t="s">
        <v>76</v>
      </c>
      <c r="AY252" s="3" t="s">
        <v>158</v>
      </c>
      <c r="BE252" s="149" t="str">
        <f>IF(N252="základní","$#REF!$#REF!",0)</f>
        <v>$#REF!$#REF!</v>
      </c>
      <c r="BF252" s="149">
        <f>IF(N252="snížená","$#REF!$#REF!",0)</f>
        <v>0</v>
      </c>
      <c r="BG252" s="149">
        <f>IF(N252="zákl. přenesená","$#REF!$#REF!",0)</f>
        <v>0</v>
      </c>
      <c r="BH252" s="149">
        <f>IF(N252="sníž. přenesená","$#REF!$#REF!",0)</f>
        <v>0</v>
      </c>
      <c r="BI252" s="149">
        <f>IF(N252="nulová","$#REF!$#REF!",0)</f>
        <v>0</v>
      </c>
      <c r="BJ252" s="3" t="s">
        <v>74</v>
      </c>
      <c r="BK252" s="149" t="e">
        <f>ROUND("$#REF!$#REF!"*"$#REF!$#REF!",2)</f>
        <v>#VALUE!</v>
      </c>
      <c r="BL252" s="3" t="s">
        <v>234</v>
      </c>
      <c r="BM252" s="148" t="s">
        <v>316</v>
      </c>
    </row>
    <row r="253" spans="2:65" s="14" customFormat="1" ht="24" customHeight="1">
      <c r="B253" s="153"/>
      <c r="C253" s="1"/>
      <c r="D253" s="1"/>
      <c r="E253" s="1"/>
      <c r="F253" s="1"/>
      <c r="G253" s="1"/>
      <c r="H253" s="1"/>
      <c r="I253" s="1"/>
      <c r="J253" s="1"/>
      <c r="K253" s="154" t="s">
        <v>218</v>
      </c>
      <c r="L253" s="39"/>
      <c r="M253" s="144"/>
      <c r="N253" s="145" t="s">
        <v>34</v>
      </c>
      <c r="O253" s="146">
        <v>2.357</v>
      </c>
      <c r="P253" s="146" t="e">
        <f>O253*"$#REF!$#REF!"</f>
        <v>#VALUE!</v>
      </c>
      <c r="Q253" s="146">
        <v>0.00553</v>
      </c>
      <c r="R253" s="146" t="e">
        <f>Q253*"$#REF!$#REF!"</f>
        <v>#VALUE!</v>
      </c>
      <c r="S253" s="146">
        <v>0</v>
      </c>
      <c r="T253" s="147" t="e">
        <f>S253*"$#REF!$#REF!"</f>
        <v>#VALUE!</v>
      </c>
      <c r="AR253" s="148" t="s">
        <v>234</v>
      </c>
      <c r="AT253" s="148" t="s">
        <v>104</v>
      </c>
      <c r="AU253" s="148" t="s">
        <v>76</v>
      </c>
      <c r="AY253" s="3" t="s">
        <v>158</v>
      </c>
      <c r="BE253" s="149" t="str">
        <f>IF(N253="základní","$#REF!$#REF!",0)</f>
        <v>$#REF!$#REF!</v>
      </c>
      <c r="BF253" s="149">
        <f>IF(N253="snížená","$#REF!$#REF!",0)</f>
        <v>0</v>
      </c>
      <c r="BG253" s="149">
        <f>IF(N253="zákl. přenesená","$#REF!$#REF!",0)</f>
        <v>0</v>
      </c>
      <c r="BH253" s="149">
        <f>IF(N253="sníž. přenesená","$#REF!$#REF!",0)</f>
        <v>0</v>
      </c>
      <c r="BI253" s="149">
        <f>IF(N253="nulová","$#REF!$#REF!",0)</f>
        <v>0</v>
      </c>
      <c r="BJ253" s="3" t="s">
        <v>74</v>
      </c>
      <c r="BK253" s="149" t="e">
        <f>ROUND("$#REF!$#REF!"*"$#REF!$#REF!",2)</f>
        <v>#VALUE!</v>
      </c>
      <c r="BL253" s="3" t="s">
        <v>234</v>
      </c>
      <c r="BM253" s="148" t="s">
        <v>317</v>
      </c>
    </row>
    <row r="254" spans="2:65" s="14" customFormat="1" ht="24" customHeight="1">
      <c r="B254" s="153"/>
      <c r="C254" s="1"/>
      <c r="D254" s="1"/>
      <c r="E254" s="1"/>
      <c r="F254" s="1"/>
      <c r="G254" s="1"/>
      <c r="H254" s="1"/>
      <c r="I254" s="1"/>
      <c r="J254" s="1"/>
      <c r="K254" s="154" t="s">
        <v>218</v>
      </c>
      <c r="L254" s="39"/>
      <c r="M254" s="144"/>
      <c r="N254" s="145" t="s">
        <v>34</v>
      </c>
      <c r="O254" s="146">
        <v>0</v>
      </c>
      <c r="P254" s="146" t="e">
        <f>O254*"$#REF!$#REF!"</f>
        <v>#VALUE!</v>
      </c>
      <c r="Q254" s="146">
        <v>0</v>
      </c>
      <c r="R254" s="146" t="e">
        <f>Q254*"$#REF!$#REF!"</f>
        <v>#VALUE!</v>
      </c>
      <c r="S254" s="146">
        <v>0</v>
      </c>
      <c r="T254" s="147" t="e">
        <f>S254*"$#REF!$#REF!"</f>
        <v>#VALUE!</v>
      </c>
      <c r="AR254" s="148" t="s">
        <v>234</v>
      </c>
      <c r="AT254" s="148" t="s">
        <v>104</v>
      </c>
      <c r="AU254" s="148" t="s">
        <v>76</v>
      </c>
      <c r="AY254" s="3" t="s">
        <v>158</v>
      </c>
      <c r="BE254" s="149" t="str">
        <f>IF(N254="základní","$#REF!$#REF!",0)</f>
        <v>$#REF!$#REF!</v>
      </c>
      <c r="BF254" s="149">
        <f>IF(N254="snížená","$#REF!$#REF!",0)</f>
        <v>0</v>
      </c>
      <c r="BG254" s="149">
        <f>IF(N254="zákl. přenesená","$#REF!$#REF!",0)</f>
        <v>0</v>
      </c>
      <c r="BH254" s="149">
        <f>IF(N254="sníž. přenesená","$#REF!$#REF!",0)</f>
        <v>0</v>
      </c>
      <c r="BI254" s="149">
        <f>IF(N254="nulová","$#REF!$#REF!",0)</f>
        <v>0</v>
      </c>
      <c r="BJ254" s="3" t="s">
        <v>74</v>
      </c>
      <c r="BK254" s="149" t="e">
        <f>ROUND("$#REF!$#REF!"*"$#REF!$#REF!",2)</f>
        <v>#VALUE!</v>
      </c>
      <c r="BL254" s="3" t="s">
        <v>234</v>
      </c>
      <c r="BM254" s="148" t="s">
        <v>318</v>
      </c>
    </row>
    <row r="255" spans="1:63" s="113" customFormat="1" ht="22.5" customHeight="1">
      <c r="A255" s="14"/>
      <c r="B255" s="153"/>
      <c r="C255" s="1"/>
      <c r="D255" s="1"/>
      <c r="E255" s="1"/>
      <c r="F255" s="1"/>
      <c r="G255" s="1"/>
      <c r="H255" s="1"/>
      <c r="I255" s="1"/>
      <c r="J255" s="1"/>
      <c r="L255" s="138"/>
      <c r="M255" s="137"/>
      <c r="N255" s="138"/>
      <c r="O255" s="138"/>
      <c r="P255" s="139" t="e">
        <f>SUM(P256:P279)</f>
        <v>#VALUE!</v>
      </c>
      <c r="Q255" s="138"/>
      <c r="R255" s="139" t="e">
        <f>SUM(R256:R279)</f>
        <v>#VALUE!</v>
      </c>
      <c r="S255" s="138"/>
      <c r="T255" s="140" t="e">
        <f>SUM(T256:T279)</f>
        <v>#VALUE!</v>
      </c>
      <c r="AR255" s="114" t="s">
        <v>76</v>
      </c>
      <c r="AT255" s="141" t="s">
        <v>68</v>
      </c>
      <c r="AU255" s="141" t="s">
        <v>74</v>
      </c>
      <c r="AY255" s="114" t="s">
        <v>158</v>
      </c>
      <c r="BK255" s="142" t="e">
        <f>SUM(BK256:BK279)</f>
        <v>#VALUE!</v>
      </c>
    </row>
    <row r="256" spans="2:65" s="14" customFormat="1" ht="24" customHeight="1">
      <c r="B256" s="153"/>
      <c r="C256" s="1"/>
      <c r="D256" s="1"/>
      <c r="E256" s="1"/>
      <c r="F256" s="1"/>
      <c r="G256" s="1"/>
      <c r="H256" s="1"/>
      <c r="I256" s="1"/>
      <c r="J256" s="1"/>
      <c r="K256" s="154" t="s">
        <v>218</v>
      </c>
      <c r="L256" s="39"/>
      <c r="M256" s="144"/>
      <c r="N256" s="145" t="s">
        <v>34</v>
      </c>
      <c r="O256" s="146">
        <v>1.1</v>
      </c>
      <c r="P256" s="146" t="e">
        <f aca="true" t="shared" si="64" ref="P256:P279">O256*"$#REF!$#REF!"</f>
        <v>#VALUE!</v>
      </c>
      <c r="Q256" s="146">
        <v>0.01692</v>
      </c>
      <c r="R256" s="146" t="e">
        <f aca="true" t="shared" si="65" ref="R256:R279">Q256*"$#REF!$#REF!"</f>
        <v>#VALUE!</v>
      </c>
      <c r="S256" s="146">
        <v>0</v>
      </c>
      <c r="T256" s="147" t="e">
        <f aca="true" t="shared" si="66" ref="T256:T279">S256*"$#REF!$#REF!"</f>
        <v>#VALUE!</v>
      </c>
      <c r="AR256" s="148" t="s">
        <v>234</v>
      </c>
      <c r="AT256" s="148" t="s">
        <v>104</v>
      </c>
      <c r="AU256" s="148" t="s">
        <v>76</v>
      </c>
      <c r="AY256" s="3" t="s">
        <v>158</v>
      </c>
      <c r="BE256" s="149" t="str">
        <f aca="true" t="shared" si="67" ref="BE256:BE279">IF(N256="základní","$#REF!$#REF!",0)</f>
        <v>$#REF!$#REF!</v>
      </c>
      <c r="BF256" s="149">
        <f aca="true" t="shared" si="68" ref="BF256:BF279">IF(N256="snížená","$#REF!$#REF!",0)</f>
        <v>0</v>
      </c>
      <c r="BG256" s="149">
        <f aca="true" t="shared" si="69" ref="BG256:BG279">IF(N256="zákl. přenesená","$#REF!$#REF!",0)</f>
        <v>0</v>
      </c>
      <c r="BH256" s="149">
        <f aca="true" t="shared" si="70" ref="BH256:BH279">IF(N256="sníž. přenesená","$#REF!$#REF!",0)</f>
        <v>0</v>
      </c>
      <c r="BI256" s="149">
        <f aca="true" t="shared" si="71" ref="BI256:BI279">IF(N256="nulová","$#REF!$#REF!",0)</f>
        <v>0</v>
      </c>
      <c r="BJ256" s="3" t="s">
        <v>74</v>
      </c>
      <c r="BK256" s="149" t="e">
        <f aca="true" t="shared" si="72" ref="BK256:BK279">ROUND("$#REF!$#REF!"*"$#REF!$#REF!",2)</f>
        <v>#VALUE!</v>
      </c>
      <c r="BL256" s="3" t="s">
        <v>234</v>
      </c>
      <c r="BM256" s="148" t="s">
        <v>319</v>
      </c>
    </row>
    <row r="257" spans="2:65" s="14" customFormat="1" ht="24" customHeight="1">
      <c r="B257" s="153"/>
      <c r="C257" s="1"/>
      <c r="D257" s="1"/>
      <c r="E257" s="1"/>
      <c r="F257" s="1"/>
      <c r="G257" s="1"/>
      <c r="H257" s="1"/>
      <c r="I257" s="1"/>
      <c r="J257" s="1"/>
      <c r="K257" s="154" t="s">
        <v>218</v>
      </c>
      <c r="L257" s="39"/>
      <c r="M257" s="144"/>
      <c r="N257" s="145" t="s">
        <v>34</v>
      </c>
      <c r="O257" s="146">
        <v>0.5</v>
      </c>
      <c r="P257" s="146" t="e">
        <f t="shared" si="64"/>
        <v>#VALUE!</v>
      </c>
      <c r="Q257" s="146">
        <v>0.0025800000000000003</v>
      </c>
      <c r="R257" s="146" t="e">
        <f t="shared" si="65"/>
        <v>#VALUE!</v>
      </c>
      <c r="S257" s="146">
        <v>0</v>
      </c>
      <c r="T257" s="147" t="e">
        <f t="shared" si="66"/>
        <v>#VALUE!</v>
      </c>
      <c r="AR257" s="148" t="s">
        <v>234</v>
      </c>
      <c r="AT257" s="148" t="s">
        <v>104</v>
      </c>
      <c r="AU257" s="148" t="s">
        <v>76</v>
      </c>
      <c r="AY257" s="3" t="s">
        <v>158</v>
      </c>
      <c r="BE257" s="149" t="str">
        <f t="shared" si="67"/>
        <v>$#REF!$#REF!</v>
      </c>
      <c r="BF257" s="149">
        <f t="shared" si="68"/>
        <v>0</v>
      </c>
      <c r="BG257" s="149">
        <f t="shared" si="69"/>
        <v>0</v>
      </c>
      <c r="BH257" s="149">
        <f t="shared" si="70"/>
        <v>0</v>
      </c>
      <c r="BI257" s="149">
        <f t="shared" si="71"/>
        <v>0</v>
      </c>
      <c r="BJ257" s="3" t="s">
        <v>74</v>
      </c>
      <c r="BK257" s="149" t="e">
        <f t="shared" si="72"/>
        <v>#VALUE!</v>
      </c>
      <c r="BL257" s="3" t="s">
        <v>234</v>
      </c>
      <c r="BM257" s="148" t="s">
        <v>320</v>
      </c>
    </row>
    <row r="258" spans="2:65" s="14" customFormat="1" ht="24" customHeight="1">
      <c r="B258" s="153"/>
      <c r="C258" s="1"/>
      <c r="D258" s="1"/>
      <c r="E258" s="1"/>
      <c r="F258" s="1"/>
      <c r="G258" s="1"/>
      <c r="H258" s="1"/>
      <c r="I258" s="1"/>
      <c r="J258" s="1"/>
      <c r="K258" s="154" t="s">
        <v>218</v>
      </c>
      <c r="L258" s="39"/>
      <c r="M258" s="144"/>
      <c r="N258" s="145" t="s">
        <v>34</v>
      </c>
      <c r="O258" s="146">
        <v>1.2</v>
      </c>
      <c r="P258" s="146" t="e">
        <f t="shared" si="64"/>
        <v>#VALUE!</v>
      </c>
      <c r="Q258" s="146">
        <v>0.026680000000000002</v>
      </c>
      <c r="R258" s="146" t="e">
        <f t="shared" si="65"/>
        <v>#VALUE!</v>
      </c>
      <c r="S258" s="146">
        <v>0</v>
      </c>
      <c r="T258" s="147" t="e">
        <f t="shared" si="66"/>
        <v>#VALUE!</v>
      </c>
      <c r="AR258" s="148" t="s">
        <v>234</v>
      </c>
      <c r="AT258" s="148" t="s">
        <v>104</v>
      </c>
      <c r="AU258" s="148" t="s">
        <v>76</v>
      </c>
      <c r="AY258" s="3" t="s">
        <v>158</v>
      </c>
      <c r="BE258" s="149" t="str">
        <f t="shared" si="67"/>
        <v>$#REF!$#REF!</v>
      </c>
      <c r="BF258" s="149">
        <f t="shared" si="68"/>
        <v>0</v>
      </c>
      <c r="BG258" s="149">
        <f t="shared" si="69"/>
        <v>0</v>
      </c>
      <c r="BH258" s="149">
        <f t="shared" si="70"/>
        <v>0</v>
      </c>
      <c r="BI258" s="149">
        <f t="shared" si="71"/>
        <v>0</v>
      </c>
      <c r="BJ258" s="3" t="s">
        <v>74</v>
      </c>
      <c r="BK258" s="149" t="e">
        <f t="shared" si="72"/>
        <v>#VALUE!</v>
      </c>
      <c r="BL258" s="3" t="s">
        <v>234</v>
      </c>
      <c r="BM258" s="148" t="s">
        <v>321</v>
      </c>
    </row>
    <row r="259" spans="2:65" s="14" customFormat="1" ht="24" customHeight="1">
      <c r="B259" s="153"/>
      <c r="C259" s="1"/>
      <c r="D259" s="1"/>
      <c r="E259" s="1"/>
      <c r="F259" s="1"/>
      <c r="G259" s="1"/>
      <c r="H259" s="1"/>
      <c r="I259" s="1"/>
      <c r="J259" s="1"/>
      <c r="K259" s="154" t="s">
        <v>218</v>
      </c>
      <c r="L259" s="39"/>
      <c r="M259" s="144"/>
      <c r="N259" s="145" t="s">
        <v>34</v>
      </c>
      <c r="O259" s="146">
        <v>1.1</v>
      </c>
      <c r="P259" s="146" t="e">
        <f t="shared" si="64"/>
        <v>#VALUE!</v>
      </c>
      <c r="Q259" s="146">
        <v>0.015280000000000002</v>
      </c>
      <c r="R259" s="146" t="e">
        <f t="shared" si="65"/>
        <v>#VALUE!</v>
      </c>
      <c r="S259" s="146">
        <v>0</v>
      </c>
      <c r="T259" s="147" t="e">
        <f t="shared" si="66"/>
        <v>#VALUE!</v>
      </c>
      <c r="AR259" s="148" t="s">
        <v>234</v>
      </c>
      <c r="AT259" s="148" t="s">
        <v>104</v>
      </c>
      <c r="AU259" s="148" t="s">
        <v>76</v>
      </c>
      <c r="AY259" s="3" t="s">
        <v>158</v>
      </c>
      <c r="BE259" s="149" t="str">
        <f t="shared" si="67"/>
        <v>$#REF!$#REF!</v>
      </c>
      <c r="BF259" s="149">
        <f t="shared" si="68"/>
        <v>0</v>
      </c>
      <c r="BG259" s="149">
        <f t="shared" si="69"/>
        <v>0</v>
      </c>
      <c r="BH259" s="149">
        <f t="shared" si="70"/>
        <v>0</v>
      </c>
      <c r="BI259" s="149">
        <f t="shared" si="71"/>
        <v>0</v>
      </c>
      <c r="BJ259" s="3" t="s">
        <v>74</v>
      </c>
      <c r="BK259" s="149" t="e">
        <f t="shared" si="72"/>
        <v>#VALUE!</v>
      </c>
      <c r="BL259" s="3" t="s">
        <v>234</v>
      </c>
      <c r="BM259" s="148" t="s">
        <v>322</v>
      </c>
    </row>
    <row r="260" spans="2:65" s="14" customFormat="1" ht="6" customHeight="1">
      <c r="B260" s="153"/>
      <c r="C260" s="1"/>
      <c r="D260" s="1"/>
      <c r="E260" s="1"/>
      <c r="F260" s="1"/>
      <c r="G260" s="1"/>
      <c r="H260" s="1"/>
      <c r="I260" s="1"/>
      <c r="J260" s="1"/>
      <c r="K260" s="154" t="s">
        <v>218</v>
      </c>
      <c r="L260" s="39"/>
      <c r="M260" s="144"/>
      <c r="N260" s="145" t="s">
        <v>34</v>
      </c>
      <c r="O260" s="146">
        <v>0.75</v>
      </c>
      <c r="P260" s="146" t="e">
        <f t="shared" si="64"/>
        <v>#VALUE!</v>
      </c>
      <c r="Q260" s="146">
        <v>0.014</v>
      </c>
      <c r="R260" s="146" t="e">
        <f t="shared" si="65"/>
        <v>#VALUE!</v>
      </c>
      <c r="S260" s="146">
        <v>0</v>
      </c>
      <c r="T260" s="147" t="e">
        <f t="shared" si="66"/>
        <v>#VALUE!</v>
      </c>
      <c r="AR260" s="148" t="s">
        <v>234</v>
      </c>
      <c r="AT260" s="148" t="s">
        <v>104</v>
      </c>
      <c r="AU260" s="148" t="s">
        <v>76</v>
      </c>
      <c r="AY260" s="3" t="s">
        <v>158</v>
      </c>
      <c r="BE260" s="149" t="str">
        <f t="shared" si="67"/>
        <v>$#REF!$#REF!</v>
      </c>
      <c r="BF260" s="149">
        <f t="shared" si="68"/>
        <v>0</v>
      </c>
      <c r="BG260" s="149">
        <f t="shared" si="69"/>
        <v>0</v>
      </c>
      <c r="BH260" s="149">
        <f t="shared" si="70"/>
        <v>0</v>
      </c>
      <c r="BI260" s="149">
        <f t="shared" si="71"/>
        <v>0</v>
      </c>
      <c r="BJ260" s="3" t="s">
        <v>74</v>
      </c>
      <c r="BK260" s="149" t="e">
        <f t="shared" si="72"/>
        <v>#VALUE!</v>
      </c>
      <c r="BL260" s="3" t="s">
        <v>234</v>
      </c>
      <c r="BM260" s="148" t="s">
        <v>323</v>
      </c>
    </row>
    <row r="261" spans="2:65" s="14" customFormat="1" ht="24" customHeight="1">
      <c r="B261" s="153"/>
      <c r="C261" s="1"/>
      <c r="D261" s="1"/>
      <c r="E261" s="1"/>
      <c r="F261" s="1"/>
      <c r="G261" s="1"/>
      <c r="H261" s="1"/>
      <c r="I261" s="1"/>
      <c r="J261" s="1"/>
      <c r="K261" s="154" t="s">
        <v>218</v>
      </c>
      <c r="L261" s="39"/>
      <c r="M261" s="144"/>
      <c r="N261" s="145" t="s">
        <v>34</v>
      </c>
      <c r="O261" s="146">
        <v>1.4</v>
      </c>
      <c r="P261" s="146" t="e">
        <f t="shared" si="64"/>
        <v>#VALUE!</v>
      </c>
      <c r="Q261" s="146">
        <v>0.01745</v>
      </c>
      <c r="R261" s="146" t="e">
        <f t="shared" si="65"/>
        <v>#VALUE!</v>
      </c>
      <c r="S261" s="146">
        <v>0</v>
      </c>
      <c r="T261" s="147" t="e">
        <f t="shared" si="66"/>
        <v>#VALUE!</v>
      </c>
      <c r="AR261" s="148" t="s">
        <v>234</v>
      </c>
      <c r="AT261" s="148" t="s">
        <v>104</v>
      </c>
      <c r="AU261" s="148" t="s">
        <v>76</v>
      </c>
      <c r="AY261" s="3" t="s">
        <v>158</v>
      </c>
      <c r="BE261" s="149" t="str">
        <f t="shared" si="67"/>
        <v>$#REF!$#REF!</v>
      </c>
      <c r="BF261" s="149">
        <f t="shared" si="68"/>
        <v>0</v>
      </c>
      <c r="BG261" s="149">
        <f t="shared" si="69"/>
        <v>0</v>
      </c>
      <c r="BH261" s="149">
        <f t="shared" si="70"/>
        <v>0</v>
      </c>
      <c r="BI261" s="149">
        <f t="shared" si="71"/>
        <v>0</v>
      </c>
      <c r="BJ261" s="3" t="s">
        <v>74</v>
      </c>
      <c r="BK261" s="149" t="e">
        <f t="shared" si="72"/>
        <v>#VALUE!</v>
      </c>
      <c r="BL261" s="3" t="s">
        <v>234</v>
      </c>
      <c r="BM261" s="148" t="s">
        <v>324</v>
      </c>
    </row>
    <row r="262" spans="1:65" s="14" customFormat="1" ht="6" customHeight="1">
      <c r="A262" s="113"/>
      <c r="B262" s="138"/>
      <c r="C262" s="1"/>
      <c r="D262" s="1"/>
      <c r="E262" s="1"/>
      <c r="F262" s="1"/>
      <c r="G262" s="1"/>
      <c r="H262" s="1"/>
      <c r="I262" s="1"/>
      <c r="J262" s="1"/>
      <c r="K262" s="154" t="s">
        <v>218</v>
      </c>
      <c r="L262" s="39"/>
      <c r="M262" s="144"/>
      <c r="N262" s="145" t="s">
        <v>34</v>
      </c>
      <c r="O262" s="146">
        <v>2.54</v>
      </c>
      <c r="P262" s="146" t="e">
        <f t="shared" si="64"/>
        <v>#VALUE!</v>
      </c>
      <c r="Q262" s="146">
        <v>0.03088</v>
      </c>
      <c r="R262" s="146" t="e">
        <f t="shared" si="65"/>
        <v>#VALUE!</v>
      </c>
      <c r="S262" s="146">
        <v>0</v>
      </c>
      <c r="T262" s="147" t="e">
        <f t="shared" si="66"/>
        <v>#VALUE!</v>
      </c>
      <c r="AR262" s="148" t="s">
        <v>234</v>
      </c>
      <c r="AT262" s="148" t="s">
        <v>104</v>
      </c>
      <c r="AU262" s="148" t="s">
        <v>76</v>
      </c>
      <c r="AY262" s="3" t="s">
        <v>158</v>
      </c>
      <c r="BE262" s="149" t="str">
        <f t="shared" si="67"/>
        <v>$#REF!$#REF!</v>
      </c>
      <c r="BF262" s="149">
        <f t="shared" si="68"/>
        <v>0</v>
      </c>
      <c r="BG262" s="149">
        <f t="shared" si="69"/>
        <v>0</v>
      </c>
      <c r="BH262" s="149">
        <f t="shared" si="70"/>
        <v>0</v>
      </c>
      <c r="BI262" s="149">
        <f t="shared" si="71"/>
        <v>0</v>
      </c>
      <c r="BJ262" s="3" t="s">
        <v>74</v>
      </c>
      <c r="BK262" s="149" t="e">
        <f t="shared" si="72"/>
        <v>#VALUE!</v>
      </c>
      <c r="BL262" s="3" t="s">
        <v>234</v>
      </c>
      <c r="BM262" s="148" t="s">
        <v>325</v>
      </c>
    </row>
    <row r="263" spans="2:65" s="14" customFormat="1" ht="6" customHeight="1">
      <c r="B263" s="153"/>
      <c r="C263" s="1"/>
      <c r="D263" s="1"/>
      <c r="E263" s="1"/>
      <c r="F263" s="1"/>
      <c r="G263" s="1"/>
      <c r="H263" s="1"/>
      <c r="I263" s="1"/>
      <c r="J263" s="1"/>
      <c r="K263" s="154" t="s">
        <v>218</v>
      </c>
      <c r="L263" s="39"/>
      <c r="M263" s="144"/>
      <c r="N263" s="145" t="s">
        <v>34</v>
      </c>
      <c r="O263" s="146">
        <v>1.5</v>
      </c>
      <c r="P263" s="146" t="e">
        <f t="shared" si="64"/>
        <v>#VALUE!</v>
      </c>
      <c r="Q263" s="146">
        <v>0.01034</v>
      </c>
      <c r="R263" s="146" t="e">
        <f t="shared" si="65"/>
        <v>#VALUE!</v>
      </c>
      <c r="S263" s="146">
        <v>0</v>
      </c>
      <c r="T263" s="147" t="e">
        <f t="shared" si="66"/>
        <v>#VALUE!</v>
      </c>
      <c r="AR263" s="148" t="s">
        <v>234</v>
      </c>
      <c r="AT263" s="148" t="s">
        <v>104</v>
      </c>
      <c r="AU263" s="148" t="s">
        <v>76</v>
      </c>
      <c r="AY263" s="3" t="s">
        <v>158</v>
      </c>
      <c r="BE263" s="149" t="str">
        <f t="shared" si="67"/>
        <v>$#REF!$#REF!</v>
      </c>
      <c r="BF263" s="149">
        <f t="shared" si="68"/>
        <v>0</v>
      </c>
      <c r="BG263" s="149">
        <f t="shared" si="69"/>
        <v>0</v>
      </c>
      <c r="BH263" s="149">
        <f t="shared" si="70"/>
        <v>0</v>
      </c>
      <c r="BI263" s="149">
        <f t="shared" si="71"/>
        <v>0</v>
      </c>
      <c r="BJ263" s="3" t="s">
        <v>74</v>
      </c>
      <c r="BK263" s="149" t="e">
        <f t="shared" si="72"/>
        <v>#VALUE!</v>
      </c>
      <c r="BL263" s="3" t="s">
        <v>234</v>
      </c>
      <c r="BM263" s="148" t="s">
        <v>326</v>
      </c>
    </row>
    <row r="264" spans="2:65" s="14" customFormat="1" ht="24" customHeight="1">
      <c r="B264" s="153"/>
      <c r="C264" s="1"/>
      <c r="D264" s="1"/>
      <c r="E264" s="1"/>
      <c r="F264" s="1"/>
      <c r="G264" s="1"/>
      <c r="H264" s="1"/>
      <c r="I264" s="1"/>
      <c r="J264" s="1"/>
      <c r="K264" s="154" t="s">
        <v>218</v>
      </c>
      <c r="L264" s="39"/>
      <c r="M264" s="144"/>
      <c r="N264" s="145" t="s">
        <v>34</v>
      </c>
      <c r="O264" s="146">
        <v>1.5</v>
      </c>
      <c r="P264" s="146" t="e">
        <f t="shared" si="64"/>
        <v>#VALUE!</v>
      </c>
      <c r="Q264" s="146">
        <v>0.014700000000000001</v>
      </c>
      <c r="R264" s="146" t="e">
        <f t="shared" si="65"/>
        <v>#VALUE!</v>
      </c>
      <c r="S264" s="146">
        <v>0</v>
      </c>
      <c r="T264" s="147" t="e">
        <f t="shared" si="66"/>
        <v>#VALUE!</v>
      </c>
      <c r="AR264" s="148" t="s">
        <v>234</v>
      </c>
      <c r="AT264" s="148" t="s">
        <v>104</v>
      </c>
      <c r="AU264" s="148" t="s">
        <v>76</v>
      </c>
      <c r="AY264" s="3" t="s">
        <v>158</v>
      </c>
      <c r="BE264" s="149" t="str">
        <f t="shared" si="67"/>
        <v>$#REF!$#REF!</v>
      </c>
      <c r="BF264" s="149">
        <f t="shared" si="68"/>
        <v>0</v>
      </c>
      <c r="BG264" s="149">
        <f t="shared" si="69"/>
        <v>0</v>
      </c>
      <c r="BH264" s="149">
        <f t="shared" si="70"/>
        <v>0</v>
      </c>
      <c r="BI264" s="149">
        <f t="shared" si="71"/>
        <v>0</v>
      </c>
      <c r="BJ264" s="3" t="s">
        <v>74</v>
      </c>
      <c r="BK264" s="149" t="e">
        <f t="shared" si="72"/>
        <v>#VALUE!</v>
      </c>
      <c r="BL264" s="3" t="s">
        <v>234</v>
      </c>
      <c r="BM264" s="148" t="s">
        <v>327</v>
      </c>
    </row>
    <row r="265" spans="2:65" s="14" customFormat="1" ht="36" customHeight="1">
      <c r="B265" s="153"/>
      <c r="C265" s="1"/>
      <c r="D265" s="1"/>
      <c r="E265" s="1"/>
      <c r="F265" s="1"/>
      <c r="G265" s="1"/>
      <c r="H265" s="1"/>
      <c r="I265" s="1"/>
      <c r="J265" s="1"/>
      <c r="K265" s="154" t="s">
        <v>218</v>
      </c>
      <c r="L265" s="39"/>
      <c r="M265" s="144"/>
      <c r="N265" s="145" t="s">
        <v>34</v>
      </c>
      <c r="O265" s="146">
        <v>1</v>
      </c>
      <c r="P265" s="146" t="e">
        <f t="shared" si="64"/>
        <v>#VALUE!</v>
      </c>
      <c r="Q265" s="146">
        <v>0.05025</v>
      </c>
      <c r="R265" s="146" t="e">
        <f t="shared" si="65"/>
        <v>#VALUE!</v>
      </c>
      <c r="S265" s="146">
        <v>0</v>
      </c>
      <c r="T265" s="147" t="e">
        <f t="shared" si="66"/>
        <v>#VALUE!</v>
      </c>
      <c r="AR265" s="148" t="s">
        <v>234</v>
      </c>
      <c r="AT265" s="148" t="s">
        <v>104</v>
      </c>
      <c r="AU265" s="148" t="s">
        <v>76</v>
      </c>
      <c r="AY265" s="3" t="s">
        <v>158</v>
      </c>
      <c r="BE265" s="149" t="str">
        <f t="shared" si="67"/>
        <v>$#REF!$#REF!</v>
      </c>
      <c r="BF265" s="149">
        <f t="shared" si="68"/>
        <v>0</v>
      </c>
      <c r="BG265" s="149">
        <f t="shared" si="69"/>
        <v>0</v>
      </c>
      <c r="BH265" s="149">
        <f t="shared" si="70"/>
        <v>0</v>
      </c>
      <c r="BI265" s="149">
        <f t="shared" si="71"/>
        <v>0</v>
      </c>
      <c r="BJ265" s="3" t="s">
        <v>74</v>
      </c>
      <c r="BK265" s="149" t="e">
        <f t="shared" si="72"/>
        <v>#VALUE!</v>
      </c>
      <c r="BL265" s="3" t="s">
        <v>234</v>
      </c>
      <c r="BM265" s="148" t="s">
        <v>328</v>
      </c>
    </row>
    <row r="266" spans="2:65" s="14" customFormat="1" ht="36" customHeight="1">
      <c r="B266" s="153"/>
      <c r="C266" s="1"/>
      <c r="D266" s="1"/>
      <c r="E266" s="1"/>
      <c r="F266" s="1"/>
      <c r="G266" s="1"/>
      <c r="H266" s="1"/>
      <c r="I266" s="1"/>
      <c r="J266" s="1"/>
      <c r="K266" s="154" t="s">
        <v>218</v>
      </c>
      <c r="L266" s="39"/>
      <c r="M266" s="144"/>
      <c r="N266" s="145" t="s">
        <v>34</v>
      </c>
      <c r="O266" s="146">
        <v>1</v>
      </c>
      <c r="P266" s="146" t="e">
        <f t="shared" si="64"/>
        <v>#VALUE!</v>
      </c>
      <c r="Q266" s="146">
        <v>0.060250000000000005</v>
      </c>
      <c r="R266" s="146" t="e">
        <f t="shared" si="65"/>
        <v>#VALUE!</v>
      </c>
      <c r="S266" s="146">
        <v>0</v>
      </c>
      <c r="T266" s="147" t="e">
        <f t="shared" si="66"/>
        <v>#VALUE!</v>
      </c>
      <c r="AR266" s="148" t="s">
        <v>234</v>
      </c>
      <c r="AT266" s="148" t="s">
        <v>104</v>
      </c>
      <c r="AU266" s="148" t="s">
        <v>76</v>
      </c>
      <c r="AY266" s="3" t="s">
        <v>158</v>
      </c>
      <c r="BE266" s="149" t="str">
        <f t="shared" si="67"/>
        <v>$#REF!$#REF!</v>
      </c>
      <c r="BF266" s="149">
        <f t="shared" si="68"/>
        <v>0</v>
      </c>
      <c r="BG266" s="149">
        <f t="shared" si="69"/>
        <v>0</v>
      </c>
      <c r="BH266" s="149">
        <f t="shared" si="70"/>
        <v>0</v>
      </c>
      <c r="BI266" s="149">
        <f t="shared" si="71"/>
        <v>0</v>
      </c>
      <c r="BJ266" s="3" t="s">
        <v>74</v>
      </c>
      <c r="BK266" s="149" t="e">
        <f t="shared" si="72"/>
        <v>#VALUE!</v>
      </c>
      <c r="BL266" s="3" t="s">
        <v>234</v>
      </c>
      <c r="BM266" s="148" t="s">
        <v>329</v>
      </c>
    </row>
    <row r="267" spans="2:65" s="14" customFormat="1" ht="24" customHeight="1">
      <c r="B267" s="153"/>
      <c r="C267" s="1"/>
      <c r="D267" s="1"/>
      <c r="E267" s="1"/>
      <c r="F267" s="1"/>
      <c r="G267" s="1"/>
      <c r="H267" s="1"/>
      <c r="I267" s="1"/>
      <c r="J267" s="1"/>
      <c r="K267" s="154" t="s">
        <v>218</v>
      </c>
      <c r="L267" s="39"/>
      <c r="M267" s="144"/>
      <c r="N267" s="145" t="s">
        <v>34</v>
      </c>
      <c r="O267" s="146">
        <v>0.227</v>
      </c>
      <c r="P267" s="146" t="e">
        <f t="shared" si="64"/>
        <v>#VALUE!</v>
      </c>
      <c r="Q267" s="146">
        <v>0.00030000000000000003</v>
      </c>
      <c r="R267" s="146" t="e">
        <f t="shared" si="65"/>
        <v>#VALUE!</v>
      </c>
      <c r="S267" s="146">
        <v>0</v>
      </c>
      <c r="T267" s="147" t="e">
        <f t="shared" si="66"/>
        <v>#VALUE!</v>
      </c>
      <c r="AR267" s="148" t="s">
        <v>234</v>
      </c>
      <c r="AT267" s="148" t="s">
        <v>104</v>
      </c>
      <c r="AU267" s="148" t="s">
        <v>76</v>
      </c>
      <c r="AY267" s="3" t="s">
        <v>158</v>
      </c>
      <c r="BE267" s="149" t="str">
        <f t="shared" si="67"/>
        <v>$#REF!$#REF!</v>
      </c>
      <c r="BF267" s="149">
        <f t="shared" si="68"/>
        <v>0</v>
      </c>
      <c r="BG267" s="149">
        <f t="shared" si="69"/>
        <v>0</v>
      </c>
      <c r="BH267" s="149">
        <f t="shared" si="70"/>
        <v>0</v>
      </c>
      <c r="BI267" s="149">
        <f t="shared" si="71"/>
        <v>0</v>
      </c>
      <c r="BJ267" s="3" t="s">
        <v>74</v>
      </c>
      <c r="BK267" s="149" t="e">
        <f t="shared" si="72"/>
        <v>#VALUE!</v>
      </c>
      <c r="BL267" s="3" t="s">
        <v>234</v>
      </c>
      <c r="BM267" s="148" t="s">
        <v>330</v>
      </c>
    </row>
    <row r="268" spans="2:65" s="14" customFormat="1" ht="24" customHeight="1">
      <c r="B268" s="153"/>
      <c r="C268" s="1"/>
      <c r="D268" s="1"/>
      <c r="E268" s="1"/>
      <c r="F268" s="1"/>
      <c r="G268" s="1"/>
      <c r="H268" s="1"/>
      <c r="I268" s="1"/>
      <c r="J268" s="1"/>
      <c r="K268" s="154" t="s">
        <v>218</v>
      </c>
      <c r="L268" s="39"/>
      <c r="M268" s="144"/>
      <c r="N268" s="145" t="s">
        <v>34</v>
      </c>
      <c r="O268" s="146">
        <v>0.2</v>
      </c>
      <c r="P268" s="146" t="e">
        <f t="shared" si="64"/>
        <v>#VALUE!</v>
      </c>
      <c r="Q268" s="146">
        <v>0.0019600000000000004</v>
      </c>
      <c r="R268" s="146" t="e">
        <f t="shared" si="65"/>
        <v>#VALUE!</v>
      </c>
      <c r="S268" s="146">
        <v>0</v>
      </c>
      <c r="T268" s="147" t="e">
        <f t="shared" si="66"/>
        <v>#VALUE!</v>
      </c>
      <c r="AR268" s="148" t="s">
        <v>234</v>
      </c>
      <c r="AT268" s="148" t="s">
        <v>104</v>
      </c>
      <c r="AU268" s="148" t="s">
        <v>76</v>
      </c>
      <c r="AY268" s="3" t="s">
        <v>158</v>
      </c>
      <c r="BE268" s="149" t="str">
        <f t="shared" si="67"/>
        <v>$#REF!$#REF!</v>
      </c>
      <c r="BF268" s="149">
        <f t="shared" si="68"/>
        <v>0</v>
      </c>
      <c r="BG268" s="149">
        <f t="shared" si="69"/>
        <v>0</v>
      </c>
      <c r="BH268" s="149">
        <f t="shared" si="70"/>
        <v>0</v>
      </c>
      <c r="BI268" s="149">
        <f t="shared" si="71"/>
        <v>0</v>
      </c>
      <c r="BJ268" s="3" t="s">
        <v>74</v>
      </c>
      <c r="BK268" s="149" t="e">
        <f t="shared" si="72"/>
        <v>#VALUE!</v>
      </c>
      <c r="BL268" s="3" t="s">
        <v>234</v>
      </c>
      <c r="BM268" s="148" t="s">
        <v>331</v>
      </c>
    </row>
    <row r="269" spans="2:65" s="14" customFormat="1" ht="16.5" customHeight="1">
      <c r="B269" s="153"/>
      <c r="C269" s="1"/>
      <c r="D269" s="1"/>
      <c r="E269" s="1"/>
      <c r="F269" s="1"/>
      <c r="G269" s="1"/>
      <c r="H269" s="1"/>
      <c r="I269" s="1"/>
      <c r="J269" s="1"/>
      <c r="K269" s="154" t="s">
        <v>218</v>
      </c>
      <c r="L269" s="39"/>
      <c r="M269" s="144"/>
      <c r="N269" s="145" t="s">
        <v>34</v>
      </c>
      <c r="O269" s="146">
        <v>0.2</v>
      </c>
      <c r="P269" s="146" t="e">
        <f t="shared" si="64"/>
        <v>#VALUE!</v>
      </c>
      <c r="Q269" s="146">
        <v>0.0015400000000000001</v>
      </c>
      <c r="R269" s="146" t="e">
        <f t="shared" si="65"/>
        <v>#VALUE!</v>
      </c>
      <c r="S269" s="146">
        <v>0</v>
      </c>
      <c r="T269" s="147" t="e">
        <f t="shared" si="66"/>
        <v>#VALUE!</v>
      </c>
      <c r="AR269" s="148" t="s">
        <v>234</v>
      </c>
      <c r="AT269" s="148" t="s">
        <v>104</v>
      </c>
      <c r="AU269" s="148" t="s">
        <v>76</v>
      </c>
      <c r="AY269" s="3" t="s">
        <v>158</v>
      </c>
      <c r="BE269" s="149" t="str">
        <f t="shared" si="67"/>
        <v>$#REF!$#REF!</v>
      </c>
      <c r="BF269" s="149">
        <f t="shared" si="68"/>
        <v>0</v>
      </c>
      <c r="BG269" s="149">
        <f t="shared" si="69"/>
        <v>0</v>
      </c>
      <c r="BH269" s="149">
        <f t="shared" si="70"/>
        <v>0</v>
      </c>
      <c r="BI269" s="149">
        <f t="shared" si="71"/>
        <v>0</v>
      </c>
      <c r="BJ269" s="3" t="s">
        <v>74</v>
      </c>
      <c r="BK269" s="149" t="e">
        <f t="shared" si="72"/>
        <v>#VALUE!</v>
      </c>
      <c r="BL269" s="3" t="s">
        <v>234</v>
      </c>
      <c r="BM269" s="148" t="s">
        <v>332</v>
      </c>
    </row>
    <row r="270" spans="2:65" s="14" customFormat="1" ht="24" customHeight="1">
      <c r="B270" s="153"/>
      <c r="C270" s="1"/>
      <c r="D270" s="1"/>
      <c r="E270" s="1"/>
      <c r="F270" s="1"/>
      <c r="G270" s="1"/>
      <c r="H270" s="1"/>
      <c r="I270" s="1"/>
      <c r="J270" s="1"/>
      <c r="K270" s="154" t="s">
        <v>218</v>
      </c>
      <c r="L270" s="39"/>
      <c r="M270" s="144"/>
      <c r="N270" s="145" t="s">
        <v>34</v>
      </c>
      <c r="O270" s="146">
        <v>0.25</v>
      </c>
      <c r="P270" s="146" t="e">
        <f t="shared" si="64"/>
        <v>#VALUE!</v>
      </c>
      <c r="Q270" s="146">
        <v>0.00254</v>
      </c>
      <c r="R270" s="146" t="e">
        <f t="shared" si="65"/>
        <v>#VALUE!</v>
      </c>
      <c r="S270" s="146">
        <v>0</v>
      </c>
      <c r="T270" s="147" t="e">
        <f t="shared" si="66"/>
        <v>#VALUE!</v>
      </c>
      <c r="AR270" s="148" t="s">
        <v>234</v>
      </c>
      <c r="AT270" s="148" t="s">
        <v>104</v>
      </c>
      <c r="AU270" s="148" t="s">
        <v>76</v>
      </c>
      <c r="AY270" s="3" t="s">
        <v>158</v>
      </c>
      <c r="BE270" s="149" t="str">
        <f t="shared" si="67"/>
        <v>$#REF!$#REF!</v>
      </c>
      <c r="BF270" s="149">
        <f t="shared" si="68"/>
        <v>0</v>
      </c>
      <c r="BG270" s="149">
        <f t="shared" si="69"/>
        <v>0</v>
      </c>
      <c r="BH270" s="149">
        <f t="shared" si="70"/>
        <v>0</v>
      </c>
      <c r="BI270" s="149">
        <f t="shared" si="71"/>
        <v>0</v>
      </c>
      <c r="BJ270" s="3" t="s">
        <v>74</v>
      </c>
      <c r="BK270" s="149" t="e">
        <f t="shared" si="72"/>
        <v>#VALUE!</v>
      </c>
      <c r="BL270" s="3" t="s">
        <v>234</v>
      </c>
      <c r="BM270" s="148" t="s">
        <v>333</v>
      </c>
    </row>
    <row r="271" spans="2:65" s="14" customFormat="1" ht="16.5" customHeight="1">
      <c r="B271" s="153"/>
      <c r="C271" s="1"/>
      <c r="D271" s="1"/>
      <c r="E271" s="1"/>
      <c r="F271" s="1"/>
      <c r="G271" s="1"/>
      <c r="H271" s="1"/>
      <c r="I271" s="1"/>
      <c r="J271" s="1"/>
      <c r="K271" s="154" t="s">
        <v>218</v>
      </c>
      <c r="L271" s="39"/>
      <c r="M271" s="144"/>
      <c r="N271" s="145" t="s">
        <v>34</v>
      </c>
      <c r="O271" s="146">
        <v>0.2</v>
      </c>
      <c r="P271" s="146" t="e">
        <f t="shared" si="64"/>
        <v>#VALUE!</v>
      </c>
      <c r="Q271" s="146">
        <v>0.00184</v>
      </c>
      <c r="R271" s="146" t="e">
        <f t="shared" si="65"/>
        <v>#VALUE!</v>
      </c>
      <c r="S271" s="146">
        <v>0</v>
      </c>
      <c r="T271" s="147" t="e">
        <f t="shared" si="66"/>
        <v>#VALUE!</v>
      </c>
      <c r="AR271" s="148" t="s">
        <v>234</v>
      </c>
      <c r="AT271" s="148" t="s">
        <v>104</v>
      </c>
      <c r="AU271" s="148" t="s">
        <v>76</v>
      </c>
      <c r="AY271" s="3" t="s">
        <v>158</v>
      </c>
      <c r="BE271" s="149" t="str">
        <f t="shared" si="67"/>
        <v>$#REF!$#REF!</v>
      </c>
      <c r="BF271" s="149">
        <f t="shared" si="68"/>
        <v>0</v>
      </c>
      <c r="BG271" s="149">
        <f t="shared" si="69"/>
        <v>0</v>
      </c>
      <c r="BH271" s="149">
        <f t="shared" si="70"/>
        <v>0</v>
      </c>
      <c r="BI271" s="149">
        <f t="shared" si="71"/>
        <v>0</v>
      </c>
      <c r="BJ271" s="3" t="s">
        <v>74</v>
      </c>
      <c r="BK271" s="149" t="e">
        <f t="shared" si="72"/>
        <v>#VALUE!</v>
      </c>
      <c r="BL271" s="3" t="s">
        <v>234</v>
      </c>
      <c r="BM271" s="148" t="s">
        <v>334</v>
      </c>
    </row>
    <row r="272" spans="2:65" s="14" customFormat="1" ht="6" customHeight="1">
      <c r="B272" s="153"/>
      <c r="C272" s="1"/>
      <c r="D272" s="1"/>
      <c r="E272" s="1"/>
      <c r="F272" s="1"/>
      <c r="G272" s="1"/>
      <c r="H272" s="1"/>
      <c r="I272" s="1"/>
      <c r="J272" s="1"/>
      <c r="K272" s="154" t="s">
        <v>218</v>
      </c>
      <c r="L272" s="39"/>
      <c r="M272" s="144"/>
      <c r="N272" s="145" t="s">
        <v>34</v>
      </c>
      <c r="O272" s="146">
        <v>1</v>
      </c>
      <c r="P272" s="146" t="e">
        <f t="shared" si="64"/>
        <v>#VALUE!</v>
      </c>
      <c r="Q272" s="146">
        <v>0.0029400000000000003</v>
      </c>
      <c r="R272" s="146" t="e">
        <f t="shared" si="65"/>
        <v>#VALUE!</v>
      </c>
      <c r="S272" s="146">
        <v>0</v>
      </c>
      <c r="T272" s="147" t="e">
        <f t="shared" si="66"/>
        <v>#VALUE!</v>
      </c>
      <c r="AR272" s="148" t="s">
        <v>234</v>
      </c>
      <c r="AT272" s="148" t="s">
        <v>104</v>
      </c>
      <c r="AU272" s="148" t="s">
        <v>76</v>
      </c>
      <c r="AY272" s="3" t="s">
        <v>158</v>
      </c>
      <c r="BE272" s="149" t="str">
        <f t="shared" si="67"/>
        <v>$#REF!$#REF!</v>
      </c>
      <c r="BF272" s="149">
        <f t="shared" si="68"/>
        <v>0</v>
      </c>
      <c r="BG272" s="149">
        <f t="shared" si="69"/>
        <v>0</v>
      </c>
      <c r="BH272" s="149">
        <f t="shared" si="70"/>
        <v>0</v>
      </c>
      <c r="BI272" s="149">
        <f t="shared" si="71"/>
        <v>0</v>
      </c>
      <c r="BJ272" s="3" t="s">
        <v>74</v>
      </c>
      <c r="BK272" s="149" t="e">
        <f t="shared" si="72"/>
        <v>#VALUE!</v>
      </c>
      <c r="BL272" s="3" t="s">
        <v>234</v>
      </c>
      <c r="BM272" s="148" t="s">
        <v>335</v>
      </c>
    </row>
    <row r="273" spans="2:65" s="14" customFormat="1" ht="16.5" customHeight="1">
      <c r="B273" s="153"/>
      <c r="C273" s="1"/>
      <c r="D273" s="1"/>
      <c r="E273" s="1"/>
      <c r="F273" s="1"/>
      <c r="G273" s="1"/>
      <c r="H273" s="1"/>
      <c r="I273" s="1"/>
      <c r="J273" s="1"/>
      <c r="K273" s="154" t="s">
        <v>218</v>
      </c>
      <c r="L273" s="39"/>
      <c r="M273" s="144"/>
      <c r="N273" s="145" t="s">
        <v>34</v>
      </c>
      <c r="O273" s="146">
        <v>0.246</v>
      </c>
      <c r="P273" s="146" t="e">
        <f t="shared" si="64"/>
        <v>#VALUE!</v>
      </c>
      <c r="Q273" s="146">
        <v>0.0005200000000000001</v>
      </c>
      <c r="R273" s="146" t="e">
        <f t="shared" si="65"/>
        <v>#VALUE!</v>
      </c>
      <c r="S273" s="146">
        <v>0</v>
      </c>
      <c r="T273" s="147" t="e">
        <f t="shared" si="66"/>
        <v>#VALUE!</v>
      </c>
      <c r="AR273" s="148" t="s">
        <v>234</v>
      </c>
      <c r="AT273" s="148" t="s">
        <v>104</v>
      </c>
      <c r="AU273" s="148" t="s">
        <v>76</v>
      </c>
      <c r="AY273" s="3" t="s">
        <v>158</v>
      </c>
      <c r="BE273" s="149" t="str">
        <f t="shared" si="67"/>
        <v>$#REF!$#REF!</v>
      </c>
      <c r="BF273" s="149">
        <f t="shared" si="68"/>
        <v>0</v>
      </c>
      <c r="BG273" s="149">
        <f t="shared" si="69"/>
        <v>0</v>
      </c>
      <c r="BH273" s="149">
        <f t="shared" si="70"/>
        <v>0</v>
      </c>
      <c r="BI273" s="149">
        <f t="shared" si="71"/>
        <v>0</v>
      </c>
      <c r="BJ273" s="3" t="s">
        <v>74</v>
      </c>
      <c r="BK273" s="149" t="e">
        <f t="shared" si="72"/>
        <v>#VALUE!</v>
      </c>
      <c r="BL273" s="3" t="s">
        <v>234</v>
      </c>
      <c r="BM273" s="148" t="s">
        <v>336</v>
      </c>
    </row>
    <row r="274" spans="2:65" s="14" customFormat="1" ht="6" customHeight="1">
      <c r="B274" s="153"/>
      <c r="C274" s="1"/>
      <c r="D274" s="1"/>
      <c r="E274" s="1"/>
      <c r="F274" s="1"/>
      <c r="G274" s="1"/>
      <c r="H274" s="1"/>
      <c r="I274" s="1"/>
      <c r="J274" s="1"/>
      <c r="K274" s="154" t="s">
        <v>218</v>
      </c>
      <c r="L274" s="39"/>
      <c r="M274" s="144"/>
      <c r="N274" s="145" t="s">
        <v>34</v>
      </c>
      <c r="O274" s="146">
        <v>0.54</v>
      </c>
      <c r="P274" s="146" t="e">
        <f t="shared" si="64"/>
        <v>#VALUE!</v>
      </c>
      <c r="Q274" s="146">
        <v>0.00047000000000000004</v>
      </c>
      <c r="R274" s="146" t="e">
        <f t="shared" si="65"/>
        <v>#VALUE!</v>
      </c>
      <c r="S274" s="146">
        <v>0</v>
      </c>
      <c r="T274" s="147" t="e">
        <f t="shared" si="66"/>
        <v>#VALUE!</v>
      </c>
      <c r="AR274" s="148" t="s">
        <v>234</v>
      </c>
      <c r="AT274" s="148" t="s">
        <v>104</v>
      </c>
      <c r="AU274" s="148" t="s">
        <v>76</v>
      </c>
      <c r="AY274" s="3" t="s">
        <v>158</v>
      </c>
      <c r="BE274" s="149" t="str">
        <f t="shared" si="67"/>
        <v>$#REF!$#REF!</v>
      </c>
      <c r="BF274" s="149">
        <f t="shared" si="68"/>
        <v>0</v>
      </c>
      <c r="BG274" s="149">
        <f t="shared" si="69"/>
        <v>0</v>
      </c>
      <c r="BH274" s="149">
        <f t="shared" si="70"/>
        <v>0</v>
      </c>
      <c r="BI274" s="149">
        <f t="shared" si="71"/>
        <v>0</v>
      </c>
      <c r="BJ274" s="3" t="s">
        <v>74</v>
      </c>
      <c r="BK274" s="149" t="e">
        <f t="shared" si="72"/>
        <v>#VALUE!</v>
      </c>
      <c r="BL274" s="3" t="s">
        <v>234</v>
      </c>
      <c r="BM274" s="148" t="s">
        <v>337</v>
      </c>
    </row>
    <row r="275" spans="2:65" s="14" customFormat="1" ht="16.5" customHeight="1">
      <c r="B275" s="153"/>
      <c r="C275" s="1"/>
      <c r="D275" s="1"/>
      <c r="E275" s="1"/>
      <c r="F275" s="1"/>
      <c r="G275" s="1"/>
      <c r="H275" s="1"/>
      <c r="I275" s="1"/>
      <c r="J275" s="1"/>
      <c r="K275" s="154" t="s">
        <v>218</v>
      </c>
      <c r="L275" s="39"/>
      <c r="M275" s="144"/>
      <c r="N275" s="145" t="s">
        <v>34</v>
      </c>
      <c r="O275" s="146">
        <v>0.021</v>
      </c>
      <c r="P275" s="146" t="e">
        <f t="shared" si="64"/>
        <v>#VALUE!</v>
      </c>
      <c r="Q275" s="146">
        <v>9E-05</v>
      </c>
      <c r="R275" s="146" t="e">
        <f t="shared" si="65"/>
        <v>#VALUE!</v>
      </c>
      <c r="S275" s="146">
        <v>0</v>
      </c>
      <c r="T275" s="147" t="e">
        <f t="shared" si="66"/>
        <v>#VALUE!</v>
      </c>
      <c r="AR275" s="148" t="s">
        <v>234</v>
      </c>
      <c r="AT275" s="148" t="s">
        <v>104</v>
      </c>
      <c r="AU275" s="148" t="s">
        <v>76</v>
      </c>
      <c r="AY275" s="3" t="s">
        <v>158</v>
      </c>
      <c r="BE275" s="149" t="str">
        <f t="shared" si="67"/>
        <v>$#REF!$#REF!</v>
      </c>
      <c r="BF275" s="149">
        <f t="shared" si="68"/>
        <v>0</v>
      </c>
      <c r="BG275" s="149">
        <f t="shared" si="69"/>
        <v>0</v>
      </c>
      <c r="BH275" s="149">
        <f t="shared" si="70"/>
        <v>0</v>
      </c>
      <c r="BI275" s="149">
        <f t="shared" si="71"/>
        <v>0</v>
      </c>
      <c r="BJ275" s="3" t="s">
        <v>74</v>
      </c>
      <c r="BK275" s="149" t="e">
        <f t="shared" si="72"/>
        <v>#VALUE!</v>
      </c>
      <c r="BL275" s="3" t="s">
        <v>234</v>
      </c>
      <c r="BM275" s="148" t="s">
        <v>338</v>
      </c>
    </row>
    <row r="276" spans="2:65" s="14" customFormat="1" ht="16.5" customHeight="1">
      <c r="B276" s="153"/>
      <c r="C276" s="1"/>
      <c r="D276" s="1"/>
      <c r="E276" s="1"/>
      <c r="F276" s="1"/>
      <c r="G276" s="1"/>
      <c r="H276" s="1"/>
      <c r="I276" s="1"/>
      <c r="J276" s="1"/>
      <c r="K276" s="154"/>
      <c r="L276" s="39"/>
      <c r="M276" s="144"/>
      <c r="N276" s="145" t="s">
        <v>34</v>
      </c>
      <c r="O276" s="146">
        <v>0</v>
      </c>
      <c r="P276" s="146" t="e">
        <f t="shared" si="64"/>
        <v>#VALUE!</v>
      </c>
      <c r="Q276" s="146">
        <v>0</v>
      </c>
      <c r="R276" s="146" t="e">
        <f t="shared" si="65"/>
        <v>#VALUE!</v>
      </c>
      <c r="S276" s="146">
        <v>0</v>
      </c>
      <c r="T276" s="147" t="e">
        <f t="shared" si="66"/>
        <v>#VALUE!</v>
      </c>
      <c r="AR276" s="148" t="s">
        <v>234</v>
      </c>
      <c r="AT276" s="148" t="s">
        <v>104</v>
      </c>
      <c r="AU276" s="148" t="s">
        <v>76</v>
      </c>
      <c r="AY276" s="3" t="s">
        <v>158</v>
      </c>
      <c r="BE276" s="149" t="str">
        <f t="shared" si="67"/>
        <v>$#REF!$#REF!</v>
      </c>
      <c r="BF276" s="149">
        <f t="shared" si="68"/>
        <v>0</v>
      </c>
      <c r="BG276" s="149">
        <f t="shared" si="69"/>
        <v>0</v>
      </c>
      <c r="BH276" s="149">
        <f t="shared" si="70"/>
        <v>0</v>
      </c>
      <c r="BI276" s="149">
        <f t="shared" si="71"/>
        <v>0</v>
      </c>
      <c r="BJ276" s="3" t="s">
        <v>74</v>
      </c>
      <c r="BK276" s="149" t="e">
        <f t="shared" si="72"/>
        <v>#VALUE!</v>
      </c>
      <c r="BL276" s="3" t="s">
        <v>234</v>
      </c>
      <c r="BM276" s="148" t="s">
        <v>339</v>
      </c>
    </row>
    <row r="277" spans="2:65" s="14" customFormat="1" ht="16.5" customHeight="1">
      <c r="B277" s="153"/>
      <c r="C277" s="1"/>
      <c r="D277" s="1"/>
      <c r="E277" s="1"/>
      <c r="F277" s="1"/>
      <c r="G277" s="1"/>
      <c r="H277" s="1"/>
      <c r="I277" s="1"/>
      <c r="J277" s="1"/>
      <c r="K277" s="154"/>
      <c r="L277" s="39"/>
      <c r="M277" s="144"/>
      <c r="N277" s="145" t="s">
        <v>34</v>
      </c>
      <c r="O277" s="146">
        <v>0</v>
      </c>
      <c r="P277" s="146" t="e">
        <f t="shared" si="64"/>
        <v>#VALUE!</v>
      </c>
      <c r="Q277" s="146">
        <v>0</v>
      </c>
      <c r="R277" s="146" t="e">
        <f t="shared" si="65"/>
        <v>#VALUE!</v>
      </c>
      <c r="S277" s="146">
        <v>0</v>
      </c>
      <c r="T277" s="147" t="e">
        <f t="shared" si="66"/>
        <v>#VALUE!</v>
      </c>
      <c r="AR277" s="148" t="s">
        <v>234</v>
      </c>
      <c r="AT277" s="148" t="s">
        <v>104</v>
      </c>
      <c r="AU277" s="148" t="s">
        <v>76</v>
      </c>
      <c r="AY277" s="3" t="s">
        <v>158</v>
      </c>
      <c r="BE277" s="149" t="str">
        <f t="shared" si="67"/>
        <v>$#REF!$#REF!</v>
      </c>
      <c r="BF277" s="149">
        <f t="shared" si="68"/>
        <v>0</v>
      </c>
      <c r="BG277" s="149">
        <f t="shared" si="69"/>
        <v>0</v>
      </c>
      <c r="BH277" s="149">
        <f t="shared" si="70"/>
        <v>0</v>
      </c>
      <c r="BI277" s="149">
        <f t="shared" si="71"/>
        <v>0</v>
      </c>
      <c r="BJ277" s="3" t="s">
        <v>74</v>
      </c>
      <c r="BK277" s="149" t="e">
        <f t="shared" si="72"/>
        <v>#VALUE!</v>
      </c>
      <c r="BL277" s="3" t="s">
        <v>234</v>
      </c>
      <c r="BM277" s="148" t="s">
        <v>340</v>
      </c>
    </row>
    <row r="278" spans="2:65" s="14" customFormat="1" ht="24" customHeight="1">
      <c r="B278" s="153"/>
      <c r="C278" s="1"/>
      <c r="D278" s="1"/>
      <c r="E278" s="1"/>
      <c r="F278" s="1"/>
      <c r="G278" s="1"/>
      <c r="H278" s="1"/>
      <c r="I278" s="1"/>
      <c r="J278" s="1"/>
      <c r="K278" s="154" t="s">
        <v>218</v>
      </c>
      <c r="L278" s="39"/>
      <c r="M278" s="144"/>
      <c r="N278" s="145" t="s">
        <v>34</v>
      </c>
      <c r="O278" s="146">
        <v>0</v>
      </c>
      <c r="P278" s="146" t="e">
        <f t="shared" si="64"/>
        <v>#VALUE!</v>
      </c>
      <c r="Q278" s="146">
        <v>0</v>
      </c>
      <c r="R278" s="146" t="e">
        <f t="shared" si="65"/>
        <v>#VALUE!</v>
      </c>
      <c r="S278" s="146">
        <v>0</v>
      </c>
      <c r="T278" s="147" t="e">
        <f t="shared" si="66"/>
        <v>#VALUE!</v>
      </c>
      <c r="AR278" s="148" t="s">
        <v>234</v>
      </c>
      <c r="AT278" s="148" t="s">
        <v>104</v>
      </c>
      <c r="AU278" s="148" t="s">
        <v>76</v>
      </c>
      <c r="AY278" s="3" t="s">
        <v>158</v>
      </c>
      <c r="BE278" s="149" t="str">
        <f t="shared" si="67"/>
        <v>$#REF!$#REF!</v>
      </c>
      <c r="BF278" s="149">
        <f t="shared" si="68"/>
        <v>0</v>
      </c>
      <c r="BG278" s="149">
        <f t="shared" si="69"/>
        <v>0</v>
      </c>
      <c r="BH278" s="149">
        <f t="shared" si="70"/>
        <v>0</v>
      </c>
      <c r="BI278" s="149">
        <f t="shared" si="71"/>
        <v>0</v>
      </c>
      <c r="BJ278" s="3" t="s">
        <v>74</v>
      </c>
      <c r="BK278" s="149" t="e">
        <f t="shared" si="72"/>
        <v>#VALUE!</v>
      </c>
      <c r="BL278" s="3" t="s">
        <v>234</v>
      </c>
      <c r="BM278" s="148" t="s">
        <v>341</v>
      </c>
    </row>
    <row r="279" spans="2:65" s="14" customFormat="1" ht="16.5" customHeight="1">
      <c r="B279" s="153"/>
      <c r="C279" s="1"/>
      <c r="D279" s="1"/>
      <c r="E279" s="1"/>
      <c r="F279" s="1"/>
      <c r="G279" s="1"/>
      <c r="H279" s="1"/>
      <c r="I279" s="1"/>
      <c r="J279" s="1"/>
      <c r="K279" s="154"/>
      <c r="L279" s="39"/>
      <c r="M279" s="144"/>
      <c r="N279" s="145" t="s">
        <v>34</v>
      </c>
      <c r="O279" s="146">
        <v>0</v>
      </c>
      <c r="P279" s="146" t="e">
        <f t="shared" si="64"/>
        <v>#VALUE!</v>
      </c>
      <c r="Q279" s="146">
        <v>0</v>
      </c>
      <c r="R279" s="146" t="e">
        <f t="shared" si="65"/>
        <v>#VALUE!</v>
      </c>
      <c r="S279" s="146">
        <v>0</v>
      </c>
      <c r="T279" s="147" t="e">
        <f t="shared" si="66"/>
        <v>#VALUE!</v>
      </c>
      <c r="AR279" s="148" t="s">
        <v>234</v>
      </c>
      <c r="AT279" s="148" t="s">
        <v>104</v>
      </c>
      <c r="AU279" s="148" t="s">
        <v>76</v>
      </c>
      <c r="AY279" s="3" t="s">
        <v>158</v>
      </c>
      <c r="BE279" s="149" t="str">
        <f t="shared" si="67"/>
        <v>$#REF!$#REF!</v>
      </c>
      <c r="BF279" s="149">
        <f t="shared" si="68"/>
        <v>0</v>
      </c>
      <c r="BG279" s="149">
        <f t="shared" si="69"/>
        <v>0</v>
      </c>
      <c r="BH279" s="149">
        <f t="shared" si="70"/>
        <v>0</v>
      </c>
      <c r="BI279" s="149">
        <f t="shared" si="71"/>
        <v>0</v>
      </c>
      <c r="BJ279" s="3" t="s">
        <v>74</v>
      </c>
      <c r="BK279" s="149" t="e">
        <f t="shared" si="72"/>
        <v>#VALUE!</v>
      </c>
      <c r="BL279" s="3" t="s">
        <v>234</v>
      </c>
      <c r="BM279" s="148" t="s">
        <v>342</v>
      </c>
    </row>
    <row r="280" spans="1:63" s="113" customFormat="1" ht="22.5" customHeight="1">
      <c r="A280" s="14"/>
      <c r="B280" s="153"/>
      <c r="C280" s="1"/>
      <c r="D280" s="1"/>
      <c r="E280" s="1"/>
      <c r="F280" s="1"/>
      <c r="G280" s="1"/>
      <c r="H280" s="1"/>
      <c r="I280" s="1"/>
      <c r="J280" s="1"/>
      <c r="L280" s="138"/>
      <c r="M280" s="137"/>
      <c r="N280" s="138"/>
      <c r="O280" s="138"/>
      <c r="P280" s="139" t="e">
        <f>SUM(P281:P282)</f>
        <v>#VALUE!</v>
      </c>
      <c r="Q280" s="138"/>
      <c r="R280" s="139" t="e">
        <f>SUM(R281:R282)</f>
        <v>#VALUE!</v>
      </c>
      <c r="S280" s="138"/>
      <c r="T280" s="140" t="e">
        <f>SUM(T281:T282)</f>
        <v>#VALUE!</v>
      </c>
      <c r="AR280" s="114" t="s">
        <v>76</v>
      </c>
      <c r="AT280" s="141" t="s">
        <v>68</v>
      </c>
      <c r="AU280" s="141" t="s">
        <v>74</v>
      </c>
      <c r="AY280" s="114" t="s">
        <v>158</v>
      </c>
      <c r="BK280" s="142" t="e">
        <f>SUM(BK281:BK282)</f>
        <v>#VALUE!</v>
      </c>
    </row>
    <row r="281" spans="2:65" s="14" customFormat="1" ht="24" customHeight="1">
      <c r="B281" s="153"/>
      <c r="C281" s="1"/>
      <c r="D281" s="1"/>
      <c r="E281" s="1"/>
      <c r="F281" s="1"/>
      <c r="G281" s="1"/>
      <c r="H281" s="1"/>
      <c r="I281" s="1"/>
      <c r="J281" s="1"/>
      <c r="K281" s="154" t="s">
        <v>218</v>
      </c>
      <c r="L281" s="39"/>
      <c r="M281" s="144"/>
      <c r="N281" s="145" t="s">
        <v>34</v>
      </c>
      <c r="O281" s="146">
        <v>2.5</v>
      </c>
      <c r="P281" s="146" t="e">
        <f>O281*"$#REF!$#REF!"</f>
        <v>#VALUE!</v>
      </c>
      <c r="Q281" s="146">
        <v>0.0092</v>
      </c>
      <c r="R281" s="146" t="e">
        <f>Q281*"$#REF!$#REF!"</f>
        <v>#VALUE!</v>
      </c>
      <c r="S281" s="146">
        <v>0</v>
      </c>
      <c r="T281" s="147" t="e">
        <f>S281*"$#REF!$#REF!"</f>
        <v>#VALUE!</v>
      </c>
      <c r="AR281" s="148" t="s">
        <v>234</v>
      </c>
      <c r="AT281" s="148" t="s">
        <v>104</v>
      </c>
      <c r="AU281" s="148" t="s">
        <v>76</v>
      </c>
      <c r="AY281" s="3" t="s">
        <v>158</v>
      </c>
      <c r="BE281" s="149" t="str">
        <f>IF(N281="základní","$#REF!$#REF!",0)</f>
        <v>$#REF!$#REF!</v>
      </c>
      <c r="BF281" s="149">
        <f>IF(N281="snížená","$#REF!$#REF!",0)</f>
        <v>0</v>
      </c>
      <c r="BG281" s="149">
        <f>IF(N281="zákl. přenesená","$#REF!$#REF!",0)</f>
        <v>0</v>
      </c>
      <c r="BH281" s="149">
        <f>IF(N281="sníž. přenesená","$#REF!$#REF!",0)</f>
        <v>0</v>
      </c>
      <c r="BI281" s="149">
        <f>IF(N281="nulová","$#REF!$#REF!",0)</f>
        <v>0</v>
      </c>
      <c r="BJ281" s="3" t="s">
        <v>74</v>
      </c>
      <c r="BK281" s="149" t="e">
        <f>ROUND("$#REF!$#REF!"*"$#REF!$#REF!",2)</f>
        <v>#VALUE!</v>
      </c>
      <c r="BL281" s="3" t="s">
        <v>234</v>
      </c>
      <c r="BM281" s="148" t="s">
        <v>343</v>
      </c>
    </row>
    <row r="282" spans="2:65" s="14" customFormat="1" ht="24" customHeight="1">
      <c r="B282" s="153"/>
      <c r="C282" s="1"/>
      <c r="D282" s="1"/>
      <c r="E282" s="1"/>
      <c r="F282" s="1"/>
      <c r="G282" s="1"/>
      <c r="H282" s="1"/>
      <c r="I282" s="1"/>
      <c r="J282" s="1"/>
      <c r="K282" s="154" t="s">
        <v>218</v>
      </c>
      <c r="L282" s="39"/>
      <c r="M282" s="144"/>
      <c r="N282" s="145" t="s">
        <v>34</v>
      </c>
      <c r="O282" s="146">
        <v>0</v>
      </c>
      <c r="P282" s="146" t="e">
        <f>O282*"$#REF!$#REF!"</f>
        <v>#VALUE!</v>
      </c>
      <c r="Q282" s="146">
        <v>0</v>
      </c>
      <c r="R282" s="146" t="e">
        <f>Q282*"$#REF!$#REF!"</f>
        <v>#VALUE!</v>
      </c>
      <c r="S282" s="146">
        <v>0</v>
      </c>
      <c r="T282" s="147" t="e">
        <f>S282*"$#REF!$#REF!"</f>
        <v>#VALUE!</v>
      </c>
      <c r="AR282" s="148" t="s">
        <v>234</v>
      </c>
      <c r="AT282" s="148" t="s">
        <v>104</v>
      </c>
      <c r="AU282" s="148" t="s">
        <v>76</v>
      </c>
      <c r="AY282" s="3" t="s">
        <v>158</v>
      </c>
      <c r="BE282" s="149" t="str">
        <f>IF(N282="základní","$#REF!$#REF!",0)</f>
        <v>$#REF!$#REF!</v>
      </c>
      <c r="BF282" s="149">
        <f>IF(N282="snížená","$#REF!$#REF!",0)</f>
        <v>0</v>
      </c>
      <c r="BG282" s="149">
        <f>IF(N282="zákl. přenesená","$#REF!$#REF!",0)</f>
        <v>0</v>
      </c>
      <c r="BH282" s="149">
        <f>IF(N282="sníž. přenesená","$#REF!$#REF!",0)</f>
        <v>0</v>
      </c>
      <c r="BI282" s="149">
        <f>IF(N282="nulová","$#REF!$#REF!",0)</f>
        <v>0</v>
      </c>
      <c r="BJ282" s="3" t="s">
        <v>74</v>
      </c>
      <c r="BK282" s="149" t="e">
        <f>ROUND("$#REF!$#REF!"*"$#REF!$#REF!",2)</f>
        <v>#VALUE!</v>
      </c>
      <c r="BL282" s="3" t="s">
        <v>234</v>
      </c>
      <c r="BM282" s="148" t="s">
        <v>344</v>
      </c>
    </row>
    <row r="283" spans="1:63" s="113" customFormat="1" ht="22.5" customHeight="1">
      <c r="A283" s="14"/>
      <c r="B283" s="153"/>
      <c r="C283" s="1"/>
      <c r="D283" s="1"/>
      <c r="E283" s="1"/>
      <c r="F283" s="1"/>
      <c r="G283" s="1"/>
      <c r="H283" s="1"/>
      <c r="I283" s="1"/>
      <c r="J283" s="1"/>
      <c r="L283" s="138"/>
      <c r="M283" s="137"/>
      <c r="N283" s="138"/>
      <c r="O283" s="138"/>
      <c r="P283" s="139" t="e">
        <f>P284</f>
        <v>#VALUE!</v>
      </c>
      <c r="Q283" s="138"/>
      <c r="R283" s="139" t="e">
        <f>R284</f>
        <v>#VALUE!</v>
      </c>
      <c r="S283" s="138"/>
      <c r="T283" s="140" t="e">
        <f>T284</f>
        <v>#VALUE!</v>
      </c>
      <c r="AR283" s="114" t="s">
        <v>76</v>
      </c>
      <c r="AT283" s="141" t="s">
        <v>68</v>
      </c>
      <c r="AU283" s="141" t="s">
        <v>74</v>
      </c>
      <c r="AY283" s="114" t="s">
        <v>158</v>
      </c>
      <c r="BK283" s="142" t="e">
        <f>BK284</f>
        <v>#VALUE!</v>
      </c>
    </row>
    <row r="284" spans="1:65" s="14" customFormat="1" ht="24" customHeight="1">
      <c r="A284" s="113"/>
      <c r="B284" s="138"/>
      <c r="C284" s="1"/>
      <c r="D284" s="1"/>
      <c r="E284" s="1"/>
      <c r="F284" s="1"/>
      <c r="G284" s="1"/>
      <c r="H284" s="1"/>
      <c r="I284" s="1"/>
      <c r="J284" s="1"/>
      <c r="K284" s="154" t="s">
        <v>218</v>
      </c>
      <c r="L284" s="39"/>
      <c r="M284" s="144"/>
      <c r="N284" s="145" t="s">
        <v>34</v>
      </c>
      <c r="O284" s="146">
        <v>0.625</v>
      </c>
      <c r="P284" s="146" t="e">
        <f>O284*"$#REF!$#REF!"</f>
        <v>#VALUE!</v>
      </c>
      <c r="Q284" s="146">
        <v>0.00035000000000000005</v>
      </c>
      <c r="R284" s="146" t="e">
        <f>Q284*"$#REF!$#REF!"</f>
        <v>#VALUE!</v>
      </c>
      <c r="S284" s="146">
        <v>0</v>
      </c>
      <c r="T284" s="147" t="e">
        <f>S284*"$#REF!$#REF!"</f>
        <v>#VALUE!</v>
      </c>
      <c r="AR284" s="148" t="s">
        <v>234</v>
      </c>
      <c r="AT284" s="148" t="s">
        <v>104</v>
      </c>
      <c r="AU284" s="148" t="s">
        <v>76</v>
      </c>
      <c r="AY284" s="3" t="s">
        <v>158</v>
      </c>
      <c r="BE284" s="149" t="str">
        <f>IF(N284="základní","$#REF!$#REF!",0)</f>
        <v>$#REF!$#REF!</v>
      </c>
      <c r="BF284" s="149">
        <f>IF(N284="snížená","$#REF!$#REF!",0)</f>
        <v>0</v>
      </c>
      <c r="BG284" s="149">
        <f>IF(N284="zákl. přenesená","$#REF!$#REF!",0)</f>
        <v>0</v>
      </c>
      <c r="BH284" s="149">
        <f>IF(N284="sníž. přenesená","$#REF!$#REF!",0)</f>
        <v>0</v>
      </c>
      <c r="BI284" s="149">
        <f>IF(N284="nulová","$#REF!$#REF!",0)</f>
        <v>0</v>
      </c>
      <c r="BJ284" s="3" t="s">
        <v>74</v>
      </c>
      <c r="BK284" s="149" t="e">
        <f>ROUND("$#REF!$#REF!"*"$#REF!$#REF!",2)</f>
        <v>#VALUE!</v>
      </c>
      <c r="BL284" s="3" t="s">
        <v>234</v>
      </c>
      <c r="BM284" s="148" t="s">
        <v>345</v>
      </c>
    </row>
    <row r="285" spans="1:63" s="113" customFormat="1" ht="22.5" customHeight="1">
      <c r="A285" s="14"/>
      <c r="B285" s="153"/>
      <c r="C285" s="1"/>
      <c r="D285" s="1"/>
      <c r="E285" s="1"/>
      <c r="F285" s="1"/>
      <c r="G285" s="1"/>
      <c r="H285" s="1"/>
      <c r="I285" s="1"/>
      <c r="J285" s="1"/>
      <c r="L285" s="138"/>
      <c r="M285" s="137"/>
      <c r="N285" s="138"/>
      <c r="O285" s="138"/>
      <c r="P285" s="139" t="e">
        <f>SUM(P286:P293)</f>
        <v>#VALUE!</v>
      </c>
      <c r="Q285" s="138"/>
      <c r="R285" s="139" t="e">
        <f>SUM(R286:R293)</f>
        <v>#VALUE!</v>
      </c>
      <c r="S285" s="138"/>
      <c r="T285" s="140" t="e">
        <f>SUM(T286:T293)</f>
        <v>#VALUE!</v>
      </c>
      <c r="AR285" s="114" t="s">
        <v>76</v>
      </c>
      <c r="AT285" s="141" t="s">
        <v>68</v>
      </c>
      <c r="AU285" s="141" t="s">
        <v>74</v>
      </c>
      <c r="AY285" s="114" t="s">
        <v>158</v>
      </c>
      <c r="BK285" s="142" t="e">
        <f>SUM(BK286:BK293)</f>
        <v>#VALUE!</v>
      </c>
    </row>
    <row r="286" spans="2:65" s="14" customFormat="1" ht="16.5" customHeight="1">
      <c r="B286" s="153"/>
      <c r="C286" s="1"/>
      <c r="D286" s="1"/>
      <c r="E286" s="1"/>
      <c r="F286" s="1"/>
      <c r="G286" s="1"/>
      <c r="H286" s="1"/>
      <c r="I286" s="1"/>
      <c r="J286" s="1"/>
      <c r="K286" s="155" t="s">
        <v>166</v>
      </c>
      <c r="L286" s="156"/>
      <c r="M286" s="151"/>
      <c r="N286" s="152" t="s">
        <v>34</v>
      </c>
      <c r="O286" s="146">
        <v>0</v>
      </c>
      <c r="P286" s="146" t="e">
        <f aca="true" t="shared" si="73" ref="P286:P293">O286*"$#REF!$#REF!"</f>
        <v>#VALUE!</v>
      </c>
      <c r="Q286" s="146">
        <v>0.078</v>
      </c>
      <c r="R286" s="146" t="e">
        <f aca="true" t="shared" si="74" ref="R286:R293">Q286*"$#REF!$#REF!"</f>
        <v>#VALUE!</v>
      </c>
      <c r="S286" s="146">
        <v>0</v>
      </c>
      <c r="T286" s="147" t="e">
        <f aca="true" t="shared" si="75" ref="T286:T293">S286*"$#REF!$#REF!"</f>
        <v>#VALUE!</v>
      </c>
      <c r="AR286" s="148" t="s">
        <v>236</v>
      </c>
      <c r="AT286" s="148" t="s">
        <v>134</v>
      </c>
      <c r="AU286" s="148" t="s">
        <v>76</v>
      </c>
      <c r="AY286" s="3" t="s">
        <v>158</v>
      </c>
      <c r="BE286" s="149" t="str">
        <f aca="true" t="shared" si="76" ref="BE286:BE293">IF(N286="základní","$#REF!$#REF!",0)</f>
        <v>$#REF!$#REF!</v>
      </c>
      <c r="BF286" s="149">
        <f aca="true" t="shared" si="77" ref="BF286:BF293">IF(N286="snížená","$#REF!$#REF!",0)</f>
        <v>0</v>
      </c>
      <c r="BG286" s="149">
        <f aca="true" t="shared" si="78" ref="BG286:BG293">IF(N286="zákl. přenesená","$#REF!$#REF!",0)</f>
        <v>0</v>
      </c>
      <c r="BH286" s="149">
        <f aca="true" t="shared" si="79" ref="BH286:BH293">IF(N286="sníž. přenesená","$#REF!$#REF!",0)</f>
        <v>0</v>
      </c>
      <c r="BI286" s="149">
        <f aca="true" t="shared" si="80" ref="BI286:BI293">IF(N286="nulová","$#REF!$#REF!",0)</f>
        <v>0</v>
      </c>
      <c r="BJ286" s="3" t="s">
        <v>74</v>
      </c>
      <c r="BK286" s="149" t="e">
        <f aca="true" t="shared" si="81" ref="BK286:BK293">ROUND("$#REF!$#REF!"*"$#REF!$#REF!",2)</f>
        <v>#VALUE!</v>
      </c>
      <c r="BL286" s="3" t="s">
        <v>234</v>
      </c>
      <c r="BM286" s="148" t="s">
        <v>346</v>
      </c>
    </row>
    <row r="287" spans="2:65" s="14" customFormat="1" ht="24" customHeight="1">
      <c r="B287" s="153"/>
      <c r="C287" s="1"/>
      <c r="D287" s="1"/>
      <c r="E287" s="1"/>
      <c r="F287" s="1"/>
      <c r="G287" s="1"/>
      <c r="H287" s="1"/>
      <c r="I287" s="1"/>
      <c r="J287" s="1"/>
      <c r="K287" s="154" t="s">
        <v>166</v>
      </c>
      <c r="L287" s="39"/>
      <c r="M287" s="144"/>
      <c r="N287" s="145" t="s">
        <v>34</v>
      </c>
      <c r="O287" s="146">
        <v>6.236</v>
      </c>
      <c r="P287" s="146" t="e">
        <f t="shared" si="73"/>
        <v>#VALUE!</v>
      </c>
      <c r="Q287" s="146">
        <v>0.00255</v>
      </c>
      <c r="R287" s="146" t="e">
        <f t="shared" si="74"/>
        <v>#VALUE!</v>
      </c>
      <c r="S287" s="146">
        <v>0</v>
      </c>
      <c r="T287" s="147" t="e">
        <f t="shared" si="75"/>
        <v>#VALUE!</v>
      </c>
      <c r="AR287" s="148" t="s">
        <v>234</v>
      </c>
      <c r="AT287" s="148" t="s">
        <v>104</v>
      </c>
      <c r="AU287" s="148" t="s">
        <v>76</v>
      </c>
      <c r="AY287" s="3" t="s">
        <v>158</v>
      </c>
      <c r="BE287" s="149" t="str">
        <f t="shared" si="76"/>
        <v>$#REF!$#REF!</v>
      </c>
      <c r="BF287" s="149">
        <f t="shared" si="77"/>
        <v>0</v>
      </c>
      <c r="BG287" s="149">
        <f t="shared" si="78"/>
        <v>0</v>
      </c>
      <c r="BH287" s="149">
        <f t="shared" si="79"/>
        <v>0</v>
      </c>
      <c r="BI287" s="149">
        <f t="shared" si="80"/>
        <v>0</v>
      </c>
      <c r="BJ287" s="3" t="s">
        <v>74</v>
      </c>
      <c r="BK287" s="149" t="e">
        <f t="shared" si="81"/>
        <v>#VALUE!</v>
      </c>
      <c r="BL287" s="3" t="s">
        <v>234</v>
      </c>
      <c r="BM287" s="148" t="s">
        <v>347</v>
      </c>
    </row>
    <row r="288" spans="2:65" s="14" customFormat="1" ht="16.5" customHeight="1">
      <c r="B288" s="153"/>
      <c r="C288" s="1"/>
      <c r="D288" s="1"/>
      <c r="E288" s="1"/>
      <c r="F288" s="1"/>
      <c r="G288" s="1"/>
      <c r="H288" s="1"/>
      <c r="I288" s="1"/>
      <c r="J288" s="1"/>
      <c r="K288" s="154" t="s">
        <v>166</v>
      </c>
      <c r="L288" s="39"/>
      <c r="M288" s="144"/>
      <c r="N288" s="145" t="s">
        <v>34</v>
      </c>
      <c r="O288" s="146">
        <v>0.031</v>
      </c>
      <c r="P288" s="146" t="e">
        <f t="shared" si="73"/>
        <v>#VALUE!</v>
      </c>
      <c r="Q288" s="146">
        <v>0.00039000000000000005</v>
      </c>
      <c r="R288" s="146" t="e">
        <f t="shared" si="74"/>
        <v>#VALUE!</v>
      </c>
      <c r="S288" s="146">
        <v>0</v>
      </c>
      <c r="T288" s="147" t="e">
        <f t="shared" si="75"/>
        <v>#VALUE!</v>
      </c>
      <c r="AR288" s="148" t="s">
        <v>234</v>
      </c>
      <c r="AT288" s="148" t="s">
        <v>104</v>
      </c>
      <c r="AU288" s="148" t="s">
        <v>76</v>
      </c>
      <c r="AY288" s="3" t="s">
        <v>158</v>
      </c>
      <c r="BE288" s="149" t="str">
        <f t="shared" si="76"/>
        <v>$#REF!$#REF!</v>
      </c>
      <c r="BF288" s="149">
        <f t="shared" si="77"/>
        <v>0</v>
      </c>
      <c r="BG288" s="149">
        <f t="shared" si="78"/>
        <v>0</v>
      </c>
      <c r="BH288" s="149">
        <f t="shared" si="79"/>
        <v>0</v>
      </c>
      <c r="BI288" s="149">
        <f t="shared" si="80"/>
        <v>0</v>
      </c>
      <c r="BJ288" s="3" t="s">
        <v>74</v>
      </c>
      <c r="BK288" s="149" t="e">
        <f t="shared" si="81"/>
        <v>#VALUE!</v>
      </c>
      <c r="BL288" s="3" t="s">
        <v>234</v>
      </c>
      <c r="BM288" s="148" t="s">
        <v>348</v>
      </c>
    </row>
    <row r="289" spans="2:65" s="14" customFormat="1" ht="16.5" customHeight="1">
      <c r="B289" s="153"/>
      <c r="C289" s="1"/>
      <c r="D289" s="1"/>
      <c r="E289" s="1"/>
      <c r="F289" s="1"/>
      <c r="G289" s="1"/>
      <c r="H289" s="1"/>
      <c r="I289" s="1"/>
      <c r="J289" s="1"/>
      <c r="K289" s="154"/>
      <c r="L289" s="39"/>
      <c r="M289" s="144"/>
      <c r="N289" s="145" t="s">
        <v>34</v>
      </c>
      <c r="O289" s="146">
        <v>0</v>
      </c>
      <c r="P289" s="146" t="e">
        <f t="shared" si="73"/>
        <v>#VALUE!</v>
      </c>
      <c r="Q289" s="146">
        <v>0</v>
      </c>
      <c r="R289" s="146" t="e">
        <f t="shared" si="74"/>
        <v>#VALUE!</v>
      </c>
      <c r="S289" s="146">
        <v>0</v>
      </c>
      <c r="T289" s="147" t="e">
        <f t="shared" si="75"/>
        <v>#VALUE!</v>
      </c>
      <c r="AR289" s="148" t="s">
        <v>234</v>
      </c>
      <c r="AT289" s="148" t="s">
        <v>104</v>
      </c>
      <c r="AU289" s="148" t="s">
        <v>76</v>
      </c>
      <c r="AY289" s="3" t="s">
        <v>158</v>
      </c>
      <c r="BE289" s="149" t="str">
        <f t="shared" si="76"/>
        <v>$#REF!$#REF!</v>
      </c>
      <c r="BF289" s="149">
        <f t="shared" si="77"/>
        <v>0</v>
      </c>
      <c r="BG289" s="149">
        <f t="shared" si="78"/>
        <v>0</v>
      </c>
      <c r="BH289" s="149">
        <f t="shared" si="79"/>
        <v>0</v>
      </c>
      <c r="BI289" s="149">
        <f t="shared" si="80"/>
        <v>0</v>
      </c>
      <c r="BJ289" s="3" t="s">
        <v>74</v>
      </c>
      <c r="BK289" s="149" t="e">
        <f t="shared" si="81"/>
        <v>#VALUE!</v>
      </c>
      <c r="BL289" s="3" t="s">
        <v>234</v>
      </c>
      <c r="BM289" s="148" t="s">
        <v>349</v>
      </c>
    </row>
    <row r="290" spans="2:65" s="14" customFormat="1" ht="16.5" customHeight="1">
      <c r="B290" s="153"/>
      <c r="C290" s="1"/>
      <c r="D290" s="1"/>
      <c r="E290" s="1"/>
      <c r="F290" s="1"/>
      <c r="G290" s="1"/>
      <c r="H290" s="1"/>
      <c r="I290" s="1"/>
      <c r="J290" s="1"/>
      <c r="K290" s="154"/>
      <c r="L290" s="39"/>
      <c r="M290" s="144"/>
      <c r="N290" s="145" t="s">
        <v>34</v>
      </c>
      <c r="O290" s="146">
        <v>0</v>
      </c>
      <c r="P290" s="146" t="e">
        <f t="shared" si="73"/>
        <v>#VALUE!</v>
      </c>
      <c r="Q290" s="146">
        <v>0</v>
      </c>
      <c r="R290" s="146" t="e">
        <f t="shared" si="74"/>
        <v>#VALUE!</v>
      </c>
      <c r="S290" s="146">
        <v>0</v>
      </c>
      <c r="T290" s="147" t="e">
        <f t="shared" si="75"/>
        <v>#VALUE!</v>
      </c>
      <c r="AR290" s="148" t="s">
        <v>234</v>
      </c>
      <c r="AT290" s="148" t="s">
        <v>104</v>
      </c>
      <c r="AU290" s="148" t="s">
        <v>76</v>
      </c>
      <c r="AY290" s="3" t="s">
        <v>158</v>
      </c>
      <c r="BE290" s="149" t="str">
        <f t="shared" si="76"/>
        <v>$#REF!$#REF!</v>
      </c>
      <c r="BF290" s="149">
        <f t="shared" si="77"/>
        <v>0</v>
      </c>
      <c r="BG290" s="149">
        <f t="shared" si="78"/>
        <v>0</v>
      </c>
      <c r="BH290" s="149">
        <f t="shared" si="79"/>
        <v>0</v>
      </c>
      <c r="BI290" s="149">
        <f t="shared" si="80"/>
        <v>0</v>
      </c>
      <c r="BJ290" s="3" t="s">
        <v>74</v>
      </c>
      <c r="BK290" s="149" t="e">
        <f t="shared" si="81"/>
        <v>#VALUE!</v>
      </c>
      <c r="BL290" s="3" t="s">
        <v>234</v>
      </c>
      <c r="BM290" s="148" t="s">
        <v>350</v>
      </c>
    </row>
    <row r="291" spans="2:65" s="14" customFormat="1" ht="16.5" customHeight="1">
      <c r="B291" s="153"/>
      <c r="C291" s="1"/>
      <c r="D291" s="1"/>
      <c r="E291" s="1"/>
      <c r="F291" s="1"/>
      <c r="G291" s="1"/>
      <c r="H291" s="1"/>
      <c r="I291" s="1"/>
      <c r="J291" s="1"/>
      <c r="K291" s="154"/>
      <c r="L291" s="39"/>
      <c r="M291" s="144"/>
      <c r="N291" s="145" t="s">
        <v>34</v>
      </c>
      <c r="O291" s="146">
        <v>0</v>
      </c>
      <c r="P291" s="146" t="e">
        <f t="shared" si="73"/>
        <v>#VALUE!</v>
      </c>
      <c r="Q291" s="146">
        <v>0</v>
      </c>
      <c r="R291" s="146" t="e">
        <f t="shared" si="74"/>
        <v>#VALUE!</v>
      </c>
      <c r="S291" s="146">
        <v>0</v>
      </c>
      <c r="T291" s="147" t="e">
        <f t="shared" si="75"/>
        <v>#VALUE!</v>
      </c>
      <c r="AR291" s="148" t="s">
        <v>234</v>
      </c>
      <c r="AT291" s="148" t="s">
        <v>104</v>
      </c>
      <c r="AU291" s="148" t="s">
        <v>76</v>
      </c>
      <c r="AY291" s="3" t="s">
        <v>158</v>
      </c>
      <c r="BE291" s="149" t="str">
        <f t="shared" si="76"/>
        <v>$#REF!$#REF!</v>
      </c>
      <c r="BF291" s="149">
        <f t="shared" si="77"/>
        <v>0</v>
      </c>
      <c r="BG291" s="149">
        <f t="shared" si="78"/>
        <v>0</v>
      </c>
      <c r="BH291" s="149">
        <f t="shared" si="79"/>
        <v>0</v>
      </c>
      <c r="BI291" s="149">
        <f t="shared" si="80"/>
        <v>0</v>
      </c>
      <c r="BJ291" s="3" t="s">
        <v>74</v>
      </c>
      <c r="BK291" s="149" t="e">
        <f t="shared" si="81"/>
        <v>#VALUE!</v>
      </c>
      <c r="BL291" s="3" t="s">
        <v>234</v>
      </c>
      <c r="BM291" s="148" t="s">
        <v>351</v>
      </c>
    </row>
    <row r="292" spans="2:65" s="14" customFormat="1" ht="16.5" customHeight="1">
      <c r="B292" s="153"/>
      <c r="C292" s="1"/>
      <c r="D292" s="1"/>
      <c r="E292" s="1"/>
      <c r="F292" s="1"/>
      <c r="G292" s="1"/>
      <c r="H292" s="1"/>
      <c r="I292" s="1"/>
      <c r="J292" s="1"/>
      <c r="K292" s="154"/>
      <c r="L292" s="39"/>
      <c r="M292" s="144"/>
      <c r="N292" s="145" t="s">
        <v>34</v>
      </c>
      <c r="O292" s="146">
        <v>0</v>
      </c>
      <c r="P292" s="146" t="e">
        <f t="shared" si="73"/>
        <v>#VALUE!</v>
      </c>
      <c r="Q292" s="146">
        <v>0</v>
      </c>
      <c r="R292" s="146" t="e">
        <f t="shared" si="74"/>
        <v>#VALUE!</v>
      </c>
      <c r="S292" s="146">
        <v>0</v>
      </c>
      <c r="T292" s="147" t="e">
        <f t="shared" si="75"/>
        <v>#VALUE!</v>
      </c>
      <c r="AR292" s="148" t="s">
        <v>234</v>
      </c>
      <c r="AT292" s="148" t="s">
        <v>104</v>
      </c>
      <c r="AU292" s="148" t="s">
        <v>76</v>
      </c>
      <c r="AY292" s="3" t="s">
        <v>158</v>
      </c>
      <c r="BE292" s="149" t="str">
        <f t="shared" si="76"/>
        <v>$#REF!$#REF!</v>
      </c>
      <c r="BF292" s="149">
        <f t="shared" si="77"/>
        <v>0</v>
      </c>
      <c r="BG292" s="149">
        <f t="shared" si="78"/>
        <v>0</v>
      </c>
      <c r="BH292" s="149">
        <f t="shared" si="79"/>
        <v>0</v>
      </c>
      <c r="BI292" s="149">
        <f t="shared" si="80"/>
        <v>0</v>
      </c>
      <c r="BJ292" s="3" t="s">
        <v>74</v>
      </c>
      <c r="BK292" s="149" t="e">
        <f t="shared" si="81"/>
        <v>#VALUE!</v>
      </c>
      <c r="BL292" s="3" t="s">
        <v>234</v>
      </c>
      <c r="BM292" s="148" t="s">
        <v>352</v>
      </c>
    </row>
    <row r="293" spans="2:65" s="14" customFormat="1" ht="24" customHeight="1">
      <c r="B293" s="153"/>
      <c r="C293" s="1"/>
      <c r="D293" s="1"/>
      <c r="E293" s="1"/>
      <c r="F293" s="1"/>
      <c r="G293" s="1"/>
      <c r="H293" s="1"/>
      <c r="I293" s="1"/>
      <c r="J293" s="1"/>
      <c r="K293" s="154" t="s">
        <v>166</v>
      </c>
      <c r="L293" s="39"/>
      <c r="M293" s="144"/>
      <c r="N293" s="145" t="s">
        <v>34</v>
      </c>
      <c r="O293" s="146">
        <v>0</v>
      </c>
      <c r="P293" s="146" t="e">
        <f t="shared" si="73"/>
        <v>#VALUE!</v>
      </c>
      <c r="Q293" s="146">
        <v>0</v>
      </c>
      <c r="R293" s="146" t="e">
        <f t="shared" si="74"/>
        <v>#VALUE!</v>
      </c>
      <c r="S293" s="146">
        <v>0</v>
      </c>
      <c r="T293" s="147" t="e">
        <f t="shared" si="75"/>
        <v>#VALUE!</v>
      </c>
      <c r="AR293" s="148" t="s">
        <v>234</v>
      </c>
      <c r="AT293" s="148" t="s">
        <v>104</v>
      </c>
      <c r="AU293" s="148" t="s">
        <v>76</v>
      </c>
      <c r="AY293" s="3" t="s">
        <v>158</v>
      </c>
      <c r="BE293" s="149" t="str">
        <f t="shared" si="76"/>
        <v>$#REF!$#REF!</v>
      </c>
      <c r="BF293" s="149">
        <f t="shared" si="77"/>
        <v>0</v>
      </c>
      <c r="BG293" s="149">
        <f t="shared" si="78"/>
        <v>0</v>
      </c>
      <c r="BH293" s="149">
        <f t="shared" si="79"/>
        <v>0</v>
      </c>
      <c r="BI293" s="149">
        <f t="shared" si="80"/>
        <v>0</v>
      </c>
      <c r="BJ293" s="3" t="s">
        <v>74</v>
      </c>
      <c r="BK293" s="149" t="e">
        <f t="shared" si="81"/>
        <v>#VALUE!</v>
      </c>
      <c r="BL293" s="3" t="s">
        <v>234</v>
      </c>
      <c r="BM293" s="148" t="s">
        <v>353</v>
      </c>
    </row>
    <row r="294" spans="1:63" s="113" customFormat="1" ht="22.5" customHeight="1">
      <c r="A294" s="14"/>
      <c r="B294" s="153"/>
      <c r="C294" s="1"/>
      <c r="D294" s="1"/>
      <c r="E294" s="1"/>
      <c r="F294" s="1"/>
      <c r="G294" s="1"/>
      <c r="H294" s="1"/>
      <c r="I294" s="1"/>
      <c r="J294" s="1"/>
      <c r="L294" s="138"/>
      <c r="M294" s="137"/>
      <c r="N294" s="138"/>
      <c r="O294" s="138"/>
      <c r="P294" s="139" t="e">
        <f>SUM(P295:P306)</f>
        <v>#VALUE!</v>
      </c>
      <c r="Q294" s="138"/>
      <c r="R294" s="139" t="e">
        <f>SUM(R295:R306)</f>
        <v>#VALUE!</v>
      </c>
      <c r="S294" s="138"/>
      <c r="T294" s="140" t="e">
        <f>SUM(T295:T306)</f>
        <v>#VALUE!</v>
      </c>
      <c r="AR294" s="114" t="s">
        <v>76</v>
      </c>
      <c r="AT294" s="141" t="s">
        <v>68</v>
      </c>
      <c r="AU294" s="141" t="s">
        <v>74</v>
      </c>
      <c r="AY294" s="114" t="s">
        <v>158</v>
      </c>
      <c r="BK294" s="142" t="e">
        <f>SUM(BK295:BK306)</f>
        <v>#VALUE!</v>
      </c>
    </row>
    <row r="295" spans="2:65" s="14" customFormat="1" ht="24" customHeight="1">
      <c r="B295" s="153"/>
      <c r="C295" s="1"/>
      <c r="D295" s="1"/>
      <c r="E295" s="1"/>
      <c r="F295" s="1"/>
      <c r="G295" s="1"/>
      <c r="H295" s="1"/>
      <c r="I295" s="1"/>
      <c r="J295" s="1"/>
      <c r="K295" s="154" t="s">
        <v>166</v>
      </c>
      <c r="L295" s="39"/>
      <c r="M295" s="144"/>
      <c r="N295" s="145" t="s">
        <v>34</v>
      </c>
      <c r="O295" s="146">
        <v>3.452</v>
      </c>
      <c r="P295" s="146" t="e">
        <f aca="true" t="shared" si="82" ref="P295:P306">O295*"$#REF!$#REF!"</f>
        <v>#VALUE!</v>
      </c>
      <c r="Q295" s="146">
        <v>0.06479</v>
      </c>
      <c r="R295" s="146" t="e">
        <f aca="true" t="shared" si="83" ref="R295:R306">Q295*"$#REF!$#REF!"</f>
        <v>#VALUE!</v>
      </c>
      <c r="S295" s="146">
        <v>0</v>
      </c>
      <c r="T295" s="147" t="e">
        <f aca="true" t="shared" si="84" ref="T295:T306">S295*"$#REF!$#REF!"</f>
        <v>#VALUE!</v>
      </c>
      <c r="AR295" s="148" t="s">
        <v>234</v>
      </c>
      <c r="AT295" s="148" t="s">
        <v>104</v>
      </c>
      <c r="AU295" s="148" t="s">
        <v>76</v>
      </c>
      <c r="AY295" s="3" t="s">
        <v>158</v>
      </c>
      <c r="BE295" s="149" t="str">
        <f aca="true" t="shared" si="85" ref="BE295:BE306">IF(N295="základní","$#REF!$#REF!",0)</f>
        <v>$#REF!$#REF!</v>
      </c>
      <c r="BF295" s="149">
        <f aca="true" t="shared" si="86" ref="BF295:BF306">IF(N295="snížená","$#REF!$#REF!",0)</f>
        <v>0</v>
      </c>
      <c r="BG295" s="149">
        <f aca="true" t="shared" si="87" ref="BG295:BG306">IF(N295="zákl. přenesená","$#REF!$#REF!",0)</f>
        <v>0</v>
      </c>
      <c r="BH295" s="149">
        <f aca="true" t="shared" si="88" ref="BH295:BH306">IF(N295="sníž. přenesená","$#REF!$#REF!",0)</f>
        <v>0</v>
      </c>
      <c r="BI295" s="149">
        <f aca="true" t="shared" si="89" ref="BI295:BI306">IF(N295="nulová","$#REF!$#REF!",0)</f>
        <v>0</v>
      </c>
      <c r="BJ295" s="3" t="s">
        <v>74</v>
      </c>
      <c r="BK295" s="149" t="e">
        <f aca="true" t="shared" si="90" ref="BK295:BK306">ROUND("$#REF!$#REF!"*"$#REF!$#REF!",2)</f>
        <v>#VALUE!</v>
      </c>
      <c r="BL295" s="3" t="s">
        <v>234</v>
      </c>
      <c r="BM295" s="148" t="s">
        <v>354</v>
      </c>
    </row>
    <row r="296" spans="2:65" s="14" customFormat="1" ht="24" customHeight="1">
      <c r="B296" s="153"/>
      <c r="C296" s="1"/>
      <c r="D296" s="1"/>
      <c r="E296" s="1"/>
      <c r="F296" s="1"/>
      <c r="G296" s="1"/>
      <c r="H296" s="1"/>
      <c r="I296" s="1"/>
      <c r="J296" s="1"/>
      <c r="K296" s="154" t="s">
        <v>218</v>
      </c>
      <c r="L296" s="39"/>
      <c r="M296" s="144"/>
      <c r="N296" s="145" t="s">
        <v>34</v>
      </c>
      <c r="O296" s="146">
        <v>5.796</v>
      </c>
      <c r="P296" s="146" t="e">
        <f t="shared" si="82"/>
        <v>#VALUE!</v>
      </c>
      <c r="Q296" s="146">
        <v>0.11747</v>
      </c>
      <c r="R296" s="146" t="e">
        <f t="shared" si="83"/>
        <v>#VALUE!</v>
      </c>
      <c r="S296" s="146">
        <v>0</v>
      </c>
      <c r="T296" s="147" t="e">
        <f t="shared" si="84"/>
        <v>#VALUE!</v>
      </c>
      <c r="AR296" s="148" t="s">
        <v>234</v>
      </c>
      <c r="AT296" s="148" t="s">
        <v>104</v>
      </c>
      <c r="AU296" s="148" t="s">
        <v>76</v>
      </c>
      <c r="AY296" s="3" t="s">
        <v>158</v>
      </c>
      <c r="BE296" s="149" t="str">
        <f t="shared" si="85"/>
        <v>$#REF!$#REF!</v>
      </c>
      <c r="BF296" s="149">
        <f t="shared" si="86"/>
        <v>0</v>
      </c>
      <c r="BG296" s="149">
        <f t="shared" si="87"/>
        <v>0</v>
      </c>
      <c r="BH296" s="149">
        <f t="shared" si="88"/>
        <v>0</v>
      </c>
      <c r="BI296" s="149">
        <f t="shared" si="89"/>
        <v>0</v>
      </c>
      <c r="BJ296" s="3" t="s">
        <v>74</v>
      </c>
      <c r="BK296" s="149" t="e">
        <f t="shared" si="90"/>
        <v>#VALUE!</v>
      </c>
      <c r="BL296" s="3" t="s">
        <v>234</v>
      </c>
      <c r="BM296" s="148" t="s">
        <v>355</v>
      </c>
    </row>
    <row r="297" spans="2:65" s="14" customFormat="1" ht="24" customHeight="1">
      <c r="B297" s="153"/>
      <c r="C297" s="1"/>
      <c r="D297" s="1"/>
      <c r="E297" s="1"/>
      <c r="F297" s="1"/>
      <c r="G297" s="1"/>
      <c r="H297" s="1"/>
      <c r="I297" s="1"/>
      <c r="J297" s="1"/>
      <c r="K297" s="154" t="s">
        <v>218</v>
      </c>
      <c r="L297" s="39"/>
      <c r="M297" s="144"/>
      <c r="N297" s="145" t="s">
        <v>34</v>
      </c>
      <c r="O297" s="146">
        <v>0.25</v>
      </c>
      <c r="P297" s="146" t="e">
        <f t="shared" si="82"/>
        <v>#VALUE!</v>
      </c>
      <c r="Q297" s="146">
        <v>0.00444</v>
      </c>
      <c r="R297" s="146" t="e">
        <f t="shared" si="83"/>
        <v>#VALUE!</v>
      </c>
      <c r="S297" s="146">
        <v>0</v>
      </c>
      <c r="T297" s="147" t="e">
        <f t="shared" si="84"/>
        <v>#VALUE!</v>
      </c>
      <c r="AR297" s="148" t="s">
        <v>234</v>
      </c>
      <c r="AT297" s="148" t="s">
        <v>104</v>
      </c>
      <c r="AU297" s="148" t="s">
        <v>76</v>
      </c>
      <c r="AY297" s="3" t="s">
        <v>158</v>
      </c>
      <c r="BE297" s="149" t="str">
        <f t="shared" si="85"/>
        <v>$#REF!$#REF!</v>
      </c>
      <c r="BF297" s="149">
        <f t="shared" si="86"/>
        <v>0</v>
      </c>
      <c r="BG297" s="149">
        <f t="shared" si="87"/>
        <v>0</v>
      </c>
      <c r="BH297" s="149">
        <f t="shared" si="88"/>
        <v>0</v>
      </c>
      <c r="BI297" s="149">
        <f t="shared" si="89"/>
        <v>0</v>
      </c>
      <c r="BJ297" s="3" t="s">
        <v>74</v>
      </c>
      <c r="BK297" s="149" t="e">
        <f t="shared" si="90"/>
        <v>#VALUE!</v>
      </c>
      <c r="BL297" s="3" t="s">
        <v>234</v>
      </c>
      <c r="BM297" s="148" t="s">
        <v>356</v>
      </c>
    </row>
    <row r="298" spans="2:65" s="14" customFormat="1" ht="24" customHeight="1">
      <c r="B298" s="153"/>
      <c r="C298" s="1"/>
      <c r="D298" s="1"/>
      <c r="E298" s="1"/>
      <c r="F298" s="1"/>
      <c r="G298" s="1"/>
      <c r="H298" s="1"/>
      <c r="I298" s="1"/>
      <c r="J298" s="1"/>
      <c r="K298" s="154" t="s">
        <v>218</v>
      </c>
      <c r="L298" s="39"/>
      <c r="M298" s="144"/>
      <c r="N298" s="145" t="s">
        <v>34</v>
      </c>
      <c r="O298" s="146">
        <v>0.25</v>
      </c>
      <c r="P298" s="146" t="e">
        <f t="shared" si="82"/>
        <v>#VALUE!</v>
      </c>
      <c r="Q298" s="146">
        <v>0.007520000000000001</v>
      </c>
      <c r="R298" s="146" t="e">
        <f t="shared" si="83"/>
        <v>#VALUE!</v>
      </c>
      <c r="S298" s="146">
        <v>0</v>
      </c>
      <c r="T298" s="147" t="e">
        <f t="shared" si="84"/>
        <v>#VALUE!</v>
      </c>
      <c r="AR298" s="148" t="s">
        <v>234</v>
      </c>
      <c r="AT298" s="148" t="s">
        <v>104</v>
      </c>
      <c r="AU298" s="148" t="s">
        <v>76</v>
      </c>
      <c r="AY298" s="3" t="s">
        <v>158</v>
      </c>
      <c r="BE298" s="149" t="str">
        <f t="shared" si="85"/>
        <v>$#REF!$#REF!</v>
      </c>
      <c r="BF298" s="149">
        <f t="shared" si="86"/>
        <v>0</v>
      </c>
      <c r="BG298" s="149">
        <f t="shared" si="87"/>
        <v>0</v>
      </c>
      <c r="BH298" s="149">
        <f t="shared" si="88"/>
        <v>0</v>
      </c>
      <c r="BI298" s="149">
        <f t="shared" si="89"/>
        <v>0</v>
      </c>
      <c r="BJ298" s="3" t="s">
        <v>74</v>
      </c>
      <c r="BK298" s="149" t="e">
        <f t="shared" si="90"/>
        <v>#VALUE!</v>
      </c>
      <c r="BL298" s="3" t="s">
        <v>234</v>
      </c>
      <c r="BM298" s="148" t="s">
        <v>357</v>
      </c>
    </row>
    <row r="299" spans="2:65" s="14" customFormat="1" ht="24" customHeight="1">
      <c r="B299" s="153"/>
      <c r="C299" s="1"/>
      <c r="D299" s="1"/>
      <c r="E299" s="1"/>
      <c r="F299" s="1"/>
      <c r="G299" s="1"/>
      <c r="H299" s="1"/>
      <c r="I299" s="1"/>
      <c r="J299" s="1"/>
      <c r="K299" s="154" t="s">
        <v>218</v>
      </c>
      <c r="L299" s="39"/>
      <c r="M299" s="144"/>
      <c r="N299" s="145" t="s">
        <v>34</v>
      </c>
      <c r="O299" s="146">
        <v>0.25</v>
      </c>
      <c r="P299" s="146" t="e">
        <f t="shared" si="82"/>
        <v>#VALUE!</v>
      </c>
      <c r="Q299" s="146">
        <v>0.010870000000000001</v>
      </c>
      <c r="R299" s="146" t="e">
        <f t="shared" si="83"/>
        <v>#VALUE!</v>
      </c>
      <c r="S299" s="146">
        <v>0</v>
      </c>
      <c r="T299" s="147" t="e">
        <f t="shared" si="84"/>
        <v>#VALUE!</v>
      </c>
      <c r="AR299" s="148" t="s">
        <v>234</v>
      </c>
      <c r="AT299" s="148" t="s">
        <v>104</v>
      </c>
      <c r="AU299" s="148" t="s">
        <v>76</v>
      </c>
      <c r="AY299" s="3" t="s">
        <v>158</v>
      </c>
      <c r="BE299" s="149" t="str">
        <f t="shared" si="85"/>
        <v>$#REF!$#REF!</v>
      </c>
      <c r="BF299" s="149">
        <f t="shared" si="86"/>
        <v>0</v>
      </c>
      <c r="BG299" s="149">
        <f t="shared" si="87"/>
        <v>0</v>
      </c>
      <c r="BH299" s="149">
        <f t="shared" si="88"/>
        <v>0</v>
      </c>
      <c r="BI299" s="149">
        <f t="shared" si="89"/>
        <v>0</v>
      </c>
      <c r="BJ299" s="3" t="s">
        <v>74</v>
      </c>
      <c r="BK299" s="149" t="e">
        <f t="shared" si="90"/>
        <v>#VALUE!</v>
      </c>
      <c r="BL299" s="3" t="s">
        <v>234</v>
      </c>
      <c r="BM299" s="148" t="s">
        <v>358</v>
      </c>
    </row>
    <row r="300" spans="2:65" s="14" customFormat="1" ht="24" customHeight="1">
      <c r="B300" s="153"/>
      <c r="C300" s="1"/>
      <c r="D300" s="1"/>
      <c r="E300" s="1"/>
      <c r="F300" s="1"/>
      <c r="G300" s="1"/>
      <c r="H300" s="1"/>
      <c r="I300" s="1"/>
      <c r="J300" s="1"/>
      <c r="K300" s="154" t="s">
        <v>218</v>
      </c>
      <c r="L300" s="39"/>
      <c r="M300" s="144"/>
      <c r="N300" s="145" t="s">
        <v>34</v>
      </c>
      <c r="O300" s="146">
        <v>0.25</v>
      </c>
      <c r="P300" s="146" t="e">
        <f t="shared" si="82"/>
        <v>#VALUE!</v>
      </c>
      <c r="Q300" s="146">
        <v>0.00837</v>
      </c>
      <c r="R300" s="146" t="e">
        <f t="shared" si="83"/>
        <v>#VALUE!</v>
      </c>
      <c r="S300" s="146">
        <v>0</v>
      </c>
      <c r="T300" s="147" t="e">
        <f t="shared" si="84"/>
        <v>#VALUE!</v>
      </c>
      <c r="AR300" s="148" t="s">
        <v>234</v>
      </c>
      <c r="AT300" s="148" t="s">
        <v>104</v>
      </c>
      <c r="AU300" s="148" t="s">
        <v>76</v>
      </c>
      <c r="AY300" s="3" t="s">
        <v>158</v>
      </c>
      <c r="BE300" s="149" t="str">
        <f t="shared" si="85"/>
        <v>$#REF!$#REF!</v>
      </c>
      <c r="BF300" s="149">
        <f t="shared" si="86"/>
        <v>0</v>
      </c>
      <c r="BG300" s="149">
        <f t="shared" si="87"/>
        <v>0</v>
      </c>
      <c r="BH300" s="149">
        <f t="shared" si="88"/>
        <v>0</v>
      </c>
      <c r="BI300" s="149">
        <f t="shared" si="89"/>
        <v>0</v>
      </c>
      <c r="BJ300" s="3" t="s">
        <v>74</v>
      </c>
      <c r="BK300" s="149" t="e">
        <f t="shared" si="90"/>
        <v>#VALUE!</v>
      </c>
      <c r="BL300" s="3" t="s">
        <v>234</v>
      </c>
      <c r="BM300" s="148" t="s">
        <v>359</v>
      </c>
    </row>
    <row r="301" spans="2:65" s="14" customFormat="1" ht="24" customHeight="1">
      <c r="B301" s="153"/>
      <c r="C301" s="1"/>
      <c r="D301" s="1"/>
      <c r="E301" s="1"/>
      <c r="F301" s="1"/>
      <c r="G301" s="1"/>
      <c r="H301" s="1"/>
      <c r="I301" s="1"/>
      <c r="J301" s="1"/>
      <c r="K301" s="154" t="s">
        <v>166</v>
      </c>
      <c r="L301" s="39"/>
      <c r="M301" s="144"/>
      <c r="N301" s="145" t="s">
        <v>34</v>
      </c>
      <c r="O301" s="146">
        <v>0.258</v>
      </c>
      <c r="P301" s="146" t="e">
        <f t="shared" si="82"/>
        <v>#VALUE!</v>
      </c>
      <c r="Q301" s="146">
        <v>0.00068</v>
      </c>
      <c r="R301" s="146" t="e">
        <f t="shared" si="83"/>
        <v>#VALUE!</v>
      </c>
      <c r="S301" s="146">
        <v>0</v>
      </c>
      <c r="T301" s="147" t="e">
        <f t="shared" si="84"/>
        <v>#VALUE!</v>
      </c>
      <c r="AR301" s="148" t="s">
        <v>234</v>
      </c>
      <c r="AT301" s="148" t="s">
        <v>104</v>
      </c>
      <c r="AU301" s="148" t="s">
        <v>76</v>
      </c>
      <c r="AY301" s="3" t="s">
        <v>158</v>
      </c>
      <c r="BE301" s="149" t="str">
        <f t="shared" si="85"/>
        <v>$#REF!$#REF!</v>
      </c>
      <c r="BF301" s="149">
        <f t="shared" si="86"/>
        <v>0</v>
      </c>
      <c r="BG301" s="149">
        <f t="shared" si="87"/>
        <v>0</v>
      </c>
      <c r="BH301" s="149">
        <f t="shared" si="88"/>
        <v>0</v>
      </c>
      <c r="BI301" s="149">
        <f t="shared" si="89"/>
        <v>0</v>
      </c>
      <c r="BJ301" s="3" t="s">
        <v>74</v>
      </c>
      <c r="BK301" s="149" t="e">
        <f t="shared" si="90"/>
        <v>#VALUE!</v>
      </c>
      <c r="BL301" s="3" t="s">
        <v>234</v>
      </c>
      <c r="BM301" s="148" t="s">
        <v>360</v>
      </c>
    </row>
    <row r="302" spans="2:65" s="14" customFormat="1" ht="24" customHeight="1">
      <c r="B302" s="153"/>
      <c r="C302" s="1"/>
      <c r="D302" s="1"/>
      <c r="E302" s="1"/>
      <c r="F302" s="1"/>
      <c r="G302" s="1"/>
      <c r="H302" s="1"/>
      <c r="I302" s="1"/>
      <c r="J302" s="1"/>
      <c r="K302" s="154" t="s">
        <v>218</v>
      </c>
      <c r="L302" s="39"/>
      <c r="M302" s="144"/>
      <c r="N302" s="145" t="s">
        <v>34</v>
      </c>
      <c r="O302" s="146">
        <v>0.28800000000000003</v>
      </c>
      <c r="P302" s="146" t="e">
        <f t="shared" si="82"/>
        <v>#VALUE!</v>
      </c>
      <c r="Q302" s="146">
        <v>0.00076</v>
      </c>
      <c r="R302" s="146" t="e">
        <f t="shared" si="83"/>
        <v>#VALUE!</v>
      </c>
      <c r="S302" s="146">
        <v>0</v>
      </c>
      <c r="T302" s="147" t="e">
        <f t="shared" si="84"/>
        <v>#VALUE!</v>
      </c>
      <c r="AR302" s="148" t="s">
        <v>234</v>
      </c>
      <c r="AT302" s="148" t="s">
        <v>104</v>
      </c>
      <c r="AU302" s="148" t="s">
        <v>76</v>
      </c>
      <c r="AY302" s="3" t="s">
        <v>158</v>
      </c>
      <c r="BE302" s="149" t="str">
        <f t="shared" si="85"/>
        <v>$#REF!$#REF!</v>
      </c>
      <c r="BF302" s="149">
        <f t="shared" si="86"/>
        <v>0</v>
      </c>
      <c r="BG302" s="149">
        <f t="shared" si="87"/>
        <v>0</v>
      </c>
      <c r="BH302" s="149">
        <f t="shared" si="88"/>
        <v>0</v>
      </c>
      <c r="BI302" s="149">
        <f t="shared" si="89"/>
        <v>0</v>
      </c>
      <c r="BJ302" s="3" t="s">
        <v>74</v>
      </c>
      <c r="BK302" s="149" t="e">
        <f t="shared" si="90"/>
        <v>#VALUE!</v>
      </c>
      <c r="BL302" s="3" t="s">
        <v>234</v>
      </c>
      <c r="BM302" s="148" t="s">
        <v>361</v>
      </c>
    </row>
    <row r="303" spans="2:65" s="14" customFormat="1" ht="24" customHeight="1">
      <c r="B303" s="153"/>
      <c r="C303" s="1"/>
      <c r="D303" s="1"/>
      <c r="E303" s="1"/>
      <c r="F303" s="1"/>
      <c r="G303" s="1"/>
      <c r="H303" s="1"/>
      <c r="I303" s="1"/>
      <c r="J303" s="1"/>
      <c r="K303" s="154" t="s">
        <v>218</v>
      </c>
      <c r="L303" s="39"/>
      <c r="M303" s="144"/>
      <c r="N303" s="145" t="s">
        <v>34</v>
      </c>
      <c r="O303" s="146">
        <v>0.605</v>
      </c>
      <c r="P303" s="146" t="e">
        <f t="shared" si="82"/>
        <v>#VALUE!</v>
      </c>
      <c r="Q303" s="146">
        <v>0.00719</v>
      </c>
      <c r="R303" s="146" t="e">
        <f t="shared" si="83"/>
        <v>#VALUE!</v>
      </c>
      <c r="S303" s="146">
        <v>0</v>
      </c>
      <c r="T303" s="147" t="e">
        <f t="shared" si="84"/>
        <v>#VALUE!</v>
      </c>
      <c r="AR303" s="148" t="s">
        <v>234</v>
      </c>
      <c r="AT303" s="148" t="s">
        <v>104</v>
      </c>
      <c r="AU303" s="148" t="s">
        <v>76</v>
      </c>
      <c r="AY303" s="3" t="s">
        <v>158</v>
      </c>
      <c r="BE303" s="149" t="str">
        <f t="shared" si="85"/>
        <v>$#REF!$#REF!</v>
      </c>
      <c r="BF303" s="149">
        <f t="shared" si="86"/>
        <v>0</v>
      </c>
      <c r="BG303" s="149">
        <f t="shared" si="87"/>
        <v>0</v>
      </c>
      <c r="BH303" s="149">
        <f t="shared" si="88"/>
        <v>0</v>
      </c>
      <c r="BI303" s="149">
        <f t="shared" si="89"/>
        <v>0</v>
      </c>
      <c r="BJ303" s="3" t="s">
        <v>74</v>
      </c>
      <c r="BK303" s="149" t="e">
        <f t="shared" si="90"/>
        <v>#VALUE!</v>
      </c>
      <c r="BL303" s="3" t="s">
        <v>234</v>
      </c>
      <c r="BM303" s="148" t="s">
        <v>362</v>
      </c>
    </row>
    <row r="304" spans="1:65" s="14" customFormat="1" ht="24" customHeight="1">
      <c r="A304" s="113"/>
      <c r="B304" s="138"/>
      <c r="C304" s="1"/>
      <c r="D304" s="1"/>
      <c r="E304" s="1"/>
      <c r="F304" s="1"/>
      <c r="G304" s="1"/>
      <c r="H304" s="1"/>
      <c r="I304" s="1"/>
      <c r="J304" s="1"/>
      <c r="K304" s="154" t="s">
        <v>218</v>
      </c>
      <c r="L304" s="39"/>
      <c r="M304" s="144"/>
      <c r="N304" s="145" t="s">
        <v>34</v>
      </c>
      <c r="O304" s="146">
        <v>0.512</v>
      </c>
      <c r="P304" s="146" t="e">
        <f t="shared" si="82"/>
        <v>#VALUE!</v>
      </c>
      <c r="Q304" s="146">
        <v>0.006180000000000001</v>
      </c>
      <c r="R304" s="146" t="e">
        <f t="shared" si="83"/>
        <v>#VALUE!</v>
      </c>
      <c r="S304" s="146">
        <v>0</v>
      </c>
      <c r="T304" s="147" t="e">
        <f t="shared" si="84"/>
        <v>#VALUE!</v>
      </c>
      <c r="AR304" s="148" t="s">
        <v>234</v>
      </c>
      <c r="AT304" s="148" t="s">
        <v>104</v>
      </c>
      <c r="AU304" s="148" t="s">
        <v>76</v>
      </c>
      <c r="AY304" s="3" t="s">
        <v>158</v>
      </c>
      <c r="BE304" s="149" t="str">
        <f t="shared" si="85"/>
        <v>$#REF!$#REF!</v>
      </c>
      <c r="BF304" s="149">
        <f t="shared" si="86"/>
        <v>0</v>
      </c>
      <c r="BG304" s="149">
        <f t="shared" si="87"/>
        <v>0</v>
      </c>
      <c r="BH304" s="149">
        <f t="shared" si="88"/>
        <v>0</v>
      </c>
      <c r="BI304" s="149">
        <f t="shared" si="89"/>
        <v>0</v>
      </c>
      <c r="BJ304" s="3" t="s">
        <v>74</v>
      </c>
      <c r="BK304" s="149" t="e">
        <f t="shared" si="90"/>
        <v>#VALUE!</v>
      </c>
      <c r="BL304" s="3" t="s">
        <v>234</v>
      </c>
      <c r="BM304" s="148" t="s">
        <v>363</v>
      </c>
    </row>
    <row r="305" spans="2:65" s="14" customFormat="1" ht="16.5" customHeight="1">
      <c r="B305" s="153"/>
      <c r="C305" s="1"/>
      <c r="D305" s="1"/>
      <c r="E305" s="1"/>
      <c r="F305" s="1"/>
      <c r="G305" s="1"/>
      <c r="H305" s="1"/>
      <c r="I305" s="1"/>
      <c r="J305" s="1"/>
      <c r="K305" s="154"/>
      <c r="L305" s="39"/>
      <c r="M305" s="144"/>
      <c r="N305" s="145" t="s">
        <v>34</v>
      </c>
      <c r="O305" s="146">
        <v>0</v>
      </c>
      <c r="P305" s="146" t="e">
        <f t="shared" si="82"/>
        <v>#VALUE!</v>
      </c>
      <c r="Q305" s="146">
        <v>0</v>
      </c>
      <c r="R305" s="146" t="e">
        <f t="shared" si="83"/>
        <v>#VALUE!</v>
      </c>
      <c r="S305" s="146">
        <v>0</v>
      </c>
      <c r="T305" s="147" t="e">
        <f t="shared" si="84"/>
        <v>#VALUE!</v>
      </c>
      <c r="AR305" s="148" t="s">
        <v>234</v>
      </c>
      <c r="AT305" s="148" t="s">
        <v>104</v>
      </c>
      <c r="AU305" s="148" t="s">
        <v>76</v>
      </c>
      <c r="AY305" s="3" t="s">
        <v>158</v>
      </c>
      <c r="BE305" s="149" t="str">
        <f t="shared" si="85"/>
        <v>$#REF!$#REF!</v>
      </c>
      <c r="BF305" s="149">
        <f t="shared" si="86"/>
        <v>0</v>
      </c>
      <c r="BG305" s="149">
        <f t="shared" si="87"/>
        <v>0</v>
      </c>
      <c r="BH305" s="149">
        <f t="shared" si="88"/>
        <v>0</v>
      </c>
      <c r="BI305" s="149">
        <f t="shared" si="89"/>
        <v>0</v>
      </c>
      <c r="BJ305" s="3" t="s">
        <v>74</v>
      </c>
      <c r="BK305" s="149" t="e">
        <f t="shared" si="90"/>
        <v>#VALUE!</v>
      </c>
      <c r="BL305" s="3" t="s">
        <v>234</v>
      </c>
      <c r="BM305" s="148" t="s">
        <v>364</v>
      </c>
    </row>
    <row r="306" spans="2:65" s="14" customFormat="1" ht="24" customHeight="1">
      <c r="B306" s="153"/>
      <c r="C306" s="1"/>
      <c r="D306" s="1"/>
      <c r="E306" s="1"/>
      <c r="F306" s="1"/>
      <c r="G306" s="1"/>
      <c r="H306" s="1"/>
      <c r="I306" s="1"/>
      <c r="J306" s="1"/>
      <c r="K306" s="154" t="s">
        <v>218</v>
      </c>
      <c r="L306" s="39"/>
      <c r="M306" s="144"/>
      <c r="N306" s="145" t="s">
        <v>34</v>
      </c>
      <c r="O306" s="146">
        <v>0</v>
      </c>
      <c r="P306" s="146" t="e">
        <f t="shared" si="82"/>
        <v>#VALUE!</v>
      </c>
      <c r="Q306" s="146">
        <v>0</v>
      </c>
      <c r="R306" s="146" t="e">
        <f t="shared" si="83"/>
        <v>#VALUE!</v>
      </c>
      <c r="S306" s="146">
        <v>0</v>
      </c>
      <c r="T306" s="147" t="e">
        <f t="shared" si="84"/>
        <v>#VALUE!</v>
      </c>
      <c r="AR306" s="148" t="s">
        <v>234</v>
      </c>
      <c r="AT306" s="148" t="s">
        <v>104</v>
      </c>
      <c r="AU306" s="148" t="s">
        <v>76</v>
      </c>
      <c r="AY306" s="3" t="s">
        <v>158</v>
      </c>
      <c r="BE306" s="149" t="str">
        <f t="shared" si="85"/>
        <v>$#REF!$#REF!</v>
      </c>
      <c r="BF306" s="149">
        <f t="shared" si="86"/>
        <v>0</v>
      </c>
      <c r="BG306" s="149">
        <f t="shared" si="87"/>
        <v>0</v>
      </c>
      <c r="BH306" s="149">
        <f t="shared" si="88"/>
        <v>0</v>
      </c>
      <c r="BI306" s="149">
        <f t="shared" si="89"/>
        <v>0</v>
      </c>
      <c r="BJ306" s="3" t="s">
        <v>74</v>
      </c>
      <c r="BK306" s="149" t="e">
        <f t="shared" si="90"/>
        <v>#VALUE!</v>
      </c>
      <c r="BL306" s="3" t="s">
        <v>234</v>
      </c>
      <c r="BM306" s="148" t="s">
        <v>365</v>
      </c>
    </row>
    <row r="307" spans="1:63" s="113" customFormat="1" ht="22.5" customHeight="1">
      <c r="A307" s="14"/>
      <c r="B307" s="39"/>
      <c r="C307" s="1"/>
      <c r="D307" s="1"/>
      <c r="E307" s="1"/>
      <c r="F307" s="1"/>
      <c r="G307" s="1"/>
      <c r="H307" s="1"/>
      <c r="I307" s="1"/>
      <c r="J307" s="1"/>
      <c r="L307" s="138"/>
      <c r="M307" s="137"/>
      <c r="N307" s="138"/>
      <c r="O307" s="138"/>
      <c r="P307" s="139" t="e">
        <f>SUM(P308:P321)</f>
        <v>#VALUE!</v>
      </c>
      <c r="Q307" s="138"/>
      <c r="R307" s="139" t="e">
        <f>SUM(R308:R321)</f>
        <v>#VALUE!</v>
      </c>
      <c r="S307" s="138"/>
      <c r="T307" s="140" t="e">
        <f>SUM(T308:T321)</f>
        <v>#VALUE!</v>
      </c>
      <c r="AR307" s="114" t="s">
        <v>76</v>
      </c>
      <c r="AT307" s="141" t="s">
        <v>68</v>
      </c>
      <c r="AU307" s="141" t="s">
        <v>74</v>
      </c>
      <c r="AY307" s="114" t="s">
        <v>158</v>
      </c>
      <c r="BK307" s="142" t="e">
        <f>SUM(BK308:BK321)</f>
        <v>#VALUE!</v>
      </c>
    </row>
    <row r="308" spans="1:65" s="14" customFormat="1" ht="24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54" t="s">
        <v>166</v>
      </c>
      <c r="L308" s="39"/>
      <c r="M308" s="144"/>
      <c r="N308" s="145" t="s">
        <v>34</v>
      </c>
      <c r="O308" s="146">
        <v>0.40900000000000003</v>
      </c>
      <c r="P308" s="146" t="e">
        <f aca="true" t="shared" si="91" ref="P308:P321">O308*"$#REF!$#REF!"</f>
        <v>#VALUE!</v>
      </c>
      <c r="Q308" s="146">
        <v>0.00045000000000000004</v>
      </c>
      <c r="R308" s="146" t="e">
        <f aca="true" t="shared" si="92" ref="R308:R321">Q308*"$#REF!$#REF!"</f>
        <v>#VALUE!</v>
      </c>
      <c r="S308" s="146">
        <v>0</v>
      </c>
      <c r="T308" s="147" t="e">
        <f aca="true" t="shared" si="93" ref="T308:T321">S308*"$#REF!$#REF!"</f>
        <v>#VALUE!</v>
      </c>
      <c r="AR308" s="148" t="s">
        <v>234</v>
      </c>
      <c r="AT308" s="148" t="s">
        <v>104</v>
      </c>
      <c r="AU308" s="148" t="s">
        <v>76</v>
      </c>
      <c r="AY308" s="3" t="s">
        <v>158</v>
      </c>
      <c r="BE308" s="149" t="str">
        <f aca="true" t="shared" si="94" ref="BE308:BE321">IF(N308="základní","$#REF!$#REF!",0)</f>
        <v>$#REF!$#REF!</v>
      </c>
      <c r="BF308" s="149">
        <f aca="true" t="shared" si="95" ref="BF308:BF321">IF(N308="snížená","$#REF!$#REF!",0)</f>
        <v>0</v>
      </c>
      <c r="BG308" s="149">
        <f aca="true" t="shared" si="96" ref="BG308:BG321">IF(N308="zákl. přenesená","$#REF!$#REF!",0)</f>
        <v>0</v>
      </c>
      <c r="BH308" s="149">
        <f aca="true" t="shared" si="97" ref="BH308:BH321">IF(N308="sníž. přenesená","$#REF!$#REF!",0)</f>
        <v>0</v>
      </c>
      <c r="BI308" s="149">
        <f aca="true" t="shared" si="98" ref="BI308:BI321">IF(N308="nulová","$#REF!$#REF!",0)</f>
        <v>0</v>
      </c>
      <c r="BJ308" s="3" t="s">
        <v>74</v>
      </c>
      <c r="BK308" s="149" t="e">
        <f aca="true" t="shared" si="99" ref="BK308:BK321">ROUND("$#REF!$#REF!"*"$#REF!$#REF!",2)</f>
        <v>#VALUE!</v>
      </c>
      <c r="BL308" s="3" t="s">
        <v>234</v>
      </c>
      <c r="BM308" s="148" t="s">
        <v>366</v>
      </c>
    </row>
    <row r="309" spans="1:65" s="14" customFormat="1" ht="24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54" t="s">
        <v>166</v>
      </c>
      <c r="L309" s="39"/>
      <c r="M309" s="144"/>
      <c r="N309" s="145" t="s">
        <v>34</v>
      </c>
      <c r="O309" s="146">
        <v>0.418</v>
      </c>
      <c r="P309" s="146" t="e">
        <f t="shared" si="91"/>
        <v>#VALUE!</v>
      </c>
      <c r="Q309" s="146">
        <v>0.0005600000000000001</v>
      </c>
      <c r="R309" s="146" t="e">
        <f t="shared" si="92"/>
        <v>#VALUE!</v>
      </c>
      <c r="S309" s="146">
        <v>0</v>
      </c>
      <c r="T309" s="147" t="e">
        <f t="shared" si="93"/>
        <v>#VALUE!</v>
      </c>
      <c r="AR309" s="148" t="s">
        <v>234</v>
      </c>
      <c r="AT309" s="148" t="s">
        <v>104</v>
      </c>
      <c r="AU309" s="148" t="s">
        <v>76</v>
      </c>
      <c r="AY309" s="3" t="s">
        <v>158</v>
      </c>
      <c r="BE309" s="149" t="str">
        <f t="shared" si="94"/>
        <v>$#REF!$#REF!</v>
      </c>
      <c r="BF309" s="149">
        <f t="shared" si="95"/>
        <v>0</v>
      </c>
      <c r="BG309" s="149">
        <f t="shared" si="96"/>
        <v>0</v>
      </c>
      <c r="BH309" s="149">
        <f t="shared" si="97"/>
        <v>0</v>
      </c>
      <c r="BI309" s="149">
        <f t="shared" si="98"/>
        <v>0</v>
      </c>
      <c r="BJ309" s="3" t="s">
        <v>74</v>
      </c>
      <c r="BK309" s="149" t="e">
        <f t="shared" si="99"/>
        <v>#VALUE!</v>
      </c>
      <c r="BL309" s="3" t="s">
        <v>234</v>
      </c>
      <c r="BM309" s="148" t="s">
        <v>367</v>
      </c>
    </row>
    <row r="310" spans="1:65" s="14" customFormat="1" ht="24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54" t="s">
        <v>166</v>
      </c>
      <c r="L310" s="39"/>
      <c r="M310" s="144"/>
      <c r="N310" s="145" t="s">
        <v>34</v>
      </c>
      <c r="O310" s="146">
        <v>0.424</v>
      </c>
      <c r="P310" s="146" t="e">
        <f t="shared" si="91"/>
        <v>#VALUE!</v>
      </c>
      <c r="Q310" s="146">
        <v>0.0006900000000000001</v>
      </c>
      <c r="R310" s="146" t="e">
        <f t="shared" si="92"/>
        <v>#VALUE!</v>
      </c>
      <c r="S310" s="146">
        <v>0</v>
      </c>
      <c r="T310" s="147" t="e">
        <f t="shared" si="93"/>
        <v>#VALUE!</v>
      </c>
      <c r="AR310" s="148" t="s">
        <v>234</v>
      </c>
      <c r="AT310" s="148" t="s">
        <v>104</v>
      </c>
      <c r="AU310" s="148" t="s">
        <v>76</v>
      </c>
      <c r="AY310" s="3" t="s">
        <v>158</v>
      </c>
      <c r="BE310" s="149" t="str">
        <f t="shared" si="94"/>
        <v>$#REF!$#REF!</v>
      </c>
      <c r="BF310" s="149">
        <f t="shared" si="95"/>
        <v>0</v>
      </c>
      <c r="BG310" s="149">
        <f t="shared" si="96"/>
        <v>0</v>
      </c>
      <c r="BH310" s="149">
        <f t="shared" si="97"/>
        <v>0</v>
      </c>
      <c r="BI310" s="149">
        <f t="shared" si="98"/>
        <v>0</v>
      </c>
      <c r="BJ310" s="3" t="s">
        <v>74</v>
      </c>
      <c r="BK310" s="149" t="e">
        <f t="shared" si="99"/>
        <v>#VALUE!</v>
      </c>
      <c r="BL310" s="3" t="s">
        <v>234</v>
      </c>
      <c r="BM310" s="148" t="s">
        <v>368</v>
      </c>
    </row>
    <row r="311" spans="1:65" s="14" customFormat="1" ht="24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54" t="s">
        <v>166</v>
      </c>
      <c r="L311" s="39"/>
      <c r="M311" s="144"/>
      <c r="N311" s="145" t="s">
        <v>34</v>
      </c>
      <c r="O311" s="146">
        <v>0.43</v>
      </c>
      <c r="P311" s="146" t="e">
        <f t="shared" si="91"/>
        <v>#VALUE!</v>
      </c>
      <c r="Q311" s="146">
        <v>0.0010400000000000001</v>
      </c>
      <c r="R311" s="146" t="e">
        <f t="shared" si="92"/>
        <v>#VALUE!</v>
      </c>
      <c r="S311" s="146">
        <v>0</v>
      </c>
      <c r="T311" s="147" t="e">
        <f t="shared" si="93"/>
        <v>#VALUE!</v>
      </c>
      <c r="AR311" s="148" t="s">
        <v>234</v>
      </c>
      <c r="AT311" s="148" t="s">
        <v>104</v>
      </c>
      <c r="AU311" s="148" t="s">
        <v>76</v>
      </c>
      <c r="AY311" s="3" t="s">
        <v>158</v>
      </c>
      <c r="BE311" s="149" t="str">
        <f t="shared" si="94"/>
        <v>$#REF!$#REF!</v>
      </c>
      <c r="BF311" s="149">
        <f t="shared" si="95"/>
        <v>0</v>
      </c>
      <c r="BG311" s="149">
        <f t="shared" si="96"/>
        <v>0</v>
      </c>
      <c r="BH311" s="149">
        <f t="shared" si="97"/>
        <v>0</v>
      </c>
      <c r="BI311" s="149">
        <f t="shared" si="98"/>
        <v>0</v>
      </c>
      <c r="BJ311" s="3" t="s">
        <v>74</v>
      </c>
      <c r="BK311" s="149" t="e">
        <f t="shared" si="99"/>
        <v>#VALUE!</v>
      </c>
      <c r="BL311" s="3" t="s">
        <v>234</v>
      </c>
      <c r="BM311" s="148" t="s">
        <v>369</v>
      </c>
    </row>
    <row r="312" spans="1:65" s="14" customFormat="1" ht="24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54" t="s">
        <v>166</v>
      </c>
      <c r="L312" s="39"/>
      <c r="M312" s="144"/>
      <c r="N312" s="145" t="s">
        <v>34</v>
      </c>
      <c r="O312" s="146">
        <v>0.435</v>
      </c>
      <c r="P312" s="146" t="e">
        <f t="shared" si="91"/>
        <v>#VALUE!</v>
      </c>
      <c r="Q312" s="146">
        <v>0.00158</v>
      </c>
      <c r="R312" s="146" t="e">
        <f t="shared" si="92"/>
        <v>#VALUE!</v>
      </c>
      <c r="S312" s="146">
        <v>0</v>
      </c>
      <c r="T312" s="147" t="e">
        <f t="shared" si="93"/>
        <v>#VALUE!</v>
      </c>
      <c r="AR312" s="148" t="s">
        <v>234</v>
      </c>
      <c r="AT312" s="148" t="s">
        <v>104</v>
      </c>
      <c r="AU312" s="148" t="s">
        <v>76</v>
      </c>
      <c r="AY312" s="3" t="s">
        <v>158</v>
      </c>
      <c r="BE312" s="149" t="str">
        <f t="shared" si="94"/>
        <v>$#REF!$#REF!</v>
      </c>
      <c r="BF312" s="149">
        <f t="shared" si="95"/>
        <v>0</v>
      </c>
      <c r="BG312" s="149">
        <f t="shared" si="96"/>
        <v>0</v>
      </c>
      <c r="BH312" s="149">
        <f t="shared" si="97"/>
        <v>0</v>
      </c>
      <c r="BI312" s="149">
        <f t="shared" si="98"/>
        <v>0</v>
      </c>
      <c r="BJ312" s="3" t="s">
        <v>74</v>
      </c>
      <c r="BK312" s="149" t="e">
        <f t="shared" si="99"/>
        <v>#VALUE!</v>
      </c>
      <c r="BL312" s="3" t="s">
        <v>234</v>
      </c>
      <c r="BM312" s="148" t="s">
        <v>370</v>
      </c>
    </row>
    <row r="313" spans="1:65" s="14" customFormat="1" ht="24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54" t="s">
        <v>166</v>
      </c>
      <c r="L313" s="39"/>
      <c r="M313" s="144"/>
      <c r="N313" s="145" t="s">
        <v>34</v>
      </c>
      <c r="O313" s="146">
        <v>0.456</v>
      </c>
      <c r="P313" s="146" t="e">
        <f t="shared" si="91"/>
        <v>#VALUE!</v>
      </c>
      <c r="Q313" s="146">
        <v>0.00194</v>
      </c>
      <c r="R313" s="146" t="e">
        <f t="shared" si="92"/>
        <v>#VALUE!</v>
      </c>
      <c r="S313" s="146">
        <v>0</v>
      </c>
      <c r="T313" s="147" t="e">
        <f t="shared" si="93"/>
        <v>#VALUE!</v>
      </c>
      <c r="AR313" s="148" t="s">
        <v>234</v>
      </c>
      <c r="AT313" s="148" t="s">
        <v>104</v>
      </c>
      <c r="AU313" s="148" t="s">
        <v>76</v>
      </c>
      <c r="AY313" s="3" t="s">
        <v>158</v>
      </c>
      <c r="BE313" s="149" t="str">
        <f t="shared" si="94"/>
        <v>$#REF!$#REF!</v>
      </c>
      <c r="BF313" s="149">
        <f t="shared" si="95"/>
        <v>0</v>
      </c>
      <c r="BG313" s="149">
        <f t="shared" si="96"/>
        <v>0</v>
      </c>
      <c r="BH313" s="149">
        <f t="shared" si="97"/>
        <v>0</v>
      </c>
      <c r="BI313" s="149">
        <f t="shared" si="98"/>
        <v>0</v>
      </c>
      <c r="BJ313" s="3" t="s">
        <v>74</v>
      </c>
      <c r="BK313" s="149" t="e">
        <f t="shared" si="99"/>
        <v>#VALUE!</v>
      </c>
      <c r="BL313" s="3" t="s">
        <v>234</v>
      </c>
      <c r="BM313" s="148" t="s">
        <v>371</v>
      </c>
    </row>
    <row r="314" spans="1:65" s="14" customFormat="1" ht="24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54" t="s">
        <v>218</v>
      </c>
      <c r="L314" s="39"/>
      <c r="M314" s="144"/>
      <c r="N314" s="145" t="s">
        <v>34</v>
      </c>
      <c r="O314" s="146">
        <v>0.496</v>
      </c>
      <c r="P314" s="146" t="e">
        <f t="shared" si="91"/>
        <v>#VALUE!</v>
      </c>
      <c r="Q314" s="146">
        <v>0.00336</v>
      </c>
      <c r="R314" s="146" t="e">
        <f t="shared" si="92"/>
        <v>#VALUE!</v>
      </c>
      <c r="S314" s="146">
        <v>0</v>
      </c>
      <c r="T314" s="147" t="e">
        <f t="shared" si="93"/>
        <v>#VALUE!</v>
      </c>
      <c r="AR314" s="148" t="s">
        <v>234</v>
      </c>
      <c r="AT314" s="148" t="s">
        <v>104</v>
      </c>
      <c r="AU314" s="148" t="s">
        <v>76</v>
      </c>
      <c r="AY314" s="3" t="s">
        <v>158</v>
      </c>
      <c r="BE314" s="149" t="str">
        <f t="shared" si="94"/>
        <v>$#REF!$#REF!</v>
      </c>
      <c r="BF314" s="149">
        <f t="shared" si="95"/>
        <v>0</v>
      </c>
      <c r="BG314" s="149">
        <f t="shared" si="96"/>
        <v>0</v>
      </c>
      <c r="BH314" s="149">
        <f t="shared" si="97"/>
        <v>0</v>
      </c>
      <c r="BI314" s="149">
        <f t="shared" si="98"/>
        <v>0</v>
      </c>
      <c r="BJ314" s="3" t="s">
        <v>74</v>
      </c>
      <c r="BK314" s="149" t="e">
        <f t="shared" si="99"/>
        <v>#VALUE!</v>
      </c>
      <c r="BL314" s="3" t="s">
        <v>234</v>
      </c>
      <c r="BM314" s="148" t="s">
        <v>372</v>
      </c>
    </row>
    <row r="315" spans="1:65" s="14" customFormat="1" ht="24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54" t="s">
        <v>166</v>
      </c>
      <c r="L315" s="39"/>
      <c r="M315" s="144"/>
      <c r="N315" s="145" t="s">
        <v>34</v>
      </c>
      <c r="O315" s="146">
        <v>0.335</v>
      </c>
      <c r="P315" s="146" t="e">
        <f t="shared" si="91"/>
        <v>#VALUE!</v>
      </c>
      <c r="Q315" s="146">
        <v>1E-05</v>
      </c>
      <c r="R315" s="146" t="e">
        <f t="shared" si="92"/>
        <v>#VALUE!</v>
      </c>
      <c r="S315" s="146">
        <v>0</v>
      </c>
      <c r="T315" s="147" t="e">
        <f t="shared" si="93"/>
        <v>#VALUE!</v>
      </c>
      <c r="AR315" s="148" t="s">
        <v>234</v>
      </c>
      <c r="AT315" s="148" t="s">
        <v>104</v>
      </c>
      <c r="AU315" s="148" t="s">
        <v>76</v>
      </c>
      <c r="AY315" s="3" t="s">
        <v>158</v>
      </c>
      <c r="BE315" s="149" t="str">
        <f t="shared" si="94"/>
        <v>$#REF!$#REF!</v>
      </c>
      <c r="BF315" s="149">
        <f t="shared" si="95"/>
        <v>0</v>
      </c>
      <c r="BG315" s="149">
        <f t="shared" si="96"/>
        <v>0</v>
      </c>
      <c r="BH315" s="149">
        <f t="shared" si="97"/>
        <v>0</v>
      </c>
      <c r="BI315" s="149">
        <f t="shared" si="98"/>
        <v>0</v>
      </c>
      <c r="BJ315" s="3" t="s">
        <v>74</v>
      </c>
      <c r="BK315" s="149" t="e">
        <f t="shared" si="99"/>
        <v>#VALUE!</v>
      </c>
      <c r="BL315" s="3" t="s">
        <v>234</v>
      </c>
      <c r="BM315" s="148" t="s">
        <v>373</v>
      </c>
    </row>
    <row r="316" spans="1:65" s="14" customFormat="1" ht="24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54" t="s">
        <v>166</v>
      </c>
      <c r="L316" s="39"/>
      <c r="M316" s="144"/>
      <c r="N316" s="145" t="s">
        <v>34</v>
      </c>
      <c r="O316" s="146">
        <v>0.359</v>
      </c>
      <c r="P316" s="146" t="e">
        <f t="shared" si="91"/>
        <v>#VALUE!</v>
      </c>
      <c r="Q316" s="146">
        <v>5E-05</v>
      </c>
      <c r="R316" s="146" t="e">
        <f t="shared" si="92"/>
        <v>#VALUE!</v>
      </c>
      <c r="S316" s="146">
        <v>0</v>
      </c>
      <c r="T316" s="147" t="e">
        <f t="shared" si="93"/>
        <v>#VALUE!</v>
      </c>
      <c r="AR316" s="148" t="s">
        <v>234</v>
      </c>
      <c r="AT316" s="148" t="s">
        <v>104</v>
      </c>
      <c r="AU316" s="148" t="s">
        <v>76</v>
      </c>
      <c r="AY316" s="3" t="s">
        <v>158</v>
      </c>
      <c r="BE316" s="149" t="str">
        <f t="shared" si="94"/>
        <v>$#REF!$#REF!</v>
      </c>
      <c r="BF316" s="149">
        <f t="shared" si="95"/>
        <v>0</v>
      </c>
      <c r="BG316" s="149">
        <f t="shared" si="96"/>
        <v>0</v>
      </c>
      <c r="BH316" s="149">
        <f t="shared" si="97"/>
        <v>0</v>
      </c>
      <c r="BI316" s="149">
        <f t="shared" si="98"/>
        <v>0</v>
      </c>
      <c r="BJ316" s="3" t="s">
        <v>74</v>
      </c>
      <c r="BK316" s="149" t="e">
        <f t="shared" si="99"/>
        <v>#VALUE!</v>
      </c>
      <c r="BL316" s="3" t="s">
        <v>234</v>
      </c>
      <c r="BM316" s="148" t="s">
        <v>374</v>
      </c>
    </row>
    <row r="317" spans="1:65" s="14" customFormat="1" ht="16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54" t="s">
        <v>166</v>
      </c>
      <c r="L317" s="39"/>
      <c r="M317" s="144"/>
      <c r="N317" s="145" t="s">
        <v>34</v>
      </c>
      <c r="O317" s="146">
        <v>0.038</v>
      </c>
      <c r="P317" s="146" t="e">
        <f t="shared" si="91"/>
        <v>#VALUE!</v>
      </c>
      <c r="Q317" s="146">
        <v>0</v>
      </c>
      <c r="R317" s="146" t="e">
        <f t="shared" si="92"/>
        <v>#VALUE!</v>
      </c>
      <c r="S317" s="146">
        <v>0</v>
      </c>
      <c r="T317" s="147" t="e">
        <f t="shared" si="93"/>
        <v>#VALUE!</v>
      </c>
      <c r="AR317" s="148" t="s">
        <v>234</v>
      </c>
      <c r="AT317" s="148" t="s">
        <v>104</v>
      </c>
      <c r="AU317" s="148" t="s">
        <v>76</v>
      </c>
      <c r="AY317" s="3" t="s">
        <v>158</v>
      </c>
      <c r="BE317" s="149" t="str">
        <f t="shared" si="94"/>
        <v>$#REF!$#REF!</v>
      </c>
      <c r="BF317" s="149">
        <f t="shared" si="95"/>
        <v>0</v>
      </c>
      <c r="BG317" s="149">
        <f t="shared" si="96"/>
        <v>0</v>
      </c>
      <c r="BH317" s="149">
        <f t="shared" si="97"/>
        <v>0</v>
      </c>
      <c r="BI317" s="149">
        <f t="shared" si="98"/>
        <v>0</v>
      </c>
      <c r="BJ317" s="3" t="s">
        <v>74</v>
      </c>
      <c r="BK317" s="149" t="e">
        <f t="shared" si="99"/>
        <v>#VALUE!</v>
      </c>
      <c r="BL317" s="3" t="s">
        <v>234</v>
      </c>
      <c r="BM317" s="148" t="s">
        <v>375</v>
      </c>
    </row>
    <row r="318" spans="1:65" s="14" customFormat="1" ht="16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54" t="s">
        <v>166</v>
      </c>
      <c r="L318" s="39"/>
      <c r="M318" s="144"/>
      <c r="N318" s="145" t="s">
        <v>34</v>
      </c>
      <c r="O318" s="146">
        <v>0.046</v>
      </c>
      <c r="P318" s="146" t="e">
        <f t="shared" si="91"/>
        <v>#VALUE!</v>
      </c>
      <c r="Q318" s="146">
        <v>0</v>
      </c>
      <c r="R318" s="146" t="e">
        <f t="shared" si="92"/>
        <v>#VALUE!</v>
      </c>
      <c r="S318" s="146">
        <v>0</v>
      </c>
      <c r="T318" s="147" t="e">
        <f t="shared" si="93"/>
        <v>#VALUE!</v>
      </c>
      <c r="AR318" s="148" t="s">
        <v>234</v>
      </c>
      <c r="AT318" s="148" t="s">
        <v>104</v>
      </c>
      <c r="AU318" s="148" t="s">
        <v>76</v>
      </c>
      <c r="AY318" s="3" t="s">
        <v>158</v>
      </c>
      <c r="BE318" s="149" t="str">
        <f t="shared" si="94"/>
        <v>$#REF!$#REF!</v>
      </c>
      <c r="BF318" s="149">
        <f t="shared" si="95"/>
        <v>0</v>
      </c>
      <c r="BG318" s="149">
        <f t="shared" si="96"/>
        <v>0</v>
      </c>
      <c r="BH318" s="149">
        <f t="shared" si="97"/>
        <v>0</v>
      </c>
      <c r="BI318" s="149">
        <f t="shared" si="98"/>
        <v>0</v>
      </c>
      <c r="BJ318" s="3" t="s">
        <v>74</v>
      </c>
      <c r="BK318" s="149" t="e">
        <f t="shared" si="99"/>
        <v>#VALUE!</v>
      </c>
      <c r="BL318" s="3" t="s">
        <v>234</v>
      </c>
      <c r="BM318" s="148" t="s">
        <v>376</v>
      </c>
    </row>
    <row r="319" spans="1:65" s="14" customFormat="1" ht="16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54"/>
      <c r="L319" s="39"/>
      <c r="M319" s="144"/>
      <c r="N319" s="145" t="s">
        <v>34</v>
      </c>
      <c r="O319" s="146">
        <v>0</v>
      </c>
      <c r="P319" s="146" t="e">
        <f t="shared" si="91"/>
        <v>#VALUE!</v>
      </c>
      <c r="Q319" s="146">
        <v>0</v>
      </c>
      <c r="R319" s="146" t="e">
        <f t="shared" si="92"/>
        <v>#VALUE!</v>
      </c>
      <c r="S319" s="146">
        <v>0</v>
      </c>
      <c r="T319" s="147" t="e">
        <f t="shared" si="93"/>
        <v>#VALUE!</v>
      </c>
      <c r="AR319" s="148" t="s">
        <v>234</v>
      </c>
      <c r="AT319" s="148" t="s">
        <v>104</v>
      </c>
      <c r="AU319" s="148" t="s">
        <v>76</v>
      </c>
      <c r="AY319" s="3" t="s">
        <v>158</v>
      </c>
      <c r="BE319" s="149" t="str">
        <f t="shared" si="94"/>
        <v>$#REF!$#REF!</v>
      </c>
      <c r="BF319" s="149">
        <f t="shared" si="95"/>
        <v>0</v>
      </c>
      <c r="BG319" s="149">
        <f t="shared" si="96"/>
        <v>0</v>
      </c>
      <c r="BH319" s="149">
        <f t="shared" si="97"/>
        <v>0</v>
      </c>
      <c r="BI319" s="149">
        <f t="shared" si="98"/>
        <v>0</v>
      </c>
      <c r="BJ319" s="3" t="s">
        <v>74</v>
      </c>
      <c r="BK319" s="149" t="e">
        <f t="shared" si="99"/>
        <v>#VALUE!</v>
      </c>
      <c r="BL319" s="3" t="s">
        <v>234</v>
      </c>
      <c r="BM319" s="148" t="s">
        <v>377</v>
      </c>
    </row>
    <row r="320" spans="1:65" s="14" customFormat="1" ht="16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54"/>
      <c r="L320" s="39"/>
      <c r="M320" s="144"/>
      <c r="N320" s="145" t="s">
        <v>34</v>
      </c>
      <c r="O320" s="146">
        <v>0</v>
      </c>
      <c r="P320" s="146" t="e">
        <f t="shared" si="91"/>
        <v>#VALUE!</v>
      </c>
      <c r="Q320" s="146">
        <v>0</v>
      </c>
      <c r="R320" s="146" t="e">
        <f t="shared" si="92"/>
        <v>#VALUE!</v>
      </c>
      <c r="S320" s="146">
        <v>0</v>
      </c>
      <c r="T320" s="147" t="e">
        <f t="shared" si="93"/>
        <v>#VALUE!</v>
      </c>
      <c r="AR320" s="148" t="s">
        <v>234</v>
      </c>
      <c r="AT320" s="148" t="s">
        <v>104</v>
      </c>
      <c r="AU320" s="148" t="s">
        <v>76</v>
      </c>
      <c r="AY320" s="3" t="s">
        <v>158</v>
      </c>
      <c r="BE320" s="149" t="str">
        <f t="shared" si="94"/>
        <v>$#REF!$#REF!</v>
      </c>
      <c r="BF320" s="149">
        <f t="shared" si="95"/>
        <v>0</v>
      </c>
      <c r="BG320" s="149">
        <f t="shared" si="96"/>
        <v>0</v>
      </c>
      <c r="BH320" s="149">
        <f t="shared" si="97"/>
        <v>0</v>
      </c>
      <c r="BI320" s="149">
        <f t="shared" si="98"/>
        <v>0</v>
      </c>
      <c r="BJ320" s="3" t="s">
        <v>74</v>
      </c>
      <c r="BK320" s="149" t="e">
        <f t="shared" si="99"/>
        <v>#VALUE!</v>
      </c>
      <c r="BL320" s="3" t="s">
        <v>234</v>
      </c>
      <c r="BM320" s="148" t="s">
        <v>378</v>
      </c>
    </row>
    <row r="321" spans="1:65" s="14" customFormat="1" ht="24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54" t="s">
        <v>218</v>
      </c>
      <c r="L321" s="39"/>
      <c r="M321" s="144"/>
      <c r="N321" s="145" t="s">
        <v>34</v>
      </c>
      <c r="O321" s="146">
        <v>0</v>
      </c>
      <c r="P321" s="146" t="e">
        <f t="shared" si="91"/>
        <v>#VALUE!</v>
      </c>
      <c r="Q321" s="146">
        <v>0</v>
      </c>
      <c r="R321" s="146" t="e">
        <f t="shared" si="92"/>
        <v>#VALUE!</v>
      </c>
      <c r="S321" s="146">
        <v>0</v>
      </c>
      <c r="T321" s="147" t="e">
        <f t="shared" si="93"/>
        <v>#VALUE!</v>
      </c>
      <c r="AR321" s="148" t="s">
        <v>234</v>
      </c>
      <c r="AT321" s="148" t="s">
        <v>104</v>
      </c>
      <c r="AU321" s="148" t="s">
        <v>76</v>
      </c>
      <c r="AY321" s="3" t="s">
        <v>158</v>
      </c>
      <c r="BE321" s="149" t="str">
        <f t="shared" si="94"/>
        <v>$#REF!$#REF!</v>
      </c>
      <c r="BF321" s="149">
        <f t="shared" si="95"/>
        <v>0</v>
      </c>
      <c r="BG321" s="149">
        <f t="shared" si="96"/>
        <v>0</v>
      </c>
      <c r="BH321" s="149">
        <f t="shared" si="97"/>
        <v>0</v>
      </c>
      <c r="BI321" s="149">
        <f t="shared" si="98"/>
        <v>0</v>
      </c>
      <c r="BJ321" s="3" t="s">
        <v>74</v>
      </c>
      <c r="BK321" s="149" t="e">
        <f t="shared" si="99"/>
        <v>#VALUE!</v>
      </c>
      <c r="BL321" s="3" t="s">
        <v>234</v>
      </c>
      <c r="BM321" s="148" t="s">
        <v>379</v>
      </c>
    </row>
    <row r="322" spans="1:63" s="113" customFormat="1" ht="22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L322" s="138"/>
      <c r="M322" s="137"/>
      <c r="N322" s="138"/>
      <c r="O322" s="138"/>
      <c r="P322" s="139" t="e">
        <f>SUM(P323:P343)</f>
        <v>#VALUE!</v>
      </c>
      <c r="Q322" s="138"/>
      <c r="R322" s="139" t="e">
        <f>SUM(R323:R343)</f>
        <v>#VALUE!</v>
      </c>
      <c r="S322" s="138"/>
      <c r="T322" s="140" t="e">
        <f>SUM(T323:T343)</f>
        <v>#VALUE!</v>
      </c>
      <c r="AR322" s="114" t="s">
        <v>76</v>
      </c>
      <c r="AT322" s="141" t="s">
        <v>68</v>
      </c>
      <c r="AU322" s="141" t="s">
        <v>74</v>
      </c>
      <c r="AY322" s="114" t="s">
        <v>158</v>
      </c>
      <c r="BK322" s="142" t="e">
        <f>SUM(BK323:BK343)</f>
        <v>#VALUE!</v>
      </c>
    </row>
    <row r="323" spans="1:65" s="14" customFormat="1" ht="24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54" t="s">
        <v>166</v>
      </c>
      <c r="L323" s="39"/>
      <c r="M323" s="144"/>
      <c r="N323" s="145" t="s">
        <v>34</v>
      </c>
      <c r="O323" s="146">
        <v>0.066</v>
      </c>
      <c r="P323" s="146" t="e">
        <f aca="true" t="shared" si="100" ref="P323:P343">O323*"$#REF!$#REF!"</f>
        <v>#VALUE!</v>
      </c>
      <c r="Q323" s="146">
        <v>0.00023</v>
      </c>
      <c r="R323" s="146" t="e">
        <f aca="true" t="shared" si="101" ref="R323:R343">Q323*"$#REF!$#REF!"</f>
        <v>#VALUE!</v>
      </c>
      <c r="S323" s="146">
        <v>0</v>
      </c>
      <c r="T323" s="147" t="e">
        <f aca="true" t="shared" si="102" ref="T323:T343">S323*"$#REF!$#REF!"</f>
        <v>#VALUE!</v>
      </c>
      <c r="AR323" s="148" t="s">
        <v>234</v>
      </c>
      <c r="AT323" s="148" t="s">
        <v>104</v>
      </c>
      <c r="AU323" s="148" t="s">
        <v>76</v>
      </c>
      <c r="AY323" s="3" t="s">
        <v>158</v>
      </c>
      <c r="BE323" s="149" t="str">
        <f aca="true" t="shared" si="103" ref="BE323:BE343">IF(N323="základní","$#REF!$#REF!",0)</f>
        <v>$#REF!$#REF!</v>
      </c>
      <c r="BF323" s="149">
        <f aca="true" t="shared" si="104" ref="BF323:BF343">IF(N323="snížená","$#REF!$#REF!",0)</f>
        <v>0</v>
      </c>
      <c r="BG323" s="149">
        <f aca="true" t="shared" si="105" ref="BG323:BG343">IF(N323="zákl. přenesená","$#REF!$#REF!",0)</f>
        <v>0</v>
      </c>
      <c r="BH323" s="149">
        <f aca="true" t="shared" si="106" ref="BH323:BH343">IF(N323="sníž. přenesená","$#REF!$#REF!",0)</f>
        <v>0</v>
      </c>
      <c r="BI323" s="149">
        <f aca="true" t="shared" si="107" ref="BI323:BI343">IF(N323="nulová","$#REF!$#REF!",0)</f>
        <v>0</v>
      </c>
      <c r="BJ323" s="3" t="s">
        <v>74</v>
      </c>
      <c r="BK323" s="149" t="e">
        <f aca="true" t="shared" si="108" ref="BK323:BK343">ROUND("$#REF!$#REF!"*"$#REF!$#REF!",2)</f>
        <v>#VALUE!</v>
      </c>
      <c r="BL323" s="3" t="s">
        <v>234</v>
      </c>
      <c r="BM323" s="148" t="s">
        <v>380</v>
      </c>
    </row>
    <row r="324" spans="1:65" s="14" customFormat="1" ht="24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54" t="s">
        <v>218</v>
      </c>
      <c r="L324" s="39"/>
      <c r="M324" s="144"/>
      <c r="N324" s="145" t="s">
        <v>34</v>
      </c>
      <c r="O324" s="146">
        <v>0.268</v>
      </c>
      <c r="P324" s="146" t="e">
        <f t="shared" si="100"/>
        <v>#VALUE!</v>
      </c>
      <c r="Q324" s="146">
        <v>0.0007</v>
      </c>
      <c r="R324" s="146" t="e">
        <f t="shared" si="101"/>
        <v>#VALUE!</v>
      </c>
      <c r="S324" s="146">
        <v>0</v>
      </c>
      <c r="T324" s="147" t="e">
        <f t="shared" si="102"/>
        <v>#VALUE!</v>
      </c>
      <c r="AR324" s="148" t="s">
        <v>234</v>
      </c>
      <c r="AT324" s="148" t="s">
        <v>104</v>
      </c>
      <c r="AU324" s="148" t="s">
        <v>76</v>
      </c>
      <c r="AY324" s="3" t="s">
        <v>158</v>
      </c>
      <c r="BE324" s="149" t="str">
        <f t="shared" si="103"/>
        <v>$#REF!$#REF!</v>
      </c>
      <c r="BF324" s="149">
        <f t="shared" si="104"/>
        <v>0</v>
      </c>
      <c r="BG324" s="149">
        <f t="shared" si="105"/>
        <v>0</v>
      </c>
      <c r="BH324" s="149">
        <f t="shared" si="106"/>
        <v>0</v>
      </c>
      <c r="BI324" s="149">
        <f t="shared" si="107"/>
        <v>0</v>
      </c>
      <c r="BJ324" s="3" t="s">
        <v>74</v>
      </c>
      <c r="BK324" s="149" t="e">
        <f t="shared" si="108"/>
        <v>#VALUE!</v>
      </c>
      <c r="BL324" s="3" t="s">
        <v>234</v>
      </c>
      <c r="BM324" s="148" t="s">
        <v>381</v>
      </c>
    </row>
    <row r="325" spans="1:65" s="14" customFormat="1" ht="24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54" t="s">
        <v>166</v>
      </c>
      <c r="L325" s="39"/>
      <c r="M325" s="144"/>
      <c r="N325" s="145" t="s">
        <v>34</v>
      </c>
      <c r="O325" s="146">
        <v>0.15</v>
      </c>
      <c r="P325" s="146" t="e">
        <f t="shared" si="100"/>
        <v>#VALUE!</v>
      </c>
      <c r="Q325" s="146">
        <v>0.00029</v>
      </c>
      <c r="R325" s="146" t="e">
        <f t="shared" si="101"/>
        <v>#VALUE!</v>
      </c>
      <c r="S325" s="146">
        <v>0</v>
      </c>
      <c r="T325" s="147" t="e">
        <f t="shared" si="102"/>
        <v>#VALUE!</v>
      </c>
      <c r="AR325" s="148" t="s">
        <v>234</v>
      </c>
      <c r="AT325" s="148" t="s">
        <v>104</v>
      </c>
      <c r="AU325" s="148" t="s">
        <v>76</v>
      </c>
      <c r="AY325" s="3" t="s">
        <v>158</v>
      </c>
      <c r="BE325" s="149" t="str">
        <f t="shared" si="103"/>
        <v>$#REF!$#REF!</v>
      </c>
      <c r="BF325" s="149">
        <f t="shared" si="104"/>
        <v>0</v>
      </c>
      <c r="BG325" s="149">
        <f t="shared" si="105"/>
        <v>0</v>
      </c>
      <c r="BH325" s="149">
        <f t="shared" si="106"/>
        <v>0</v>
      </c>
      <c r="BI325" s="149">
        <f t="shared" si="107"/>
        <v>0</v>
      </c>
      <c r="BJ325" s="3" t="s">
        <v>74</v>
      </c>
      <c r="BK325" s="149" t="e">
        <f t="shared" si="108"/>
        <v>#VALUE!</v>
      </c>
      <c r="BL325" s="3" t="s">
        <v>234</v>
      </c>
      <c r="BM325" s="148" t="s">
        <v>382</v>
      </c>
    </row>
    <row r="326" spans="1:65" s="14" customFormat="1" ht="24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54" t="s">
        <v>166</v>
      </c>
      <c r="L326" s="39"/>
      <c r="M326" s="144"/>
      <c r="N326" s="145" t="s">
        <v>34</v>
      </c>
      <c r="O326" s="146">
        <v>0.035</v>
      </c>
      <c r="P326" s="146" t="e">
        <f t="shared" si="100"/>
        <v>#VALUE!</v>
      </c>
      <c r="Q326" s="146">
        <v>0.00014000000000000001</v>
      </c>
      <c r="R326" s="146" t="e">
        <f t="shared" si="101"/>
        <v>#VALUE!</v>
      </c>
      <c r="S326" s="146">
        <v>0</v>
      </c>
      <c r="T326" s="147" t="e">
        <f t="shared" si="102"/>
        <v>#VALUE!</v>
      </c>
      <c r="AR326" s="148" t="s">
        <v>234</v>
      </c>
      <c r="AT326" s="148" t="s">
        <v>104</v>
      </c>
      <c r="AU326" s="148" t="s">
        <v>76</v>
      </c>
      <c r="AY326" s="3" t="s">
        <v>158</v>
      </c>
      <c r="BE326" s="149" t="str">
        <f t="shared" si="103"/>
        <v>$#REF!$#REF!</v>
      </c>
      <c r="BF326" s="149">
        <f t="shared" si="104"/>
        <v>0</v>
      </c>
      <c r="BG326" s="149">
        <f t="shared" si="105"/>
        <v>0</v>
      </c>
      <c r="BH326" s="149">
        <f t="shared" si="106"/>
        <v>0</v>
      </c>
      <c r="BI326" s="149">
        <f t="shared" si="107"/>
        <v>0</v>
      </c>
      <c r="BJ326" s="3" t="s">
        <v>74</v>
      </c>
      <c r="BK326" s="149" t="e">
        <f t="shared" si="108"/>
        <v>#VALUE!</v>
      </c>
      <c r="BL326" s="3" t="s">
        <v>234</v>
      </c>
      <c r="BM326" s="148" t="s">
        <v>383</v>
      </c>
    </row>
    <row r="327" spans="1:65" s="14" customFormat="1" ht="24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54" t="s">
        <v>166</v>
      </c>
      <c r="L327" s="39"/>
      <c r="M327" s="144"/>
      <c r="N327" s="145" t="s">
        <v>34</v>
      </c>
      <c r="O327" s="146">
        <v>0.035</v>
      </c>
      <c r="P327" s="146" t="e">
        <f t="shared" si="100"/>
        <v>#VALUE!</v>
      </c>
      <c r="Q327" s="146">
        <v>0.00015000000000000001</v>
      </c>
      <c r="R327" s="146" t="e">
        <f t="shared" si="101"/>
        <v>#VALUE!</v>
      </c>
      <c r="S327" s="146">
        <v>0</v>
      </c>
      <c r="T327" s="147" t="e">
        <f t="shared" si="102"/>
        <v>#VALUE!</v>
      </c>
      <c r="AR327" s="148" t="s">
        <v>234</v>
      </c>
      <c r="AT327" s="148" t="s">
        <v>104</v>
      </c>
      <c r="AU327" s="148" t="s">
        <v>76</v>
      </c>
      <c r="AY327" s="3" t="s">
        <v>158</v>
      </c>
      <c r="BE327" s="149" t="str">
        <f t="shared" si="103"/>
        <v>$#REF!$#REF!</v>
      </c>
      <c r="BF327" s="149">
        <f t="shared" si="104"/>
        <v>0</v>
      </c>
      <c r="BG327" s="149">
        <f t="shared" si="105"/>
        <v>0</v>
      </c>
      <c r="BH327" s="149">
        <f t="shared" si="106"/>
        <v>0</v>
      </c>
      <c r="BI327" s="149">
        <f t="shared" si="107"/>
        <v>0</v>
      </c>
      <c r="BJ327" s="3" t="s">
        <v>74</v>
      </c>
      <c r="BK327" s="149" t="e">
        <f t="shared" si="108"/>
        <v>#VALUE!</v>
      </c>
      <c r="BL327" s="3" t="s">
        <v>234</v>
      </c>
      <c r="BM327" s="148" t="s">
        <v>384</v>
      </c>
    </row>
    <row r="328" spans="1:65" s="14" customFormat="1" ht="16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54" t="s">
        <v>166</v>
      </c>
      <c r="L328" s="39"/>
      <c r="M328" s="144"/>
      <c r="N328" s="145" t="s">
        <v>34</v>
      </c>
      <c r="O328" s="146">
        <v>0.227</v>
      </c>
      <c r="P328" s="146" t="e">
        <f t="shared" si="100"/>
        <v>#VALUE!</v>
      </c>
      <c r="Q328" s="146">
        <v>0.00025</v>
      </c>
      <c r="R328" s="146" t="e">
        <f t="shared" si="101"/>
        <v>#VALUE!</v>
      </c>
      <c r="S328" s="146">
        <v>0</v>
      </c>
      <c r="T328" s="147" t="e">
        <f t="shared" si="102"/>
        <v>#VALUE!</v>
      </c>
      <c r="AR328" s="148" t="s">
        <v>234</v>
      </c>
      <c r="AT328" s="148" t="s">
        <v>104</v>
      </c>
      <c r="AU328" s="148" t="s">
        <v>76</v>
      </c>
      <c r="AY328" s="3" t="s">
        <v>158</v>
      </c>
      <c r="BE328" s="149" t="str">
        <f t="shared" si="103"/>
        <v>$#REF!$#REF!</v>
      </c>
      <c r="BF328" s="149">
        <f t="shared" si="104"/>
        <v>0</v>
      </c>
      <c r="BG328" s="149">
        <f t="shared" si="105"/>
        <v>0</v>
      </c>
      <c r="BH328" s="149">
        <f t="shared" si="106"/>
        <v>0</v>
      </c>
      <c r="BI328" s="149">
        <f t="shared" si="107"/>
        <v>0</v>
      </c>
      <c r="BJ328" s="3" t="s">
        <v>74</v>
      </c>
      <c r="BK328" s="149" t="e">
        <f t="shared" si="108"/>
        <v>#VALUE!</v>
      </c>
      <c r="BL328" s="3" t="s">
        <v>234</v>
      </c>
      <c r="BM328" s="148" t="s">
        <v>385</v>
      </c>
    </row>
    <row r="329" spans="1:65" s="14" customFormat="1" ht="24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54" t="s">
        <v>166</v>
      </c>
      <c r="L329" s="39"/>
      <c r="M329" s="144"/>
      <c r="N329" s="145" t="s">
        <v>34</v>
      </c>
      <c r="O329" s="146">
        <v>0.20600000000000002</v>
      </c>
      <c r="P329" s="146" t="e">
        <f t="shared" si="100"/>
        <v>#VALUE!</v>
      </c>
      <c r="Q329" s="146">
        <v>0.00036</v>
      </c>
      <c r="R329" s="146" t="e">
        <f t="shared" si="101"/>
        <v>#VALUE!</v>
      </c>
      <c r="S329" s="146">
        <v>0</v>
      </c>
      <c r="T329" s="147" t="e">
        <f t="shared" si="102"/>
        <v>#VALUE!</v>
      </c>
      <c r="AR329" s="148" t="s">
        <v>234</v>
      </c>
      <c r="AT329" s="148" t="s">
        <v>104</v>
      </c>
      <c r="AU329" s="148" t="s">
        <v>76</v>
      </c>
      <c r="AY329" s="3" t="s">
        <v>158</v>
      </c>
      <c r="BE329" s="149" t="str">
        <f t="shared" si="103"/>
        <v>$#REF!$#REF!</v>
      </c>
      <c r="BF329" s="149">
        <f t="shared" si="104"/>
        <v>0</v>
      </c>
      <c r="BG329" s="149">
        <f t="shared" si="105"/>
        <v>0</v>
      </c>
      <c r="BH329" s="149">
        <f t="shared" si="106"/>
        <v>0</v>
      </c>
      <c r="BI329" s="149">
        <f t="shared" si="107"/>
        <v>0</v>
      </c>
      <c r="BJ329" s="3" t="s">
        <v>74</v>
      </c>
      <c r="BK329" s="149" t="e">
        <f t="shared" si="108"/>
        <v>#VALUE!</v>
      </c>
      <c r="BL329" s="3" t="s">
        <v>234</v>
      </c>
      <c r="BM329" s="148" t="s">
        <v>386</v>
      </c>
    </row>
    <row r="330" spans="1:65" s="14" customFormat="1" ht="16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54" t="s">
        <v>166</v>
      </c>
      <c r="L330" s="39"/>
      <c r="M330" s="144"/>
      <c r="N330" s="145" t="s">
        <v>34</v>
      </c>
      <c r="O330" s="146">
        <v>0.10300000000000001</v>
      </c>
      <c r="P330" s="146" t="e">
        <f t="shared" si="100"/>
        <v>#VALUE!</v>
      </c>
      <c r="Q330" s="146">
        <v>0.00045000000000000004</v>
      </c>
      <c r="R330" s="146" t="e">
        <f t="shared" si="101"/>
        <v>#VALUE!</v>
      </c>
      <c r="S330" s="146">
        <v>0</v>
      </c>
      <c r="T330" s="147" t="e">
        <f t="shared" si="102"/>
        <v>#VALUE!</v>
      </c>
      <c r="AR330" s="148" t="s">
        <v>234</v>
      </c>
      <c r="AT330" s="148" t="s">
        <v>104</v>
      </c>
      <c r="AU330" s="148" t="s">
        <v>76</v>
      </c>
      <c r="AY330" s="3" t="s">
        <v>158</v>
      </c>
      <c r="BE330" s="149" t="str">
        <f t="shared" si="103"/>
        <v>$#REF!$#REF!</v>
      </c>
      <c r="BF330" s="149">
        <f t="shared" si="104"/>
        <v>0</v>
      </c>
      <c r="BG330" s="149">
        <f t="shared" si="105"/>
        <v>0</v>
      </c>
      <c r="BH330" s="149">
        <f t="shared" si="106"/>
        <v>0</v>
      </c>
      <c r="BI330" s="149">
        <f t="shared" si="107"/>
        <v>0</v>
      </c>
      <c r="BJ330" s="3" t="s">
        <v>74</v>
      </c>
      <c r="BK330" s="149" t="e">
        <f t="shared" si="108"/>
        <v>#VALUE!</v>
      </c>
      <c r="BL330" s="3" t="s">
        <v>234</v>
      </c>
      <c r="BM330" s="148" t="s">
        <v>387</v>
      </c>
    </row>
    <row r="331" spans="1:65" s="14" customFormat="1" ht="24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54" t="s">
        <v>166</v>
      </c>
      <c r="L331" s="39"/>
      <c r="M331" s="144"/>
      <c r="N331" s="145" t="s">
        <v>34</v>
      </c>
      <c r="O331" s="146">
        <v>0.20600000000000002</v>
      </c>
      <c r="P331" s="146" t="e">
        <f t="shared" si="100"/>
        <v>#VALUE!</v>
      </c>
      <c r="Q331" s="146">
        <v>0.00071</v>
      </c>
      <c r="R331" s="146" t="e">
        <f t="shared" si="101"/>
        <v>#VALUE!</v>
      </c>
      <c r="S331" s="146">
        <v>0</v>
      </c>
      <c r="T331" s="147" t="e">
        <f t="shared" si="102"/>
        <v>#VALUE!</v>
      </c>
      <c r="AR331" s="148" t="s">
        <v>234</v>
      </c>
      <c r="AT331" s="148" t="s">
        <v>104</v>
      </c>
      <c r="AU331" s="148" t="s">
        <v>76</v>
      </c>
      <c r="AY331" s="3" t="s">
        <v>158</v>
      </c>
      <c r="BE331" s="149" t="str">
        <f t="shared" si="103"/>
        <v>$#REF!$#REF!</v>
      </c>
      <c r="BF331" s="149">
        <f t="shared" si="104"/>
        <v>0</v>
      </c>
      <c r="BG331" s="149">
        <f t="shared" si="105"/>
        <v>0</v>
      </c>
      <c r="BH331" s="149">
        <f t="shared" si="106"/>
        <v>0</v>
      </c>
      <c r="BI331" s="149">
        <f t="shared" si="107"/>
        <v>0</v>
      </c>
      <c r="BJ331" s="3" t="s">
        <v>74</v>
      </c>
      <c r="BK331" s="149" t="e">
        <f t="shared" si="108"/>
        <v>#VALUE!</v>
      </c>
      <c r="BL331" s="3" t="s">
        <v>234</v>
      </c>
      <c r="BM331" s="148" t="s">
        <v>388</v>
      </c>
    </row>
    <row r="332" spans="1:65" s="14" customFormat="1" ht="24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54" t="s">
        <v>218</v>
      </c>
      <c r="L332" s="39"/>
      <c r="M332" s="144"/>
      <c r="N332" s="145" t="s">
        <v>34</v>
      </c>
      <c r="O332" s="146">
        <v>0.11</v>
      </c>
      <c r="P332" s="146" t="e">
        <f t="shared" si="100"/>
        <v>#VALUE!</v>
      </c>
      <c r="Q332" s="146">
        <v>0.00024000000000000003</v>
      </c>
      <c r="R332" s="146" t="e">
        <f t="shared" si="101"/>
        <v>#VALUE!</v>
      </c>
      <c r="S332" s="146">
        <v>0</v>
      </c>
      <c r="T332" s="147" t="e">
        <f t="shared" si="102"/>
        <v>#VALUE!</v>
      </c>
      <c r="AR332" s="148" t="s">
        <v>234</v>
      </c>
      <c r="AT332" s="148" t="s">
        <v>104</v>
      </c>
      <c r="AU332" s="148" t="s">
        <v>76</v>
      </c>
      <c r="AY332" s="3" t="s">
        <v>158</v>
      </c>
      <c r="BE332" s="149" t="str">
        <f t="shared" si="103"/>
        <v>$#REF!$#REF!</v>
      </c>
      <c r="BF332" s="149">
        <f t="shared" si="104"/>
        <v>0</v>
      </c>
      <c r="BG332" s="149">
        <f t="shared" si="105"/>
        <v>0</v>
      </c>
      <c r="BH332" s="149">
        <f t="shared" si="106"/>
        <v>0</v>
      </c>
      <c r="BI332" s="149">
        <f t="shared" si="107"/>
        <v>0</v>
      </c>
      <c r="BJ332" s="3" t="s">
        <v>74</v>
      </c>
      <c r="BK332" s="149" t="e">
        <f t="shared" si="108"/>
        <v>#VALUE!</v>
      </c>
      <c r="BL332" s="3" t="s">
        <v>234</v>
      </c>
      <c r="BM332" s="148" t="s">
        <v>389</v>
      </c>
    </row>
    <row r="333" spans="1:65" s="14" customFormat="1" ht="24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54" t="s">
        <v>166</v>
      </c>
      <c r="L333" s="39"/>
      <c r="M333" s="144"/>
      <c r="N333" s="145" t="s">
        <v>34</v>
      </c>
      <c r="O333" s="146">
        <v>0.082</v>
      </c>
      <c r="P333" s="146" t="e">
        <f t="shared" si="100"/>
        <v>#VALUE!</v>
      </c>
      <c r="Q333" s="146">
        <v>0.00022</v>
      </c>
      <c r="R333" s="146" t="e">
        <f t="shared" si="101"/>
        <v>#VALUE!</v>
      </c>
      <c r="S333" s="146">
        <v>0</v>
      </c>
      <c r="T333" s="147" t="e">
        <f t="shared" si="102"/>
        <v>#VALUE!</v>
      </c>
      <c r="AR333" s="148" t="s">
        <v>234</v>
      </c>
      <c r="AT333" s="148" t="s">
        <v>104</v>
      </c>
      <c r="AU333" s="148" t="s">
        <v>76</v>
      </c>
      <c r="AY333" s="3" t="s">
        <v>158</v>
      </c>
      <c r="BE333" s="149" t="str">
        <f t="shared" si="103"/>
        <v>$#REF!$#REF!</v>
      </c>
      <c r="BF333" s="149">
        <f t="shared" si="104"/>
        <v>0</v>
      </c>
      <c r="BG333" s="149">
        <f t="shared" si="105"/>
        <v>0</v>
      </c>
      <c r="BH333" s="149">
        <f t="shared" si="106"/>
        <v>0</v>
      </c>
      <c r="BI333" s="149">
        <f t="shared" si="107"/>
        <v>0</v>
      </c>
      <c r="BJ333" s="3" t="s">
        <v>74</v>
      </c>
      <c r="BK333" s="149" t="e">
        <f t="shared" si="108"/>
        <v>#VALUE!</v>
      </c>
      <c r="BL333" s="3" t="s">
        <v>234</v>
      </c>
      <c r="BM333" s="148" t="s">
        <v>390</v>
      </c>
    </row>
    <row r="334" spans="1:65" s="14" customFormat="1" ht="24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54" t="s">
        <v>218</v>
      </c>
      <c r="L334" s="39"/>
      <c r="M334" s="144"/>
      <c r="N334" s="145" t="s">
        <v>34</v>
      </c>
      <c r="O334" s="146">
        <v>0.20600000000000002</v>
      </c>
      <c r="P334" s="146" t="e">
        <f t="shared" si="100"/>
        <v>#VALUE!</v>
      </c>
      <c r="Q334" s="146">
        <v>0.00033000000000000005</v>
      </c>
      <c r="R334" s="146" t="e">
        <f t="shared" si="101"/>
        <v>#VALUE!</v>
      </c>
      <c r="S334" s="146">
        <v>0</v>
      </c>
      <c r="T334" s="147" t="e">
        <f t="shared" si="102"/>
        <v>#VALUE!</v>
      </c>
      <c r="AR334" s="148" t="s">
        <v>234</v>
      </c>
      <c r="AT334" s="148" t="s">
        <v>104</v>
      </c>
      <c r="AU334" s="148" t="s">
        <v>76</v>
      </c>
      <c r="AY334" s="3" t="s">
        <v>158</v>
      </c>
      <c r="BE334" s="149" t="str">
        <f t="shared" si="103"/>
        <v>$#REF!$#REF!</v>
      </c>
      <c r="BF334" s="149">
        <f t="shared" si="104"/>
        <v>0</v>
      </c>
      <c r="BG334" s="149">
        <f t="shared" si="105"/>
        <v>0</v>
      </c>
      <c r="BH334" s="149">
        <f t="shared" si="106"/>
        <v>0</v>
      </c>
      <c r="BI334" s="149">
        <f t="shared" si="107"/>
        <v>0</v>
      </c>
      <c r="BJ334" s="3" t="s">
        <v>74</v>
      </c>
      <c r="BK334" s="149" t="e">
        <f t="shared" si="108"/>
        <v>#VALUE!</v>
      </c>
      <c r="BL334" s="3" t="s">
        <v>234</v>
      </c>
      <c r="BM334" s="148" t="s">
        <v>391</v>
      </c>
    </row>
    <row r="335" spans="1:65" s="14" customFormat="1" ht="24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54" t="s">
        <v>218</v>
      </c>
      <c r="L335" s="39"/>
      <c r="M335" s="144"/>
      <c r="N335" s="145" t="s">
        <v>34</v>
      </c>
      <c r="O335" s="146">
        <v>0.422</v>
      </c>
      <c r="P335" s="146" t="e">
        <f t="shared" si="100"/>
        <v>#VALUE!</v>
      </c>
      <c r="Q335" s="146">
        <v>0.0017300000000000002</v>
      </c>
      <c r="R335" s="146" t="e">
        <f t="shared" si="101"/>
        <v>#VALUE!</v>
      </c>
      <c r="S335" s="146">
        <v>0</v>
      </c>
      <c r="T335" s="147" t="e">
        <f t="shared" si="102"/>
        <v>#VALUE!</v>
      </c>
      <c r="AR335" s="148" t="s">
        <v>234</v>
      </c>
      <c r="AT335" s="148" t="s">
        <v>104</v>
      </c>
      <c r="AU335" s="148" t="s">
        <v>76</v>
      </c>
      <c r="AY335" s="3" t="s">
        <v>158</v>
      </c>
      <c r="BE335" s="149" t="str">
        <f t="shared" si="103"/>
        <v>$#REF!$#REF!</v>
      </c>
      <c r="BF335" s="149">
        <f t="shared" si="104"/>
        <v>0</v>
      </c>
      <c r="BG335" s="149">
        <f t="shared" si="105"/>
        <v>0</v>
      </c>
      <c r="BH335" s="149">
        <f t="shared" si="106"/>
        <v>0</v>
      </c>
      <c r="BI335" s="149">
        <f t="shared" si="107"/>
        <v>0</v>
      </c>
      <c r="BJ335" s="3" t="s">
        <v>74</v>
      </c>
      <c r="BK335" s="149" t="e">
        <f t="shared" si="108"/>
        <v>#VALUE!</v>
      </c>
      <c r="BL335" s="3" t="s">
        <v>234</v>
      </c>
      <c r="BM335" s="148" t="s">
        <v>392</v>
      </c>
    </row>
    <row r="336" spans="1:65" s="14" customFormat="1" ht="16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54" t="s">
        <v>166</v>
      </c>
      <c r="L336" s="39"/>
      <c r="M336" s="144"/>
      <c r="N336" s="145" t="s">
        <v>34</v>
      </c>
      <c r="O336" s="146">
        <v>0.22</v>
      </c>
      <c r="P336" s="146" t="e">
        <f t="shared" si="100"/>
        <v>#VALUE!</v>
      </c>
      <c r="Q336" s="146">
        <v>0.0005</v>
      </c>
      <c r="R336" s="146" t="e">
        <f t="shared" si="101"/>
        <v>#VALUE!</v>
      </c>
      <c r="S336" s="146">
        <v>0</v>
      </c>
      <c r="T336" s="147" t="e">
        <f t="shared" si="102"/>
        <v>#VALUE!</v>
      </c>
      <c r="AR336" s="148" t="s">
        <v>234</v>
      </c>
      <c r="AT336" s="148" t="s">
        <v>104</v>
      </c>
      <c r="AU336" s="148" t="s">
        <v>76</v>
      </c>
      <c r="AY336" s="3" t="s">
        <v>158</v>
      </c>
      <c r="BE336" s="149" t="str">
        <f t="shared" si="103"/>
        <v>$#REF!$#REF!</v>
      </c>
      <c r="BF336" s="149">
        <f t="shared" si="104"/>
        <v>0</v>
      </c>
      <c r="BG336" s="149">
        <f t="shared" si="105"/>
        <v>0</v>
      </c>
      <c r="BH336" s="149">
        <f t="shared" si="106"/>
        <v>0</v>
      </c>
      <c r="BI336" s="149">
        <f t="shared" si="107"/>
        <v>0</v>
      </c>
      <c r="BJ336" s="3" t="s">
        <v>74</v>
      </c>
      <c r="BK336" s="149" t="e">
        <f t="shared" si="108"/>
        <v>#VALUE!</v>
      </c>
      <c r="BL336" s="3" t="s">
        <v>234</v>
      </c>
      <c r="BM336" s="148" t="s">
        <v>393</v>
      </c>
    </row>
    <row r="337" spans="1:65" s="14" customFormat="1" ht="24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54" t="s">
        <v>166</v>
      </c>
      <c r="L337" s="39"/>
      <c r="M337" s="144"/>
      <c r="N337" s="145" t="s">
        <v>34</v>
      </c>
      <c r="O337" s="146">
        <v>0.26</v>
      </c>
      <c r="P337" s="146" t="e">
        <f t="shared" si="100"/>
        <v>#VALUE!</v>
      </c>
      <c r="Q337" s="146">
        <v>0.0007</v>
      </c>
      <c r="R337" s="146" t="e">
        <f t="shared" si="101"/>
        <v>#VALUE!</v>
      </c>
      <c r="S337" s="146">
        <v>0</v>
      </c>
      <c r="T337" s="147" t="e">
        <f t="shared" si="102"/>
        <v>#VALUE!</v>
      </c>
      <c r="AR337" s="148" t="s">
        <v>234</v>
      </c>
      <c r="AT337" s="148" t="s">
        <v>104</v>
      </c>
      <c r="AU337" s="148" t="s">
        <v>76</v>
      </c>
      <c r="AY337" s="3" t="s">
        <v>158</v>
      </c>
      <c r="BE337" s="149" t="str">
        <f t="shared" si="103"/>
        <v>$#REF!$#REF!</v>
      </c>
      <c r="BF337" s="149">
        <f t="shared" si="104"/>
        <v>0</v>
      </c>
      <c r="BG337" s="149">
        <f t="shared" si="105"/>
        <v>0</v>
      </c>
      <c r="BH337" s="149">
        <f t="shared" si="106"/>
        <v>0</v>
      </c>
      <c r="BI337" s="149">
        <f t="shared" si="107"/>
        <v>0</v>
      </c>
      <c r="BJ337" s="3" t="s">
        <v>74</v>
      </c>
      <c r="BK337" s="149" t="e">
        <f t="shared" si="108"/>
        <v>#VALUE!</v>
      </c>
      <c r="BL337" s="3" t="s">
        <v>234</v>
      </c>
      <c r="BM337" s="148" t="s">
        <v>394</v>
      </c>
    </row>
    <row r="338" spans="1:65" s="14" customFormat="1" ht="24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54" t="s">
        <v>166</v>
      </c>
      <c r="L338" s="39"/>
      <c r="M338" s="144"/>
      <c r="N338" s="145" t="s">
        <v>34</v>
      </c>
      <c r="O338" s="146">
        <v>0.34</v>
      </c>
      <c r="P338" s="146" t="e">
        <f t="shared" si="100"/>
        <v>#VALUE!</v>
      </c>
      <c r="Q338" s="146">
        <v>0.00107</v>
      </c>
      <c r="R338" s="146" t="e">
        <f t="shared" si="101"/>
        <v>#VALUE!</v>
      </c>
      <c r="S338" s="146">
        <v>0</v>
      </c>
      <c r="T338" s="147" t="e">
        <f t="shared" si="102"/>
        <v>#VALUE!</v>
      </c>
      <c r="AR338" s="148" t="s">
        <v>234</v>
      </c>
      <c r="AT338" s="148" t="s">
        <v>104</v>
      </c>
      <c r="AU338" s="148" t="s">
        <v>76</v>
      </c>
      <c r="AY338" s="3" t="s">
        <v>158</v>
      </c>
      <c r="BE338" s="149" t="str">
        <f t="shared" si="103"/>
        <v>$#REF!$#REF!</v>
      </c>
      <c r="BF338" s="149">
        <f t="shared" si="104"/>
        <v>0</v>
      </c>
      <c r="BG338" s="149">
        <f t="shared" si="105"/>
        <v>0</v>
      </c>
      <c r="BH338" s="149">
        <f t="shared" si="106"/>
        <v>0</v>
      </c>
      <c r="BI338" s="149">
        <f t="shared" si="107"/>
        <v>0</v>
      </c>
      <c r="BJ338" s="3" t="s">
        <v>74</v>
      </c>
      <c r="BK338" s="149" t="e">
        <f t="shared" si="108"/>
        <v>#VALUE!</v>
      </c>
      <c r="BL338" s="3" t="s">
        <v>234</v>
      </c>
      <c r="BM338" s="148" t="s">
        <v>395</v>
      </c>
    </row>
    <row r="339" spans="1:65" s="14" customFormat="1" ht="24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54" t="s">
        <v>166</v>
      </c>
      <c r="L339" s="39"/>
      <c r="M339" s="144"/>
      <c r="N339" s="145" t="s">
        <v>34</v>
      </c>
      <c r="O339" s="146">
        <v>0.381</v>
      </c>
      <c r="P339" s="146" t="e">
        <f t="shared" si="100"/>
        <v>#VALUE!</v>
      </c>
      <c r="Q339" s="146">
        <v>0.0005300000000000001</v>
      </c>
      <c r="R339" s="146" t="e">
        <f t="shared" si="101"/>
        <v>#VALUE!</v>
      </c>
      <c r="S339" s="146">
        <v>0</v>
      </c>
      <c r="T339" s="147" t="e">
        <f t="shared" si="102"/>
        <v>#VALUE!</v>
      </c>
      <c r="AR339" s="148" t="s">
        <v>234</v>
      </c>
      <c r="AT339" s="148" t="s">
        <v>104</v>
      </c>
      <c r="AU339" s="148" t="s">
        <v>76</v>
      </c>
      <c r="AY339" s="3" t="s">
        <v>158</v>
      </c>
      <c r="BE339" s="149" t="str">
        <f t="shared" si="103"/>
        <v>$#REF!$#REF!</v>
      </c>
      <c r="BF339" s="149">
        <f t="shared" si="104"/>
        <v>0</v>
      </c>
      <c r="BG339" s="149">
        <f t="shared" si="105"/>
        <v>0</v>
      </c>
      <c r="BH339" s="149">
        <f t="shared" si="106"/>
        <v>0</v>
      </c>
      <c r="BI339" s="149">
        <f t="shared" si="107"/>
        <v>0</v>
      </c>
      <c r="BJ339" s="3" t="s">
        <v>74</v>
      </c>
      <c r="BK339" s="149" t="e">
        <f t="shared" si="108"/>
        <v>#VALUE!</v>
      </c>
      <c r="BL339" s="3" t="s">
        <v>234</v>
      </c>
      <c r="BM339" s="148" t="s">
        <v>396</v>
      </c>
    </row>
    <row r="340" spans="1:65" s="14" customFormat="1" ht="24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54" t="s">
        <v>166</v>
      </c>
      <c r="L340" s="39"/>
      <c r="M340" s="144"/>
      <c r="N340" s="145" t="s">
        <v>34</v>
      </c>
      <c r="O340" s="146">
        <v>0.433</v>
      </c>
      <c r="P340" s="146" t="e">
        <f t="shared" si="100"/>
        <v>#VALUE!</v>
      </c>
      <c r="Q340" s="146">
        <v>0.0014700000000000002</v>
      </c>
      <c r="R340" s="146" t="e">
        <f t="shared" si="101"/>
        <v>#VALUE!</v>
      </c>
      <c r="S340" s="146">
        <v>0</v>
      </c>
      <c r="T340" s="147" t="e">
        <f t="shared" si="102"/>
        <v>#VALUE!</v>
      </c>
      <c r="AR340" s="148" t="s">
        <v>234</v>
      </c>
      <c r="AT340" s="148" t="s">
        <v>104</v>
      </c>
      <c r="AU340" s="148" t="s">
        <v>76</v>
      </c>
      <c r="AY340" s="3" t="s">
        <v>158</v>
      </c>
      <c r="BE340" s="149" t="str">
        <f t="shared" si="103"/>
        <v>$#REF!$#REF!</v>
      </c>
      <c r="BF340" s="149">
        <f t="shared" si="104"/>
        <v>0</v>
      </c>
      <c r="BG340" s="149">
        <f t="shared" si="105"/>
        <v>0</v>
      </c>
      <c r="BH340" s="149">
        <f t="shared" si="106"/>
        <v>0</v>
      </c>
      <c r="BI340" s="149">
        <f t="shared" si="107"/>
        <v>0</v>
      </c>
      <c r="BJ340" s="3" t="s">
        <v>74</v>
      </c>
      <c r="BK340" s="149" t="e">
        <f t="shared" si="108"/>
        <v>#VALUE!</v>
      </c>
      <c r="BL340" s="3" t="s">
        <v>234</v>
      </c>
      <c r="BM340" s="148" t="s">
        <v>397</v>
      </c>
    </row>
    <row r="341" spans="1:65" s="14" customFormat="1" ht="24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54" t="s">
        <v>218</v>
      </c>
      <c r="L341" s="39"/>
      <c r="M341" s="144"/>
      <c r="N341" s="145" t="s">
        <v>34</v>
      </c>
      <c r="O341" s="146">
        <v>0.268</v>
      </c>
      <c r="P341" s="146" t="e">
        <f t="shared" si="100"/>
        <v>#VALUE!</v>
      </c>
      <c r="Q341" s="146">
        <v>0.0006000000000000001</v>
      </c>
      <c r="R341" s="146" t="e">
        <f t="shared" si="101"/>
        <v>#VALUE!</v>
      </c>
      <c r="S341" s="146">
        <v>0</v>
      </c>
      <c r="T341" s="147" t="e">
        <f t="shared" si="102"/>
        <v>#VALUE!</v>
      </c>
      <c r="AR341" s="148" t="s">
        <v>234</v>
      </c>
      <c r="AT341" s="148" t="s">
        <v>104</v>
      </c>
      <c r="AU341" s="148" t="s">
        <v>76</v>
      </c>
      <c r="AY341" s="3" t="s">
        <v>158</v>
      </c>
      <c r="BE341" s="149" t="str">
        <f t="shared" si="103"/>
        <v>$#REF!$#REF!</v>
      </c>
      <c r="BF341" s="149">
        <f t="shared" si="104"/>
        <v>0</v>
      </c>
      <c r="BG341" s="149">
        <f t="shared" si="105"/>
        <v>0</v>
      </c>
      <c r="BH341" s="149">
        <f t="shared" si="106"/>
        <v>0</v>
      </c>
      <c r="BI341" s="149">
        <f t="shared" si="107"/>
        <v>0</v>
      </c>
      <c r="BJ341" s="3" t="s">
        <v>74</v>
      </c>
      <c r="BK341" s="149" t="e">
        <f t="shared" si="108"/>
        <v>#VALUE!</v>
      </c>
      <c r="BL341" s="3" t="s">
        <v>234</v>
      </c>
      <c r="BM341" s="148" t="s">
        <v>398</v>
      </c>
    </row>
    <row r="342" spans="1:65" s="14" customFormat="1" ht="16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54"/>
      <c r="L342" s="39"/>
      <c r="M342" s="144"/>
      <c r="N342" s="145" t="s">
        <v>34</v>
      </c>
      <c r="O342" s="146">
        <v>0</v>
      </c>
      <c r="P342" s="146" t="e">
        <f t="shared" si="100"/>
        <v>#VALUE!</v>
      </c>
      <c r="Q342" s="146">
        <v>0</v>
      </c>
      <c r="R342" s="146" t="e">
        <f t="shared" si="101"/>
        <v>#VALUE!</v>
      </c>
      <c r="S342" s="146">
        <v>0</v>
      </c>
      <c r="T342" s="147" t="e">
        <f t="shared" si="102"/>
        <v>#VALUE!</v>
      </c>
      <c r="AR342" s="148" t="s">
        <v>234</v>
      </c>
      <c r="AT342" s="148" t="s">
        <v>104</v>
      </c>
      <c r="AU342" s="148" t="s">
        <v>76</v>
      </c>
      <c r="AY342" s="3" t="s">
        <v>158</v>
      </c>
      <c r="BE342" s="149" t="str">
        <f t="shared" si="103"/>
        <v>$#REF!$#REF!</v>
      </c>
      <c r="BF342" s="149">
        <f t="shared" si="104"/>
        <v>0</v>
      </c>
      <c r="BG342" s="149">
        <f t="shared" si="105"/>
        <v>0</v>
      </c>
      <c r="BH342" s="149">
        <f t="shared" si="106"/>
        <v>0</v>
      </c>
      <c r="BI342" s="149">
        <f t="shared" si="107"/>
        <v>0</v>
      </c>
      <c r="BJ342" s="3" t="s">
        <v>74</v>
      </c>
      <c r="BK342" s="149" t="e">
        <f t="shared" si="108"/>
        <v>#VALUE!</v>
      </c>
      <c r="BL342" s="3" t="s">
        <v>234</v>
      </c>
      <c r="BM342" s="148" t="s">
        <v>399</v>
      </c>
    </row>
    <row r="343" spans="1:65" s="14" customFormat="1" ht="24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54" t="s">
        <v>218</v>
      </c>
      <c r="L343" s="39"/>
      <c r="M343" s="144"/>
      <c r="N343" s="145" t="s">
        <v>34</v>
      </c>
      <c r="O343" s="146">
        <v>0</v>
      </c>
      <c r="P343" s="146" t="e">
        <f t="shared" si="100"/>
        <v>#VALUE!</v>
      </c>
      <c r="Q343" s="146">
        <v>0</v>
      </c>
      <c r="R343" s="146" t="e">
        <f t="shared" si="101"/>
        <v>#VALUE!</v>
      </c>
      <c r="S343" s="146">
        <v>0</v>
      </c>
      <c r="T343" s="147" t="e">
        <f t="shared" si="102"/>
        <v>#VALUE!</v>
      </c>
      <c r="AR343" s="148" t="s">
        <v>234</v>
      </c>
      <c r="AT343" s="148" t="s">
        <v>104</v>
      </c>
      <c r="AU343" s="148" t="s">
        <v>76</v>
      </c>
      <c r="AY343" s="3" t="s">
        <v>158</v>
      </c>
      <c r="BE343" s="149" t="str">
        <f t="shared" si="103"/>
        <v>$#REF!$#REF!</v>
      </c>
      <c r="BF343" s="149">
        <f t="shared" si="104"/>
        <v>0</v>
      </c>
      <c r="BG343" s="149">
        <f t="shared" si="105"/>
        <v>0</v>
      </c>
      <c r="BH343" s="149">
        <f t="shared" si="106"/>
        <v>0</v>
      </c>
      <c r="BI343" s="149">
        <f t="shared" si="107"/>
        <v>0</v>
      </c>
      <c r="BJ343" s="3" t="s">
        <v>74</v>
      </c>
      <c r="BK343" s="149" t="e">
        <f t="shared" si="108"/>
        <v>#VALUE!</v>
      </c>
      <c r="BL343" s="3" t="s">
        <v>234</v>
      </c>
      <c r="BM343" s="148" t="s">
        <v>400</v>
      </c>
    </row>
    <row r="344" spans="1:63" s="113" customFormat="1" ht="22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L344" s="138"/>
      <c r="M344" s="137"/>
      <c r="N344" s="138"/>
      <c r="O344" s="138"/>
      <c r="P344" s="139" t="e">
        <f>SUM(P345:P363)</f>
        <v>#VALUE!</v>
      </c>
      <c r="Q344" s="138"/>
      <c r="R344" s="139" t="e">
        <f>SUM(R345:R363)</f>
        <v>#VALUE!</v>
      </c>
      <c r="S344" s="138"/>
      <c r="T344" s="140" t="e">
        <f>SUM(T345:T363)</f>
        <v>#VALUE!</v>
      </c>
      <c r="AR344" s="114" t="s">
        <v>76</v>
      </c>
      <c r="AT344" s="141" t="s">
        <v>68</v>
      </c>
      <c r="AU344" s="141" t="s">
        <v>74</v>
      </c>
      <c r="AY344" s="114" t="s">
        <v>158</v>
      </c>
      <c r="BK344" s="142" t="e">
        <f>SUM(BK345:BK363)</f>
        <v>#VALUE!</v>
      </c>
    </row>
    <row r="345" spans="1:65" s="14" customFormat="1" ht="36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54" t="s">
        <v>218</v>
      </c>
      <c r="L345" s="39"/>
      <c r="M345" s="144"/>
      <c r="N345" s="145" t="s">
        <v>34</v>
      </c>
      <c r="O345" s="146">
        <v>0.211</v>
      </c>
      <c r="P345" s="146" t="e">
        <f aca="true" t="shared" si="109" ref="P345:P363">O345*"$#REF!$#REF!"</f>
        <v>#VALUE!</v>
      </c>
      <c r="Q345" s="146">
        <v>0.005200000000000001</v>
      </c>
      <c r="R345" s="146" t="e">
        <f aca="true" t="shared" si="110" ref="R345:R363">Q345*"$#REF!$#REF!"</f>
        <v>#VALUE!</v>
      </c>
      <c r="S345" s="146">
        <v>0</v>
      </c>
      <c r="T345" s="147" t="e">
        <f aca="true" t="shared" si="111" ref="T345:T363">S345*"$#REF!$#REF!"</f>
        <v>#VALUE!</v>
      </c>
      <c r="AR345" s="148" t="s">
        <v>234</v>
      </c>
      <c r="AT345" s="148" t="s">
        <v>104</v>
      </c>
      <c r="AU345" s="148" t="s">
        <v>76</v>
      </c>
      <c r="AY345" s="3" t="s">
        <v>158</v>
      </c>
      <c r="BE345" s="149" t="str">
        <f aca="true" t="shared" si="112" ref="BE345:BE363">IF(N345="základní","$#REF!$#REF!",0)</f>
        <v>$#REF!$#REF!</v>
      </c>
      <c r="BF345" s="149">
        <f aca="true" t="shared" si="113" ref="BF345:BF363">IF(N345="snížená","$#REF!$#REF!",0)</f>
        <v>0</v>
      </c>
      <c r="BG345" s="149">
        <f aca="true" t="shared" si="114" ref="BG345:BG363">IF(N345="zákl. přenesená","$#REF!$#REF!",0)</f>
        <v>0</v>
      </c>
      <c r="BH345" s="149">
        <f aca="true" t="shared" si="115" ref="BH345:BH363">IF(N345="sníž. přenesená","$#REF!$#REF!",0)</f>
        <v>0</v>
      </c>
      <c r="BI345" s="149">
        <f aca="true" t="shared" si="116" ref="BI345:BI363">IF(N345="nulová","$#REF!$#REF!",0)</f>
        <v>0</v>
      </c>
      <c r="BJ345" s="3" t="s">
        <v>74</v>
      </c>
      <c r="BK345" s="149" t="e">
        <f aca="true" t="shared" si="117" ref="BK345:BK363">ROUND("$#REF!$#REF!"*"$#REF!$#REF!",2)</f>
        <v>#VALUE!</v>
      </c>
      <c r="BL345" s="3" t="s">
        <v>234</v>
      </c>
      <c r="BM345" s="148" t="s">
        <v>401</v>
      </c>
    </row>
    <row r="346" spans="1:65" s="14" customFormat="1" ht="36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54" t="s">
        <v>218</v>
      </c>
      <c r="L346" s="39"/>
      <c r="M346" s="144"/>
      <c r="N346" s="145" t="s">
        <v>34</v>
      </c>
      <c r="O346" s="146">
        <v>0.215</v>
      </c>
      <c r="P346" s="146" t="e">
        <f t="shared" si="109"/>
        <v>#VALUE!</v>
      </c>
      <c r="Q346" s="146">
        <v>0.006500000000000001</v>
      </c>
      <c r="R346" s="146" t="e">
        <f t="shared" si="110"/>
        <v>#VALUE!</v>
      </c>
      <c r="S346" s="146">
        <v>0</v>
      </c>
      <c r="T346" s="147" t="e">
        <f t="shared" si="111"/>
        <v>#VALUE!</v>
      </c>
      <c r="AR346" s="148" t="s">
        <v>234</v>
      </c>
      <c r="AT346" s="148" t="s">
        <v>104</v>
      </c>
      <c r="AU346" s="148" t="s">
        <v>76</v>
      </c>
      <c r="AY346" s="3" t="s">
        <v>158</v>
      </c>
      <c r="BE346" s="149" t="str">
        <f t="shared" si="112"/>
        <v>$#REF!$#REF!</v>
      </c>
      <c r="BF346" s="149">
        <f t="shared" si="113"/>
        <v>0</v>
      </c>
      <c r="BG346" s="149">
        <f t="shared" si="114"/>
        <v>0</v>
      </c>
      <c r="BH346" s="149">
        <f t="shared" si="115"/>
        <v>0</v>
      </c>
      <c r="BI346" s="149">
        <f t="shared" si="116"/>
        <v>0</v>
      </c>
      <c r="BJ346" s="3" t="s">
        <v>74</v>
      </c>
      <c r="BK346" s="149" t="e">
        <f t="shared" si="117"/>
        <v>#VALUE!</v>
      </c>
      <c r="BL346" s="3" t="s">
        <v>234</v>
      </c>
      <c r="BM346" s="148" t="s">
        <v>402</v>
      </c>
    </row>
    <row r="347" spans="1:65" s="14" customFormat="1" ht="36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54" t="s">
        <v>218</v>
      </c>
      <c r="L347" s="39"/>
      <c r="M347" s="144"/>
      <c r="N347" s="145" t="s">
        <v>34</v>
      </c>
      <c r="O347" s="146">
        <v>0.218</v>
      </c>
      <c r="P347" s="146" t="e">
        <f t="shared" si="109"/>
        <v>#VALUE!</v>
      </c>
      <c r="Q347" s="146">
        <v>0.00755</v>
      </c>
      <c r="R347" s="146" t="e">
        <f t="shared" si="110"/>
        <v>#VALUE!</v>
      </c>
      <c r="S347" s="146">
        <v>0</v>
      </c>
      <c r="T347" s="147" t="e">
        <f t="shared" si="111"/>
        <v>#VALUE!</v>
      </c>
      <c r="AR347" s="148" t="s">
        <v>234</v>
      </c>
      <c r="AT347" s="148" t="s">
        <v>104</v>
      </c>
      <c r="AU347" s="148" t="s">
        <v>76</v>
      </c>
      <c r="AY347" s="3" t="s">
        <v>158</v>
      </c>
      <c r="BE347" s="149" t="str">
        <f t="shared" si="112"/>
        <v>$#REF!$#REF!</v>
      </c>
      <c r="BF347" s="149">
        <f t="shared" si="113"/>
        <v>0</v>
      </c>
      <c r="BG347" s="149">
        <f t="shared" si="114"/>
        <v>0</v>
      </c>
      <c r="BH347" s="149">
        <f t="shared" si="115"/>
        <v>0</v>
      </c>
      <c r="BI347" s="149">
        <f t="shared" si="116"/>
        <v>0</v>
      </c>
      <c r="BJ347" s="3" t="s">
        <v>74</v>
      </c>
      <c r="BK347" s="149" t="e">
        <f t="shared" si="117"/>
        <v>#VALUE!</v>
      </c>
      <c r="BL347" s="3" t="s">
        <v>234</v>
      </c>
      <c r="BM347" s="148" t="s">
        <v>403</v>
      </c>
    </row>
    <row r="348" spans="1:65" s="14" customFormat="1" ht="36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54" t="s">
        <v>218</v>
      </c>
      <c r="L348" s="39"/>
      <c r="M348" s="144"/>
      <c r="N348" s="145" t="s">
        <v>34</v>
      </c>
      <c r="O348" s="146">
        <v>0.224</v>
      </c>
      <c r="P348" s="146" t="e">
        <f t="shared" si="109"/>
        <v>#VALUE!</v>
      </c>
      <c r="Q348" s="146">
        <v>0.00969</v>
      </c>
      <c r="R348" s="146" t="e">
        <f t="shared" si="110"/>
        <v>#VALUE!</v>
      </c>
      <c r="S348" s="146">
        <v>0</v>
      </c>
      <c r="T348" s="147" t="e">
        <f t="shared" si="111"/>
        <v>#VALUE!</v>
      </c>
      <c r="AR348" s="148" t="s">
        <v>234</v>
      </c>
      <c r="AT348" s="148" t="s">
        <v>104</v>
      </c>
      <c r="AU348" s="148" t="s">
        <v>76</v>
      </c>
      <c r="AY348" s="3" t="s">
        <v>158</v>
      </c>
      <c r="BE348" s="149" t="str">
        <f t="shared" si="112"/>
        <v>$#REF!$#REF!</v>
      </c>
      <c r="BF348" s="149">
        <f t="shared" si="113"/>
        <v>0</v>
      </c>
      <c r="BG348" s="149">
        <f t="shared" si="114"/>
        <v>0</v>
      </c>
      <c r="BH348" s="149">
        <f t="shared" si="115"/>
        <v>0</v>
      </c>
      <c r="BI348" s="149">
        <f t="shared" si="116"/>
        <v>0</v>
      </c>
      <c r="BJ348" s="3" t="s">
        <v>74</v>
      </c>
      <c r="BK348" s="149" t="e">
        <f t="shared" si="117"/>
        <v>#VALUE!</v>
      </c>
      <c r="BL348" s="3" t="s">
        <v>234</v>
      </c>
      <c r="BM348" s="148" t="s">
        <v>404</v>
      </c>
    </row>
    <row r="349" spans="1:65" s="14" customFormat="1" ht="24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54" t="s">
        <v>218</v>
      </c>
      <c r="L349" s="39"/>
      <c r="M349" s="144"/>
      <c r="N349" s="145" t="s">
        <v>34</v>
      </c>
      <c r="O349" s="146">
        <v>0.223</v>
      </c>
      <c r="P349" s="146" t="e">
        <f t="shared" si="109"/>
        <v>#VALUE!</v>
      </c>
      <c r="Q349" s="146">
        <v>0.0091</v>
      </c>
      <c r="R349" s="146" t="e">
        <f t="shared" si="110"/>
        <v>#VALUE!</v>
      </c>
      <c r="S349" s="146">
        <v>0</v>
      </c>
      <c r="T349" s="147" t="e">
        <f t="shared" si="111"/>
        <v>#VALUE!</v>
      </c>
      <c r="AR349" s="148" t="s">
        <v>234</v>
      </c>
      <c r="AT349" s="148" t="s">
        <v>104</v>
      </c>
      <c r="AU349" s="148" t="s">
        <v>76</v>
      </c>
      <c r="AY349" s="3" t="s">
        <v>158</v>
      </c>
      <c r="BE349" s="149" t="str">
        <f t="shared" si="112"/>
        <v>$#REF!$#REF!</v>
      </c>
      <c r="BF349" s="149">
        <f t="shared" si="113"/>
        <v>0</v>
      </c>
      <c r="BG349" s="149">
        <f t="shared" si="114"/>
        <v>0</v>
      </c>
      <c r="BH349" s="149">
        <f t="shared" si="115"/>
        <v>0</v>
      </c>
      <c r="BI349" s="149">
        <f t="shared" si="116"/>
        <v>0</v>
      </c>
      <c r="BJ349" s="3" t="s">
        <v>74</v>
      </c>
      <c r="BK349" s="149" t="e">
        <f t="shared" si="117"/>
        <v>#VALUE!</v>
      </c>
      <c r="BL349" s="3" t="s">
        <v>234</v>
      </c>
      <c r="BM349" s="148" t="s">
        <v>405</v>
      </c>
    </row>
    <row r="350" spans="1:65" s="14" customFormat="1" ht="24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54" t="s">
        <v>218</v>
      </c>
      <c r="L350" s="39"/>
      <c r="M350" s="144"/>
      <c r="N350" s="145" t="s">
        <v>34</v>
      </c>
      <c r="O350" s="146">
        <v>0.227</v>
      </c>
      <c r="P350" s="146" t="e">
        <f t="shared" si="109"/>
        <v>#VALUE!</v>
      </c>
      <c r="Q350" s="146">
        <v>0.010750000000000001</v>
      </c>
      <c r="R350" s="146" t="e">
        <f t="shared" si="110"/>
        <v>#VALUE!</v>
      </c>
      <c r="S350" s="146">
        <v>0</v>
      </c>
      <c r="T350" s="147" t="e">
        <f t="shared" si="111"/>
        <v>#VALUE!</v>
      </c>
      <c r="AR350" s="148" t="s">
        <v>234</v>
      </c>
      <c r="AT350" s="148" t="s">
        <v>104</v>
      </c>
      <c r="AU350" s="148" t="s">
        <v>76</v>
      </c>
      <c r="AY350" s="3" t="s">
        <v>158</v>
      </c>
      <c r="BE350" s="149" t="str">
        <f t="shared" si="112"/>
        <v>$#REF!$#REF!</v>
      </c>
      <c r="BF350" s="149">
        <f t="shared" si="113"/>
        <v>0</v>
      </c>
      <c r="BG350" s="149">
        <f t="shared" si="114"/>
        <v>0</v>
      </c>
      <c r="BH350" s="149">
        <f t="shared" si="115"/>
        <v>0</v>
      </c>
      <c r="BI350" s="149">
        <f t="shared" si="116"/>
        <v>0</v>
      </c>
      <c r="BJ350" s="3" t="s">
        <v>74</v>
      </c>
      <c r="BK350" s="149" t="e">
        <f t="shared" si="117"/>
        <v>#VALUE!</v>
      </c>
      <c r="BL350" s="3" t="s">
        <v>234</v>
      </c>
      <c r="BM350" s="148" t="s">
        <v>406</v>
      </c>
    </row>
    <row r="351" spans="1:65" s="14" customFormat="1" ht="36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54" t="s">
        <v>218</v>
      </c>
      <c r="L351" s="39"/>
      <c r="M351" s="144"/>
      <c r="N351" s="145" t="s">
        <v>34</v>
      </c>
      <c r="O351" s="146">
        <v>0.23800000000000002</v>
      </c>
      <c r="P351" s="146" t="e">
        <f t="shared" si="109"/>
        <v>#VALUE!</v>
      </c>
      <c r="Q351" s="146">
        <v>0.014150000000000001</v>
      </c>
      <c r="R351" s="146" t="e">
        <f t="shared" si="110"/>
        <v>#VALUE!</v>
      </c>
      <c r="S351" s="146">
        <v>0</v>
      </c>
      <c r="T351" s="147" t="e">
        <f t="shared" si="111"/>
        <v>#VALUE!</v>
      </c>
      <c r="AR351" s="148" t="s">
        <v>234</v>
      </c>
      <c r="AT351" s="148" t="s">
        <v>104</v>
      </c>
      <c r="AU351" s="148" t="s">
        <v>76</v>
      </c>
      <c r="AY351" s="3" t="s">
        <v>158</v>
      </c>
      <c r="BE351" s="149" t="str">
        <f t="shared" si="112"/>
        <v>$#REF!$#REF!</v>
      </c>
      <c r="BF351" s="149">
        <f t="shared" si="113"/>
        <v>0</v>
      </c>
      <c r="BG351" s="149">
        <f t="shared" si="114"/>
        <v>0</v>
      </c>
      <c r="BH351" s="149">
        <f t="shared" si="115"/>
        <v>0</v>
      </c>
      <c r="BI351" s="149">
        <f t="shared" si="116"/>
        <v>0</v>
      </c>
      <c r="BJ351" s="3" t="s">
        <v>74</v>
      </c>
      <c r="BK351" s="149" t="e">
        <f t="shared" si="117"/>
        <v>#VALUE!</v>
      </c>
      <c r="BL351" s="3" t="s">
        <v>234</v>
      </c>
      <c r="BM351" s="148" t="s">
        <v>407</v>
      </c>
    </row>
    <row r="352" spans="1:65" s="14" customFormat="1" ht="36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54" t="s">
        <v>218</v>
      </c>
      <c r="L352" s="39"/>
      <c r="M352" s="144"/>
      <c r="N352" s="145" t="s">
        <v>34</v>
      </c>
      <c r="O352" s="146">
        <v>0.245</v>
      </c>
      <c r="P352" s="146" t="e">
        <f t="shared" si="109"/>
        <v>#VALUE!</v>
      </c>
      <c r="Q352" s="146">
        <v>0.016540000000000003</v>
      </c>
      <c r="R352" s="146" t="e">
        <f t="shared" si="110"/>
        <v>#VALUE!</v>
      </c>
      <c r="S352" s="146">
        <v>0</v>
      </c>
      <c r="T352" s="147" t="e">
        <f t="shared" si="111"/>
        <v>#VALUE!</v>
      </c>
      <c r="AR352" s="148" t="s">
        <v>234</v>
      </c>
      <c r="AT352" s="148" t="s">
        <v>104</v>
      </c>
      <c r="AU352" s="148" t="s">
        <v>76</v>
      </c>
      <c r="AY352" s="3" t="s">
        <v>158</v>
      </c>
      <c r="BE352" s="149" t="str">
        <f t="shared" si="112"/>
        <v>$#REF!$#REF!</v>
      </c>
      <c r="BF352" s="149">
        <f t="shared" si="113"/>
        <v>0</v>
      </c>
      <c r="BG352" s="149">
        <f t="shared" si="114"/>
        <v>0</v>
      </c>
      <c r="BH352" s="149">
        <f t="shared" si="115"/>
        <v>0</v>
      </c>
      <c r="BI352" s="149">
        <f t="shared" si="116"/>
        <v>0</v>
      </c>
      <c r="BJ352" s="3" t="s">
        <v>74</v>
      </c>
      <c r="BK352" s="149" t="e">
        <f t="shared" si="117"/>
        <v>#VALUE!</v>
      </c>
      <c r="BL352" s="3" t="s">
        <v>234</v>
      </c>
      <c r="BM352" s="148" t="s">
        <v>408</v>
      </c>
    </row>
    <row r="353" spans="1:65" s="14" customFormat="1" ht="36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54" t="s">
        <v>218</v>
      </c>
      <c r="L353" s="39"/>
      <c r="M353" s="144"/>
      <c r="N353" s="145" t="s">
        <v>34</v>
      </c>
      <c r="O353" s="146">
        <v>0.252</v>
      </c>
      <c r="P353" s="146" t="e">
        <f t="shared" si="109"/>
        <v>#VALUE!</v>
      </c>
      <c r="Q353" s="146">
        <v>0.018930000000000002</v>
      </c>
      <c r="R353" s="146" t="e">
        <f t="shared" si="110"/>
        <v>#VALUE!</v>
      </c>
      <c r="S353" s="146">
        <v>0</v>
      </c>
      <c r="T353" s="147" t="e">
        <f t="shared" si="111"/>
        <v>#VALUE!</v>
      </c>
      <c r="AR353" s="148" t="s">
        <v>234</v>
      </c>
      <c r="AT353" s="148" t="s">
        <v>104</v>
      </c>
      <c r="AU353" s="148" t="s">
        <v>76</v>
      </c>
      <c r="AY353" s="3" t="s">
        <v>158</v>
      </c>
      <c r="BE353" s="149" t="str">
        <f t="shared" si="112"/>
        <v>$#REF!$#REF!</v>
      </c>
      <c r="BF353" s="149">
        <f t="shared" si="113"/>
        <v>0</v>
      </c>
      <c r="BG353" s="149">
        <f t="shared" si="114"/>
        <v>0</v>
      </c>
      <c r="BH353" s="149">
        <f t="shared" si="115"/>
        <v>0</v>
      </c>
      <c r="BI353" s="149">
        <f t="shared" si="116"/>
        <v>0</v>
      </c>
      <c r="BJ353" s="3" t="s">
        <v>74</v>
      </c>
      <c r="BK353" s="149" t="e">
        <f t="shared" si="117"/>
        <v>#VALUE!</v>
      </c>
      <c r="BL353" s="3" t="s">
        <v>234</v>
      </c>
      <c r="BM353" s="148" t="s">
        <v>409</v>
      </c>
    </row>
    <row r="354" spans="1:65" s="14" customFormat="1" ht="36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54" t="s">
        <v>218</v>
      </c>
      <c r="L354" s="39"/>
      <c r="M354" s="144"/>
      <c r="N354" s="145" t="s">
        <v>34</v>
      </c>
      <c r="O354" s="146">
        <v>0.259</v>
      </c>
      <c r="P354" s="146" t="e">
        <f t="shared" si="109"/>
        <v>#VALUE!</v>
      </c>
      <c r="Q354" s="146">
        <v>0.021320000000000002</v>
      </c>
      <c r="R354" s="146" t="e">
        <f t="shared" si="110"/>
        <v>#VALUE!</v>
      </c>
      <c r="S354" s="146">
        <v>0</v>
      </c>
      <c r="T354" s="147" t="e">
        <f t="shared" si="111"/>
        <v>#VALUE!</v>
      </c>
      <c r="AR354" s="148" t="s">
        <v>234</v>
      </c>
      <c r="AT354" s="148" t="s">
        <v>104</v>
      </c>
      <c r="AU354" s="148" t="s">
        <v>76</v>
      </c>
      <c r="AY354" s="3" t="s">
        <v>158</v>
      </c>
      <c r="BE354" s="149" t="str">
        <f t="shared" si="112"/>
        <v>$#REF!$#REF!</v>
      </c>
      <c r="BF354" s="149">
        <f t="shared" si="113"/>
        <v>0</v>
      </c>
      <c r="BG354" s="149">
        <f t="shared" si="114"/>
        <v>0</v>
      </c>
      <c r="BH354" s="149">
        <f t="shared" si="115"/>
        <v>0</v>
      </c>
      <c r="BI354" s="149">
        <f t="shared" si="116"/>
        <v>0</v>
      </c>
      <c r="BJ354" s="3" t="s">
        <v>74</v>
      </c>
      <c r="BK354" s="149" t="e">
        <f t="shared" si="117"/>
        <v>#VALUE!</v>
      </c>
      <c r="BL354" s="3" t="s">
        <v>234</v>
      </c>
      <c r="BM354" s="148" t="s">
        <v>410</v>
      </c>
    </row>
    <row r="355" spans="1:65" s="14" customFormat="1" ht="36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54" t="s">
        <v>218</v>
      </c>
      <c r="L355" s="39"/>
      <c r="M355" s="144"/>
      <c r="N355" s="145" t="s">
        <v>34</v>
      </c>
      <c r="O355" s="146">
        <v>0.277</v>
      </c>
      <c r="P355" s="146" t="e">
        <f t="shared" si="109"/>
        <v>#VALUE!</v>
      </c>
      <c r="Q355" s="146">
        <v>0.027200000000000002</v>
      </c>
      <c r="R355" s="146" t="e">
        <f t="shared" si="110"/>
        <v>#VALUE!</v>
      </c>
      <c r="S355" s="146">
        <v>0</v>
      </c>
      <c r="T355" s="147" t="e">
        <f t="shared" si="111"/>
        <v>#VALUE!</v>
      </c>
      <c r="AR355" s="148" t="s">
        <v>234</v>
      </c>
      <c r="AT355" s="148" t="s">
        <v>104</v>
      </c>
      <c r="AU355" s="148" t="s">
        <v>76</v>
      </c>
      <c r="AY355" s="3" t="s">
        <v>158</v>
      </c>
      <c r="BE355" s="149" t="str">
        <f t="shared" si="112"/>
        <v>$#REF!$#REF!</v>
      </c>
      <c r="BF355" s="149">
        <f t="shared" si="113"/>
        <v>0</v>
      </c>
      <c r="BG355" s="149">
        <f t="shared" si="114"/>
        <v>0</v>
      </c>
      <c r="BH355" s="149">
        <f t="shared" si="115"/>
        <v>0</v>
      </c>
      <c r="BI355" s="149">
        <f t="shared" si="116"/>
        <v>0</v>
      </c>
      <c r="BJ355" s="3" t="s">
        <v>74</v>
      </c>
      <c r="BK355" s="149" t="e">
        <f t="shared" si="117"/>
        <v>#VALUE!</v>
      </c>
      <c r="BL355" s="3" t="s">
        <v>234</v>
      </c>
      <c r="BM355" s="148" t="s">
        <v>411</v>
      </c>
    </row>
    <row r="356" spans="1:65" s="14" customFormat="1" ht="6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54" t="s">
        <v>218</v>
      </c>
      <c r="L356" s="39"/>
      <c r="M356" s="144"/>
      <c r="N356" s="145" t="s">
        <v>34</v>
      </c>
      <c r="O356" s="146">
        <v>0.281</v>
      </c>
      <c r="P356" s="146" t="e">
        <f t="shared" si="109"/>
        <v>#VALUE!</v>
      </c>
      <c r="Q356" s="146">
        <v>0.0287</v>
      </c>
      <c r="R356" s="146" t="e">
        <f t="shared" si="110"/>
        <v>#VALUE!</v>
      </c>
      <c r="S356" s="146">
        <v>0</v>
      </c>
      <c r="T356" s="147" t="e">
        <f t="shared" si="111"/>
        <v>#VALUE!</v>
      </c>
      <c r="AR356" s="148" t="s">
        <v>234</v>
      </c>
      <c r="AT356" s="148" t="s">
        <v>104</v>
      </c>
      <c r="AU356" s="148" t="s">
        <v>76</v>
      </c>
      <c r="AY356" s="3" t="s">
        <v>158</v>
      </c>
      <c r="BE356" s="149" t="str">
        <f t="shared" si="112"/>
        <v>$#REF!$#REF!</v>
      </c>
      <c r="BF356" s="149">
        <f t="shared" si="113"/>
        <v>0</v>
      </c>
      <c r="BG356" s="149">
        <f t="shared" si="114"/>
        <v>0</v>
      </c>
      <c r="BH356" s="149">
        <f t="shared" si="115"/>
        <v>0</v>
      </c>
      <c r="BI356" s="149">
        <f t="shared" si="116"/>
        <v>0</v>
      </c>
      <c r="BJ356" s="3" t="s">
        <v>74</v>
      </c>
      <c r="BK356" s="149" t="e">
        <f t="shared" si="117"/>
        <v>#VALUE!</v>
      </c>
      <c r="BL356" s="3" t="s">
        <v>234</v>
      </c>
      <c r="BM356" s="148" t="s">
        <v>412</v>
      </c>
    </row>
    <row r="357" spans="1:65" s="14" customFormat="1" ht="6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54" t="s">
        <v>218</v>
      </c>
      <c r="L357" s="39"/>
      <c r="M357" s="144"/>
      <c r="N357" s="145" t="s">
        <v>34</v>
      </c>
      <c r="O357" s="146">
        <v>0.297</v>
      </c>
      <c r="P357" s="146" t="e">
        <f t="shared" si="109"/>
        <v>#VALUE!</v>
      </c>
      <c r="Q357" s="146">
        <v>0.034</v>
      </c>
      <c r="R357" s="146" t="e">
        <f t="shared" si="110"/>
        <v>#VALUE!</v>
      </c>
      <c r="S357" s="146">
        <v>0</v>
      </c>
      <c r="T357" s="147" t="e">
        <f t="shared" si="111"/>
        <v>#VALUE!</v>
      </c>
      <c r="AR357" s="148" t="s">
        <v>234</v>
      </c>
      <c r="AT357" s="148" t="s">
        <v>104</v>
      </c>
      <c r="AU357" s="148" t="s">
        <v>76</v>
      </c>
      <c r="AY357" s="3" t="s">
        <v>158</v>
      </c>
      <c r="BE357" s="149" t="str">
        <f t="shared" si="112"/>
        <v>$#REF!$#REF!</v>
      </c>
      <c r="BF357" s="149">
        <f t="shared" si="113"/>
        <v>0</v>
      </c>
      <c r="BG357" s="149">
        <f t="shared" si="114"/>
        <v>0</v>
      </c>
      <c r="BH357" s="149">
        <f t="shared" si="115"/>
        <v>0</v>
      </c>
      <c r="BI357" s="149">
        <f t="shared" si="116"/>
        <v>0</v>
      </c>
      <c r="BJ357" s="3" t="s">
        <v>74</v>
      </c>
      <c r="BK357" s="149" t="e">
        <f t="shared" si="117"/>
        <v>#VALUE!</v>
      </c>
      <c r="BL357" s="3" t="s">
        <v>234</v>
      </c>
      <c r="BM357" s="148" t="s">
        <v>413</v>
      </c>
    </row>
    <row r="358" spans="1:65" s="14" customFormat="1" ht="24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54" t="s">
        <v>218</v>
      </c>
      <c r="L358" s="39"/>
      <c r="M358" s="144"/>
      <c r="N358" s="145" t="s">
        <v>34</v>
      </c>
      <c r="O358" s="146">
        <v>0.586</v>
      </c>
      <c r="P358" s="146" t="e">
        <f t="shared" si="109"/>
        <v>#VALUE!</v>
      </c>
      <c r="Q358" s="146">
        <v>0</v>
      </c>
      <c r="R358" s="146" t="e">
        <f t="shared" si="110"/>
        <v>#VALUE!</v>
      </c>
      <c r="S358" s="146">
        <v>0</v>
      </c>
      <c r="T358" s="147" t="e">
        <f t="shared" si="111"/>
        <v>#VALUE!</v>
      </c>
      <c r="AR358" s="148" t="s">
        <v>234</v>
      </c>
      <c r="AT358" s="148" t="s">
        <v>104</v>
      </c>
      <c r="AU358" s="148" t="s">
        <v>76</v>
      </c>
      <c r="AY358" s="3" t="s">
        <v>158</v>
      </c>
      <c r="BE358" s="149" t="str">
        <f t="shared" si="112"/>
        <v>$#REF!$#REF!</v>
      </c>
      <c r="BF358" s="149">
        <f t="shared" si="113"/>
        <v>0</v>
      </c>
      <c r="BG358" s="149">
        <f t="shared" si="114"/>
        <v>0</v>
      </c>
      <c r="BH358" s="149">
        <f t="shared" si="115"/>
        <v>0</v>
      </c>
      <c r="BI358" s="149">
        <f t="shared" si="116"/>
        <v>0</v>
      </c>
      <c r="BJ358" s="3" t="s">
        <v>74</v>
      </c>
      <c r="BK358" s="149" t="e">
        <f t="shared" si="117"/>
        <v>#VALUE!</v>
      </c>
      <c r="BL358" s="3" t="s">
        <v>234</v>
      </c>
      <c r="BM358" s="148" t="s">
        <v>414</v>
      </c>
    </row>
    <row r="359" spans="1:65" s="14" customFormat="1" ht="16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55" t="s">
        <v>218</v>
      </c>
      <c r="L359" s="156"/>
      <c r="M359" s="151"/>
      <c r="N359" s="152" t="s">
        <v>34</v>
      </c>
      <c r="O359" s="146">
        <v>0</v>
      </c>
      <c r="P359" s="146" t="e">
        <f t="shared" si="109"/>
        <v>#VALUE!</v>
      </c>
      <c r="Q359" s="146">
        <v>0.0135</v>
      </c>
      <c r="R359" s="146" t="e">
        <f t="shared" si="110"/>
        <v>#VALUE!</v>
      </c>
      <c r="S359" s="146">
        <v>0</v>
      </c>
      <c r="T359" s="147" t="e">
        <f t="shared" si="111"/>
        <v>#VALUE!</v>
      </c>
      <c r="AR359" s="148" t="s">
        <v>236</v>
      </c>
      <c r="AT359" s="148" t="s">
        <v>134</v>
      </c>
      <c r="AU359" s="148" t="s">
        <v>76</v>
      </c>
      <c r="AY359" s="3" t="s">
        <v>158</v>
      </c>
      <c r="BE359" s="149" t="str">
        <f t="shared" si="112"/>
        <v>$#REF!$#REF!</v>
      </c>
      <c r="BF359" s="149">
        <f t="shared" si="113"/>
        <v>0</v>
      </c>
      <c r="BG359" s="149">
        <f t="shared" si="114"/>
        <v>0</v>
      </c>
      <c r="BH359" s="149">
        <f t="shared" si="115"/>
        <v>0</v>
      </c>
      <c r="BI359" s="149">
        <f t="shared" si="116"/>
        <v>0</v>
      </c>
      <c r="BJ359" s="3" t="s">
        <v>74</v>
      </c>
      <c r="BK359" s="149" t="e">
        <f t="shared" si="117"/>
        <v>#VALUE!</v>
      </c>
      <c r="BL359" s="3" t="s">
        <v>234</v>
      </c>
      <c r="BM359" s="148" t="s">
        <v>415</v>
      </c>
    </row>
    <row r="360" spans="1:65" s="14" customFormat="1" ht="16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54"/>
      <c r="L360" s="39"/>
      <c r="M360" s="144"/>
      <c r="N360" s="145" t="s">
        <v>34</v>
      </c>
      <c r="O360" s="146">
        <v>0</v>
      </c>
      <c r="P360" s="146" t="e">
        <f t="shared" si="109"/>
        <v>#VALUE!</v>
      </c>
      <c r="Q360" s="146">
        <v>0</v>
      </c>
      <c r="R360" s="146" t="e">
        <f t="shared" si="110"/>
        <v>#VALUE!</v>
      </c>
      <c r="S360" s="146">
        <v>0</v>
      </c>
      <c r="T360" s="147" t="e">
        <f t="shared" si="111"/>
        <v>#VALUE!</v>
      </c>
      <c r="AR360" s="148" t="s">
        <v>234</v>
      </c>
      <c r="AT360" s="148" t="s">
        <v>104</v>
      </c>
      <c r="AU360" s="148" t="s">
        <v>76</v>
      </c>
      <c r="AY360" s="3" t="s">
        <v>158</v>
      </c>
      <c r="BE360" s="149" t="str">
        <f t="shared" si="112"/>
        <v>$#REF!$#REF!</v>
      </c>
      <c r="BF360" s="149">
        <f t="shared" si="113"/>
        <v>0</v>
      </c>
      <c r="BG360" s="149">
        <f t="shared" si="114"/>
        <v>0</v>
      </c>
      <c r="BH360" s="149">
        <f t="shared" si="115"/>
        <v>0</v>
      </c>
      <c r="BI360" s="149">
        <f t="shared" si="116"/>
        <v>0</v>
      </c>
      <c r="BJ360" s="3" t="s">
        <v>74</v>
      </c>
      <c r="BK360" s="149" t="e">
        <f t="shared" si="117"/>
        <v>#VALUE!</v>
      </c>
      <c r="BL360" s="3" t="s">
        <v>234</v>
      </c>
      <c r="BM360" s="148" t="s">
        <v>416</v>
      </c>
    </row>
    <row r="361" spans="1:65" s="14" customFormat="1" ht="16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54"/>
      <c r="L361" s="39"/>
      <c r="M361" s="144"/>
      <c r="N361" s="145" t="s">
        <v>34</v>
      </c>
      <c r="O361" s="146">
        <v>0</v>
      </c>
      <c r="P361" s="146" t="e">
        <f t="shared" si="109"/>
        <v>#VALUE!</v>
      </c>
      <c r="Q361" s="146">
        <v>0</v>
      </c>
      <c r="R361" s="146" t="e">
        <f t="shared" si="110"/>
        <v>#VALUE!</v>
      </c>
      <c r="S361" s="146">
        <v>0</v>
      </c>
      <c r="T361" s="147" t="e">
        <f t="shared" si="111"/>
        <v>#VALUE!</v>
      </c>
      <c r="AR361" s="148" t="s">
        <v>234</v>
      </c>
      <c r="AT361" s="148" t="s">
        <v>104</v>
      </c>
      <c r="AU361" s="148" t="s">
        <v>76</v>
      </c>
      <c r="AY361" s="3" t="s">
        <v>158</v>
      </c>
      <c r="BE361" s="149" t="str">
        <f t="shared" si="112"/>
        <v>$#REF!$#REF!</v>
      </c>
      <c r="BF361" s="149">
        <f t="shared" si="113"/>
        <v>0</v>
      </c>
      <c r="BG361" s="149">
        <f t="shared" si="114"/>
        <v>0</v>
      </c>
      <c r="BH361" s="149">
        <f t="shared" si="115"/>
        <v>0</v>
      </c>
      <c r="BI361" s="149">
        <f t="shared" si="116"/>
        <v>0</v>
      </c>
      <c r="BJ361" s="3" t="s">
        <v>74</v>
      </c>
      <c r="BK361" s="149" t="e">
        <f t="shared" si="117"/>
        <v>#VALUE!</v>
      </c>
      <c r="BL361" s="3" t="s">
        <v>234</v>
      </c>
      <c r="BM361" s="148" t="s">
        <v>417</v>
      </c>
    </row>
    <row r="362" spans="1:65" s="14" customFormat="1" ht="16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54"/>
      <c r="L362" s="39"/>
      <c r="M362" s="144"/>
      <c r="N362" s="145" t="s">
        <v>34</v>
      </c>
      <c r="O362" s="146">
        <v>0</v>
      </c>
      <c r="P362" s="146" t="e">
        <f t="shared" si="109"/>
        <v>#VALUE!</v>
      </c>
      <c r="Q362" s="146">
        <v>0</v>
      </c>
      <c r="R362" s="146" t="e">
        <f t="shared" si="110"/>
        <v>#VALUE!</v>
      </c>
      <c r="S362" s="146">
        <v>0</v>
      </c>
      <c r="T362" s="147" t="e">
        <f t="shared" si="111"/>
        <v>#VALUE!</v>
      </c>
      <c r="AR362" s="148" t="s">
        <v>234</v>
      </c>
      <c r="AT362" s="148" t="s">
        <v>104</v>
      </c>
      <c r="AU362" s="148" t="s">
        <v>76</v>
      </c>
      <c r="AY362" s="3" t="s">
        <v>158</v>
      </c>
      <c r="BE362" s="149" t="str">
        <f t="shared" si="112"/>
        <v>$#REF!$#REF!</v>
      </c>
      <c r="BF362" s="149">
        <f t="shared" si="113"/>
        <v>0</v>
      </c>
      <c r="BG362" s="149">
        <f t="shared" si="114"/>
        <v>0</v>
      </c>
      <c r="BH362" s="149">
        <f t="shared" si="115"/>
        <v>0</v>
      </c>
      <c r="BI362" s="149">
        <f t="shared" si="116"/>
        <v>0</v>
      </c>
      <c r="BJ362" s="3" t="s">
        <v>74</v>
      </c>
      <c r="BK362" s="149" t="e">
        <f t="shared" si="117"/>
        <v>#VALUE!</v>
      </c>
      <c r="BL362" s="3" t="s">
        <v>234</v>
      </c>
      <c r="BM362" s="148" t="s">
        <v>418</v>
      </c>
    </row>
    <row r="363" spans="1:65" s="14" customFormat="1" ht="24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54" t="s">
        <v>218</v>
      </c>
      <c r="L363" s="39"/>
      <c r="M363" s="144"/>
      <c r="N363" s="145" t="s">
        <v>34</v>
      </c>
      <c r="O363" s="146">
        <v>0</v>
      </c>
      <c r="P363" s="146" t="e">
        <f t="shared" si="109"/>
        <v>#VALUE!</v>
      </c>
      <c r="Q363" s="146">
        <v>0</v>
      </c>
      <c r="R363" s="146" t="e">
        <f t="shared" si="110"/>
        <v>#VALUE!</v>
      </c>
      <c r="S363" s="146">
        <v>0</v>
      </c>
      <c r="T363" s="147" t="e">
        <f t="shared" si="111"/>
        <v>#VALUE!</v>
      </c>
      <c r="AR363" s="148" t="s">
        <v>234</v>
      </c>
      <c r="AT363" s="148" t="s">
        <v>104</v>
      </c>
      <c r="AU363" s="148" t="s">
        <v>76</v>
      </c>
      <c r="AY363" s="3" t="s">
        <v>158</v>
      </c>
      <c r="BE363" s="149" t="str">
        <f t="shared" si="112"/>
        <v>$#REF!$#REF!</v>
      </c>
      <c r="BF363" s="149">
        <f t="shared" si="113"/>
        <v>0</v>
      </c>
      <c r="BG363" s="149">
        <f t="shared" si="114"/>
        <v>0</v>
      </c>
      <c r="BH363" s="149">
        <f t="shared" si="115"/>
        <v>0</v>
      </c>
      <c r="BI363" s="149">
        <f t="shared" si="116"/>
        <v>0</v>
      </c>
      <c r="BJ363" s="3" t="s">
        <v>74</v>
      </c>
      <c r="BK363" s="149" t="e">
        <f t="shared" si="117"/>
        <v>#VALUE!</v>
      </c>
      <c r="BL363" s="3" t="s">
        <v>234</v>
      </c>
      <c r="BM363" s="148" t="s">
        <v>419</v>
      </c>
    </row>
    <row r="364" spans="1:63" s="113" customFormat="1" ht="22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L364" s="138"/>
      <c r="M364" s="137"/>
      <c r="N364" s="138"/>
      <c r="O364" s="138"/>
      <c r="P364" s="139">
        <f>SUM(P365:P366)</f>
        <v>0.21000000000000002</v>
      </c>
      <c r="Q364" s="138"/>
      <c r="R364" s="139">
        <f>SUM(R365:R366)</f>
        <v>0.000175</v>
      </c>
      <c r="S364" s="138"/>
      <c r="T364" s="140">
        <f>SUM(T365:T366)</f>
        <v>0</v>
      </c>
      <c r="AR364" s="114" t="s">
        <v>76</v>
      </c>
      <c r="AT364" s="141" t="s">
        <v>68</v>
      </c>
      <c r="AU364" s="141" t="s">
        <v>74</v>
      </c>
      <c r="AY364" s="114" t="s">
        <v>158</v>
      </c>
      <c r="BK364" s="142">
        <f>SUM(BK365:BK366)</f>
        <v>0</v>
      </c>
    </row>
    <row r="365" spans="1:65" s="14" customFormat="1" ht="16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54" t="s">
        <v>166</v>
      </c>
      <c r="L365" s="39"/>
      <c r="M365" s="144"/>
      <c r="N365" s="145" t="s">
        <v>34</v>
      </c>
      <c r="O365" s="146">
        <v>0.053</v>
      </c>
      <c r="P365" s="146">
        <f>O365*H147</f>
        <v>0.1325</v>
      </c>
      <c r="Q365" s="146">
        <v>5E-05</v>
      </c>
      <c r="R365" s="146">
        <f>Q365*H147</f>
        <v>0.000125</v>
      </c>
      <c r="S365" s="146">
        <v>0</v>
      </c>
      <c r="T365" s="147">
        <f>S365*H147</f>
        <v>0</v>
      </c>
      <c r="AR365" s="148" t="s">
        <v>234</v>
      </c>
      <c r="AT365" s="148" t="s">
        <v>104</v>
      </c>
      <c r="AU365" s="148" t="s">
        <v>76</v>
      </c>
      <c r="AY365" s="3" t="s">
        <v>158</v>
      </c>
      <c r="BE365" s="149">
        <f>IF(N365="základní",J147,0)</f>
        <v>0</v>
      </c>
      <c r="BF365" s="149">
        <f>IF(N365="snížená",J147,0)</f>
        <v>0</v>
      </c>
      <c r="BG365" s="149">
        <f>IF(N365="zákl. přenesená",J147,0)</f>
        <v>0</v>
      </c>
      <c r="BH365" s="149">
        <f>IF(N365="sníž. přenesená",J147,0)</f>
        <v>0</v>
      </c>
      <c r="BI365" s="149">
        <f>IF(N365="nulová",J147,0)</f>
        <v>0</v>
      </c>
      <c r="BJ365" s="3" t="s">
        <v>74</v>
      </c>
      <c r="BK365" s="149">
        <f>ROUND(I147*H147,2)</f>
        <v>0</v>
      </c>
      <c r="BL365" s="3" t="s">
        <v>234</v>
      </c>
      <c r="BM365" s="148" t="s">
        <v>420</v>
      </c>
    </row>
    <row r="366" spans="1:65" s="14" customFormat="1" ht="16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54" t="s">
        <v>166</v>
      </c>
      <c r="L366" s="39"/>
      <c r="M366" s="157"/>
      <c r="N366" s="158" t="s">
        <v>34</v>
      </c>
      <c r="O366" s="159">
        <v>0.031</v>
      </c>
      <c r="P366" s="159">
        <f>O366*H148</f>
        <v>0.0775</v>
      </c>
      <c r="Q366" s="159">
        <v>2E-05</v>
      </c>
      <c r="R366" s="159">
        <f>Q366*H148</f>
        <v>5E-05</v>
      </c>
      <c r="S366" s="159">
        <v>0</v>
      </c>
      <c r="T366" s="160">
        <f>S366*H148</f>
        <v>0</v>
      </c>
      <c r="AR366" s="148" t="s">
        <v>234</v>
      </c>
      <c r="AT366" s="148" t="s">
        <v>104</v>
      </c>
      <c r="AU366" s="148" t="s">
        <v>76</v>
      </c>
      <c r="AY366" s="3" t="s">
        <v>158</v>
      </c>
      <c r="BE366" s="149">
        <f>IF(N366="základní",J148,0)</f>
        <v>0</v>
      </c>
      <c r="BF366" s="149">
        <f>IF(N366="snížená",J148,0)</f>
        <v>0</v>
      </c>
      <c r="BG366" s="149">
        <f>IF(N366="zákl. přenesená",J148,0)</f>
        <v>0</v>
      </c>
      <c r="BH366" s="149">
        <f>IF(N366="sníž. přenesená",J148,0)</f>
        <v>0</v>
      </c>
      <c r="BI366" s="149">
        <f>IF(N366="nulová",J148,0)</f>
        <v>0</v>
      </c>
      <c r="BJ366" s="3" t="s">
        <v>74</v>
      </c>
      <c r="BK366" s="149">
        <f>ROUND(I148*H148,2)</f>
        <v>0</v>
      </c>
      <c r="BL366" s="3" t="s">
        <v>234</v>
      </c>
      <c r="BM366" s="148" t="s">
        <v>421</v>
      </c>
    </row>
    <row r="367" spans="1:12" s="14" customFormat="1" ht="6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39"/>
      <c r="L367" s="39"/>
    </row>
  </sheetData>
  <sheetProtection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.5118055555555556" footer="0"/>
  <pageSetup fitToHeight="100" fitToWidth="1" horizontalDpi="300" verticalDpi="300" orientation="portrait" paperSize="9"/>
  <headerFooter alignWithMargins="0">
    <oddFooter>&amp;C&amp;"Arial CE,Běžné"&amp;8Strana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Jakub</cp:lastModifiedBy>
  <dcterms:modified xsi:type="dcterms:W3CDTF">2020-05-29T09:41:42Z</dcterms:modified>
  <cp:category/>
  <cp:version/>
  <cp:contentType/>
  <cp:contentStatus/>
</cp:coreProperties>
</file>