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2"/>
  </bookViews>
  <sheets>
    <sheet name="Rekapitulace stavby" sheetId="1" r:id="rId1"/>
    <sheet name="SO302 - Přeložka vodovodu" sheetId="2" r:id="rId2"/>
    <sheet name="SO305 - Přeložka kanali..." sheetId="3" r:id="rId3"/>
    <sheet name="Pokyny pro vyplnění" sheetId="4" r:id="rId4"/>
  </sheets>
  <definedNames>
    <definedName name="_xlnm._FilterDatabase" localSheetId="1" hidden="1">'SO302 - Přeložka vodovodu'!$C$88:$K$136</definedName>
    <definedName name="_xlnm._FilterDatabase" localSheetId="2" hidden="1">'SO305 - Přeložka kanali...'!$C$86:$K$147</definedName>
    <definedName name="_xlnm.Print_Area_1">('Rekapitulace stavby'!$D$4:$AO$33,'Rekapitulace stavby'!$C$39:$AQ$60)</definedName>
    <definedName name="_xlnm.Print_Area_2">('SO302 - Přeložka vodovodu'!$C$4:$J$36,'SO302 - Přeložka vodovodu'!$C$42:$J$70,'SO302 - Přeložka vodovodu'!$C$76:$K$136)</definedName>
    <definedName name="_xlnm.Print_Area_3">('SO305 - Přeložka kanali...'!$C$4:$J$36,'SO305 - Přeložka kanali...'!$C$42:$J$68,'SO305 - Přeložka kanali...'!$C$74:$K$147)</definedName>
    <definedName name="_xlnm.Print_Area_4">('Pokyny pro vyplnění'!$B$2:$K$69,'Pokyny pro vyplnění'!$B$72:$K$116,'Pokyny pro vyplnění'!$B$119:$K$188,'Pokyny pro vyplnění'!$B$196:$K$216)</definedName>
    <definedName name="_xlnm.Print_Titles_1">"'rekapitulace stavby'!$49":49</definedName>
    <definedName name="_xlnm.Print_Titles_2">"'so 04-a - přeložka vodovodu'!$88":88</definedName>
    <definedName name="_xlnm.Print_Titles_3">"'so 04-b - přeložka kanali...'!$86":86</definedName>
    <definedName name="_xlnm.Print_Area" localSheetId="3">('Pokyny pro vyplnění'!$B$2:$K$69,'Pokyny pro vyplnění'!$B$72:$K$116,'Pokyny pro vyplnění'!$B$119:$K$188,'Pokyny pro vyplnění'!$B$196:$K$216)</definedName>
    <definedName name="_xlnm.Print_Area" localSheetId="0">('Rekapitulace stavby'!$D$4:$AO$33,'Rekapitulace stavby'!$C$39:$AQ$60)</definedName>
    <definedName name="_xlnm.Print_Area" localSheetId="1">('SO302 - Přeložka vodovodu'!$C$4:$J$36,'SO302 - Přeložka vodovodu'!$C$42:$J$70,'SO302 - Přeložka vodovodu'!$C$76:$K$136)</definedName>
    <definedName name="_xlnm.Print_Area" localSheetId="2">('SO305 - Přeložka kanali...'!$C$4:$J$36,'SO305 - Přeložka kanali...'!$C$42:$J$68,'SO305 - Přeložka kanali...'!$C$74:$K$147)</definedName>
  </definedNames>
  <calcPr fullCalcOnLoad="1"/>
</workbook>
</file>

<file path=xl/sharedStrings.xml><?xml version="1.0" encoding="utf-8"?>
<sst xmlns="http://schemas.openxmlformats.org/spreadsheetml/2006/main" count="2590" uniqueCount="636">
  <si>
    <t>Export VZ</t>
  </si>
  <si>
    <t>List obsahuje:</t>
  </si>
  <si>
    <t>1) Rekapitulace stavby</t>
  </si>
  <si>
    <t>2) Rekapitulace objektů stavby a soupisů prací</t>
  </si>
  <si>
    <t>3.0</t>
  </si>
  <si>
    <t>False</t>
  </si>
  <si>
    <t>{d6bcf91c-72c3-48e4-806a-69b2cca6ee48}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</si>
  <si>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</si>
  <si>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</si>
  <si>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</si>
  <si>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</si>
  <si>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</si>
  <si>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</si>
  <si>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</si>
  <si>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</si>
  <si>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</si>
  <si>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Svářečská škola</t>
  </si>
  <si>
    <t>0,1</t>
  </si>
  <si>
    <t>KSO:</t>
  </si>
  <si>
    <t>CC-CZ:</t>
  </si>
  <si>
    <t>1</t>
  </si>
  <si>
    <t>Místo:</t>
  </si>
  <si>
    <t>Datum:</t>
  </si>
  <si>
    <t>10</t>
  </si>
  <si>
    <t>100</t>
  </si>
  <si>
    <t>Zadavatel:</t>
  </si>
  <si>
    <t>IČ:</t>
  </si>
  <si>
    <t>DIČ:</t>
  </si>
  <si>
    <t>Uchazeč:</t>
  </si>
  <si>
    <t xml:space="preserve"> </t>
  </si>
  <si>
    <t>Projektant:</t>
  </si>
  <si>
    <t>True</t>
  </si>
  <si>
    <t>Poznámka:</t>
  </si>
  <si>
    <t xml:space="preserve">Soupis prací je sestaven s využitím položek Cenové soustavy ÚRS. Cenové a technické_x005F_x000D_
podmínky položek Cenové soustavy ÚRS, které nejsou uvedeny v soupisu prací_x005F_x000D_
(informace z tzv. úvodních částí katalogů) jsou neomezeně dálkově k dispozici na_x005F_x000D_
www.cs-urs.cz. Položky soupisu prací, které nemají ve sloupci „Cenová soustava“ uveden žádný údaj, nepochází z Cenové soustavy ÚRS a jejich cena byla určena odborným odhadem zpracovatele projektové dokumentace na základě jeho odborné způsobilosti nebo na základě průzkumu trhu (ceníky výrobců či dodavatelů dostupné na internetu nebo jejich cenové nabídky._x005F_x000D_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</si>
  <si>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</si>
  <si>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</si>
  <si>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</si>
  <si>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</si>
  <si>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</si>
  <si>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</si>
  <si>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</si>
  <si>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</si>
  <si>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</si>
  <si>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</si>
  <si>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</si>
  <si>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</si>
  <si>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</si>
  <si>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</si>
  <si>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</si>
  <si>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</si>
  <si>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</si>
  <si>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</si>
  <si>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</si>
  <si>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</si>
  <si>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</si>
  <si>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</si>
  <si>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</si>
  <si>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</si>
  <si>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</si>
  <si>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</si>
  <si>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</si>
  <si>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</si>
  <si>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</si>
  <si>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</si>
  <si>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</si>
  <si>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</si>
  <si>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</si>
  <si>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</si>
  <si>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</si>
  <si>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</si>
  <si>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</si>
  <si>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</si>
  <si>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822 59</t>
  </si>
  <si>
    <t>/</t>
  </si>
  <si>
    <t>SO 04-A</t>
  </si>
  <si>
    <t>Přeložka vodovodu</t>
  </si>
  <si>
    <t>STA</t>
  </si>
  <si>
    <t>{8349ed33-b903-4f19-aeaa-8c9d0e1ab426}</t>
  </si>
  <si>
    <t>801 9</t>
  </si>
  <si>
    <t>2</t>
  </si>
  <si>
    <t>SO 04-B</t>
  </si>
  <si>
    <t>Přeložka kanalizace</t>
  </si>
  <si>
    <t>{eac22d85-d5ab-49ff-9bf2-530b5e12441b}</t>
  </si>
  <si>
    <t>{717c8e70-5c01-4182-b573-b56559a1ce06}</t>
  </si>
  <si>
    <t>{212678d2-e041-4f09-ba51-5009f4c2858e}</t>
  </si>
  <si>
    <t>{bbc86f1a-4563-47fb-bcf2-9e99d57465fb}</t>
  </si>
  <si>
    <t>{132aa575-9f3e-4974-8ecd-4bb2f2cc279f}</t>
  </si>
  <si>
    <t>{be2bc240-ff18-4d7a-a952-8c22fb771494}</t>
  </si>
  <si>
    <t>{fe8c92a9-2df7-4cec-a232-1693a3b0974d}</t>
  </si>
  <si>
    <t>{82db059b-b564-473b-952a-9de26210c052}</t>
  </si>
  <si>
    <t>{36f6b28a-2a0c-4f5a-bf47-69bf59c8a1a3}</t>
  </si>
  <si>
    <t>{e776bfae-cf2c-4225-9c5c-4f5c98647829}</t>
  </si>
  <si>
    <t>{663e8a53-daf2-4b4e-a665-a0b14e09d058}</t>
  </si>
  <si>
    <t>{5366e424-14e6-45ed-aa21-0a6d8eb9bd17}</t>
  </si>
  <si>
    <t>827 13</t>
  </si>
  <si>
    <t>{f36e8fb4-31b4-415e-b69a-1005b63d1767}</t>
  </si>
  <si>
    <t>{48977819-263b-498e-8356-144f4bc5489a}</t>
  </si>
  <si>
    <t>822 55</t>
  </si>
  <si>
    <t>{68fb0afa-c933-4b32-b75a-59fe08c6630c}</t>
  </si>
  <si>
    <t>{f482d019-6631-41db-9d6c-1701b70b928f}</t>
  </si>
  <si>
    <t>{33f89b27-b014-4560-a1c4-b82c6a88b182}</t>
  </si>
  <si>
    <t>{a7aee1a4-a8f4-4d05-8875-f121dc0cafb6}</t>
  </si>
  <si>
    <t>{03f15ee3-df46-4998-ab5c-b9cca0e250e2}</t>
  </si>
  <si>
    <t>{4507e4e9-23d4-43bf-b6d5-7761204bec32}</t>
  </si>
  <si>
    <t>{6b8e2998-6042-49e5-aa58-89d90233230e}</t>
  </si>
  <si>
    <t>{70dca23a-d3dd-41bd-9f86-594a8f38ad2f}</t>
  </si>
  <si>
    <t>{035a0f9e-72e3-4051-bd40-dfb3fb276506}</t>
  </si>
  <si>
    <t>{f71fe273-e2f5-4a3b-a2db-4ef653fb504e}</t>
  </si>
  <si>
    <t>{79635208-1f07-4b50-8952-029bf8f1129f}</t>
  </si>
  <si>
    <t>{30fc4ebd-8175-4ba4-9eb6-4d85c3c560a6}</t>
  </si>
  <si>
    <t>{59781583-01dc-4d3a-af22-8f83c1175f90}</t>
  </si>
  <si>
    <t>{e0d0cafe-3b37-44d6-966c-4faf8c49e924}</t>
  </si>
  <si>
    <t>{b4677af5-0e88-4201-8f9d-01f7ffabfeb2}</t>
  </si>
  <si>
    <t>{95aa7f2e-d7de-419c-8c4c-d2853fbb747d}</t>
  </si>
  <si>
    <t>{1fc2ca0f-f62e-4446-bfea-77dbdb6ba6e9}</t>
  </si>
  <si>
    <t>{fa5f7c53-dff4-4f24-8a94-4bbec7c53463}</t>
  </si>
  <si>
    <t>823 27</t>
  </si>
  <si>
    <t>{baab06d8-237e-407e-bf4a-f0c8eefb22f8}</t>
  </si>
  <si>
    <t>828 8</t>
  </si>
  <si>
    <t>{8b17ab45-5a78-4408-87e6-10449ae1cde3}</t>
  </si>
  <si>
    <t>{fa97f9a4-4512-4a7f-930a-fc301e1fa56d}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</si>
  <si>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</si>
  <si>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</si>
  <si>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</si>
  <si>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</si>
  <si>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</si>
  <si>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</si>
  <si>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</si>
  <si>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SO304 - Přeložka vodovodu</t>
  </si>
  <si>
    <t>REKAPITULACE ČLENĚNÍ SOUPISU PRACÍ</t>
  </si>
  <si>
    <t>Kód dílu - Popis</t>
  </si>
  <si>
    <t>Cena celkem [CZK]</t>
  </si>
  <si>
    <t>Náklady soupisu celkem</t>
  </si>
  <si>
    <t>-1</t>
  </si>
  <si>
    <t>1 - Zemní práce</t>
  </si>
  <si>
    <t>HSV - Práce a dodávky HSV</t>
  </si>
  <si>
    <t xml:space="preserve">    4 - Vodorovné konstrukce</t>
  </si>
  <si>
    <t xml:space="preserve">    8 - Trubní vedení</t>
  </si>
  <si>
    <t xml:space="preserve">    99 - Přesun hmot</t>
  </si>
  <si>
    <t xml:space="preserve">    997 - Přesun sutě</t>
  </si>
  <si>
    <t>PSV - Práce a dodávky PSV</t>
  </si>
  <si>
    <t xml:space="preserve">    722 - Zdravotechnika - vnitřní vodovod</t>
  </si>
  <si>
    <t xml:space="preserve">    742 - Elektromontáže - rozvodný systém</t>
  </si>
  <si>
    <t xml:space="preserve">    744 - Elektromontáže - rozvody vodičů měděných</t>
  </si>
  <si>
    <t>VRN - Vedlejší rozpočtové náklady</t>
  </si>
  <si>
    <t xml:space="preserve">    VRN4 - Inženýrská činnost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</si>
  <si>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</si>
  <si>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</si>
  <si>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</si>
  <si>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</si>
  <si>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</si>
  <si>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</si>
  <si>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</si>
  <si>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</si>
  <si>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</si>
  <si>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</si>
  <si>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</si>
  <si>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hmotnost_x005F_x000D_
[t]</t>
  </si>
  <si>
    <t>Hmotnost_x005F_x000D_
celkem [t]</t>
  </si>
  <si>
    <t>J. suť [t]</t>
  </si>
  <si>
    <t>Suť Celkem [t]</t>
  </si>
  <si>
    <t>Zemní práce</t>
  </si>
  <si>
    <t>ROZPOCET</t>
  </si>
  <si>
    <t>K</t>
  </si>
  <si>
    <t>120001101</t>
  </si>
  <si>
    <t>Příplatek k cenám vykopávek za ztížení vykopávky v blízkosti podzemního vedení nebo výbušnin v horninách jakékoliv třídy</t>
  </si>
  <si>
    <t>m3</t>
  </si>
  <si>
    <t>CS ÚRS 2019 01</t>
  </si>
  <si>
    <t>4</t>
  </si>
  <si>
    <t>632773109</t>
  </si>
  <si>
    <t>132201202</t>
  </si>
  <si>
    <t>Hloubení zapažených i nezapažených rýh šířky přes 600 do 2 000 mm s urovnáním dna do předepsaného profilu a spádu v hornině tř. 3 přes 100 m3 do 1000 m3</t>
  </si>
  <si>
    <t>-2143365823</t>
  </si>
  <si>
    <t>3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</si>
  <si>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</si>
  <si>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</si>
  <si>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P</t>
  </si>
  <si>
    <t>5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</si>
  <si>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</si>
  <si>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</si>
  <si>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VV</t>
  </si>
  <si>
    <t>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</si>
  <si>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</si>
  <si>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</si>
  <si>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-377623077</t>
  </si>
  <si>
    <t>7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</si>
  <si>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</si>
  <si>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</si>
  <si>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1858419641</t>
  </si>
  <si>
    <t>8</t>
  </si>
  <si>
    <t>167101103</t>
  </si>
  <si>
    <t>Nakládání, skládání a překládání neulehlého výkopku nebo sypaniny skládání nebo překládání, z hornin tř. 1 až 4</t>
  </si>
  <si>
    <t>9</t>
  </si>
  <si>
    <t>171201201</t>
  </si>
  <si>
    <t>Uložení sypaniny na skládky</t>
  </si>
  <si>
    <t>2109530570</t>
  </si>
  <si>
    <t>171201211</t>
  </si>
  <si>
    <t>Uložení sypaniny poplatek za uložení sypaniny na skládce (skládkovné)</t>
  </si>
  <si>
    <t>t</t>
  </si>
  <si>
    <t>11</t>
  </si>
  <si>
    <t>174101101</t>
  </si>
  <si>
    <t>Zásyp sypaninou z jakékoliv horniny s uložením výkopku ve vrstvách se zhutněním jam, šachet, rýh nebo kolem objektů v těchto vykopávkách</t>
  </si>
  <si>
    <t>451316509</t>
  </si>
  <si>
    <t>12</t>
  </si>
  <si>
    <t>175101101</t>
  </si>
  <si>
    <t>Obsypání potrubí sypaninou z vhodných hornin tř. 1 až 4 nebo materiálem připraveným podél výkopu ve vzdálenosti do 3 m od jeho kraje, pro jakoukoliv hloubku výkopu a míru zhutnění bez prohození sypaniny</t>
  </si>
  <si>
    <t>13</t>
  </si>
  <si>
    <t>M</t>
  </si>
  <si>
    <t>583373310</t>
  </si>
  <si>
    <t>štěrkopísek frakce 0-22</t>
  </si>
  <si>
    <t>-686002865</t>
  </si>
  <si>
    <t>14</t>
  </si>
  <si>
    <t>175101109</t>
  </si>
  <si>
    <t>Obsypání potrubí sypaninou z vhodných hornin tř. 1 až 4 nebo materiálem připraveným podél výkopu ve vzdálenosti do 3 m od jeho kraje, pro jakoukoliv hloubku výkopu a míru zhutnění Příplatek k ceně za prohození sypaniny</t>
  </si>
  <si>
    <t>HSV</t>
  </si>
  <si>
    <t>Práce a dodávky HSV</t>
  </si>
  <si>
    <t>Vodorovné konstrukce</t>
  </si>
  <si>
    <t>799122667</t>
  </si>
  <si>
    <t>451573111</t>
  </si>
  <si>
    <t>Lože pod potrubí, stoky a drobné objekty v otevřeném výkopu z písku a štěrkopísku do 22 mm</t>
  </si>
  <si>
    <t>1818303272</t>
  </si>
  <si>
    <t>Trubní vedení</t>
  </si>
  <si>
    <t>809402152</t>
  </si>
  <si>
    <t>16</t>
  </si>
  <si>
    <t>851261131.R</t>
  </si>
  <si>
    <t>Demontáž potrubí z trub PE tlakových hrdlových v otevřeném výkopu s integrovaným těsněním DN 32</t>
  </si>
  <si>
    <t>m</t>
  </si>
  <si>
    <t>871251141.R</t>
  </si>
  <si>
    <t xml:space="preserve">Montáž vodovodního potrubí z plastů v otevřeném výkopu z polyetylenu PE 32 svařovaných na tupo SDR 11/PN16 </t>
  </si>
  <si>
    <t>829342706</t>
  </si>
  <si>
    <t>22</t>
  </si>
  <si>
    <t>286136010.R</t>
  </si>
  <si>
    <t>potrubí dvouvrstvé PE32 s 10% signalizační vrstvou, SDR 11</t>
  </si>
  <si>
    <t>26</t>
  </si>
  <si>
    <t>877261110.R</t>
  </si>
  <si>
    <t xml:space="preserve">Montáž tvarovek na vodovodním plastovém potrubí z polyetylenu PE 32 tvarovek SDR 11/PN16 kolen 22 st. nebo 45 st. </t>
  </si>
  <si>
    <t>kus</t>
  </si>
  <si>
    <t>27</t>
  </si>
  <si>
    <t>286148980.R</t>
  </si>
  <si>
    <t xml:space="preserve">oblouk 45°, SDR 11, PE 32 RC, PN 16, </t>
  </si>
  <si>
    <t>-2128375310</t>
  </si>
  <si>
    <t>28</t>
  </si>
  <si>
    <t xml:space="preserve">oblouk 30°, SDR 11, PE 32 RC, PN 16, </t>
  </si>
  <si>
    <t>99</t>
  </si>
  <si>
    <t>Přesun hmot</t>
  </si>
  <si>
    <t>-491138735</t>
  </si>
  <si>
    <t>29</t>
  </si>
  <si>
    <t>998276101</t>
  </si>
  <si>
    <t>Přesun hmot pro trubní vedení hloubené z trub z plastických hmot nebo sklolaminátových pro vodovody nebo kanalizace v otevřeném výkopu dopravní vzdálenost do 15 m</t>
  </si>
  <si>
    <t>30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</si>
  <si>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</si>
  <si>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</si>
  <si>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432529104</t>
  </si>
  <si>
    <t>997</t>
  </si>
  <si>
    <t>Přesun sutě</t>
  </si>
  <si>
    <t>31</t>
  </si>
  <si>
    <t>997006512</t>
  </si>
  <si>
    <t>Vodorovná doprava suti na skládku s naložením na dopravní prostředek a složením přes 100 m do 1 km</t>
  </si>
  <si>
    <t>32</t>
  </si>
  <si>
    <t>997006519</t>
  </si>
  <si>
    <t>Vodorovná doprava suti na skládku s naložením na dopravní prostředek a složením Příplatek k ceně za každý další i započatý 1 km</t>
  </si>
  <si>
    <t>-1245281523</t>
  </si>
  <si>
    <t>33</t>
  </si>
  <si>
    <t>997006551</t>
  </si>
  <si>
    <t>Hrubé urovnání suti na skládce bez zhutnění</t>
  </si>
  <si>
    <t>34</t>
  </si>
  <si>
    <t>997321611</t>
  </si>
  <si>
    <t>Vodorovná doprava suti a vybouraných hmot bez naložení, s vyložením a hrubým urovnáním nakládání nebo překládání na dopravní prostředek při vodorovné dopravě suti a vybouraných hmot</t>
  </si>
  <si>
    <t>456530489</t>
  </si>
  <si>
    <t>PSV</t>
  </si>
  <si>
    <t>Práce a dodávky PSV</t>
  </si>
  <si>
    <t>1677945852</t>
  </si>
  <si>
    <t>722</t>
  </si>
  <si>
    <t>Zdravotechnika - vnitřní vodovod</t>
  </si>
  <si>
    <t>-2041487766</t>
  </si>
  <si>
    <t>35</t>
  </si>
  <si>
    <t>722290215</t>
  </si>
  <si>
    <t>Zkoušky, proplach a desinfekce vodovodního potrubí zkoušky těsnosti vodovodního potrubí hrdlového nebo přírubového do DN 100</t>
  </si>
  <si>
    <t>-435379026</t>
  </si>
  <si>
    <t>742</t>
  </si>
  <si>
    <t>Elektromontáže - rozvodný systém</t>
  </si>
  <si>
    <t>1248332458</t>
  </si>
  <si>
    <t>37</t>
  </si>
  <si>
    <t>174101105.1</t>
  </si>
  <si>
    <t>Dodávka a montáž výstražné fólie plastové šířky 330 mm</t>
  </si>
  <si>
    <t>-915149576</t>
  </si>
  <si>
    <t>Poznámka k položce:
nad vodovod</t>
  </si>
  <si>
    <t>-633008431</t>
  </si>
  <si>
    <t>744</t>
  </si>
  <si>
    <t>Elektromontáže - rozvody vodičů měděných</t>
  </si>
  <si>
    <t>38</t>
  </si>
  <si>
    <t>744232311</t>
  </si>
  <si>
    <t>Montáž izolovaných vodičů měděných bez ukončení, uložených volně do 6 resp. 7,2 kV sk. 4 - CGAU 3,6/6 kV, průřezu žíly 2,5 až 10 mm2</t>
  </si>
  <si>
    <t>39</t>
  </si>
  <si>
    <t>341405830</t>
  </si>
  <si>
    <t>vodiče izolované s měděným jádrem sdělovací vodič 500 V pro pevné uložení U, podle ČSN  34 7711 průměr       Cu číslo   bázová cena mm       kg/m       Kč/m 4 x 1         0,031     5,14</t>
  </si>
  <si>
    <t>-576940849</t>
  </si>
  <si>
    <t>40</t>
  </si>
  <si>
    <t>044002000</t>
  </si>
  <si>
    <t>Revize / proměření signalizačního vodiče</t>
  </si>
  <si>
    <t>546779501</t>
  </si>
  <si>
    <t>VRN</t>
  </si>
  <si>
    <t>Vedlejší rozpočtové náklady</t>
  </si>
  <si>
    <t>562859663</t>
  </si>
  <si>
    <t>VRN4</t>
  </si>
  <si>
    <t>Inženýrská činnost</t>
  </si>
  <si>
    <t>1391751358</t>
  </si>
  <si>
    <t>41</t>
  </si>
  <si>
    <t>043103000</t>
  </si>
  <si>
    <t>Laboratorní analýzy vzorků vody</t>
  </si>
  <si>
    <t>kpl</t>
  </si>
  <si>
    <t>497780533</t>
  </si>
  <si>
    <t>VRN9</t>
  </si>
  <si>
    <t>Ostatní náklady</t>
  </si>
  <si>
    <t>-301005066</t>
  </si>
  <si>
    <t>42</t>
  </si>
  <si>
    <t>091003000</t>
  </si>
  <si>
    <t>Asistenční služby správce (zahrnuje asistenci při odstávce, účast při zkouškách a kontrolách, přepojení na stav, zprovoznění navazhující sítě vč, odkalení, odvzdušnění, náklady na ušlé vodné a stočné za vypuštěnou vodu při odstavení i následném odkalení)</t>
  </si>
  <si>
    <t>-1590917156</t>
  </si>
  <si>
    <t>358339452</t>
  </si>
  <si>
    <t>899624535</t>
  </si>
  <si>
    <t>1568869314</t>
  </si>
  <si>
    <t>1124895147</t>
  </si>
  <si>
    <t>1943080855</t>
  </si>
  <si>
    <t>-1597839039</t>
  </si>
  <si>
    <t>463538028</t>
  </si>
  <si>
    <t>1807636176</t>
  </si>
  <si>
    <t>-1403329304</t>
  </si>
  <si>
    <t>-2135010817</t>
  </si>
  <si>
    <t>1024</t>
  </si>
  <si>
    <t>-1829747611</t>
  </si>
  <si>
    <t>-1612488489</t>
  </si>
  <si>
    <t>-893236073</t>
  </si>
  <si>
    <t>SO305 - Přeložka kanalizace</t>
  </si>
  <si>
    <t xml:space="preserve">    9 - Ostatní konstrukce a práce-bourání</t>
  </si>
  <si>
    <t xml:space="preserve">    998 - Přesun hmot</t>
  </si>
  <si>
    <t>-700331171</t>
  </si>
  <si>
    <t>132201202R</t>
  </si>
  <si>
    <t xml:space="preserve">Hloubení zapažených i nezapažených rýh šířky přes 600 do 2 000 mm s urovnáním dna do předepsaného profilu a spádu v hornině tř. 3 </t>
  </si>
  <si>
    <t>936523593</t>
  </si>
  <si>
    <t>148859189</t>
  </si>
  <si>
    <t>1331500866</t>
  </si>
  <si>
    <t>161101102R</t>
  </si>
  <si>
    <t xml:space="preserve">Svislé přemístění výkopku bez naložení do dopravní nádoby avšak s vyprázdněním dopravní nádoby na hromadu nebo do dopravního prostředku z horniny tř. 1 až 4, při hloubce výkopu do 2,5 </t>
  </si>
  <si>
    <t>210991012</t>
  </si>
  <si>
    <t>-1126944110</t>
  </si>
  <si>
    <t>-1338715358</t>
  </si>
  <si>
    <t>-701946355</t>
  </si>
  <si>
    <t>48406971</t>
  </si>
  <si>
    <t>1006089445</t>
  </si>
  <si>
    <t>2067059863</t>
  </si>
  <si>
    <t>1797753202</t>
  </si>
  <si>
    <t>452311171</t>
  </si>
  <si>
    <t>Podkladní a zajišťovací konstrukce z betonu prostého v otevřeném výkopu desky pod potrubí, stoky a drobné objekty z betonu tř. C 30/37</t>
  </si>
  <si>
    <t>17</t>
  </si>
  <si>
    <t>851441131R</t>
  </si>
  <si>
    <t>-1348359100</t>
  </si>
  <si>
    <t>18</t>
  </si>
  <si>
    <t>552531700R</t>
  </si>
  <si>
    <t>napojení na stávající trubní vedení</t>
  </si>
  <si>
    <t>1358560121</t>
  </si>
  <si>
    <t>1290711844</t>
  </si>
  <si>
    <t>19</t>
  </si>
  <si>
    <t>851441131.R</t>
  </si>
  <si>
    <t>Demontáž potrubí z trub litinových  v otevřeném výkopu DN 600</t>
  </si>
  <si>
    <t>20</t>
  </si>
  <si>
    <t>857351131R</t>
  </si>
  <si>
    <t>Montáž PVC tvarovek na potrubí na potrubí z trub hrdlových v otevřeném výkopu, kanálu nebo v šachtě s integrovaným těsněním DN 300</t>
  </si>
  <si>
    <t>552534930R</t>
  </si>
  <si>
    <t>tvarovka PVC hrdlová DN300 mm</t>
  </si>
  <si>
    <t>1189748676</t>
  </si>
  <si>
    <t>1877595065</t>
  </si>
  <si>
    <t>552539220.R</t>
  </si>
  <si>
    <t>-1026998374</t>
  </si>
  <si>
    <t>36</t>
  </si>
  <si>
    <t>892443122</t>
  </si>
  <si>
    <t>Proplach a dezinfekce potrubí DN 600</t>
  </si>
  <si>
    <t>630466611</t>
  </si>
  <si>
    <t>Ostatní konstrukce a práce-bourání</t>
  </si>
  <si>
    <t>2136741949</t>
  </si>
  <si>
    <t>-141418989</t>
  </si>
  <si>
    <t>51</t>
  </si>
  <si>
    <t>961044111</t>
  </si>
  <si>
    <t>Bourání základů z betonu prostého</t>
  </si>
  <si>
    <t>478347720</t>
  </si>
  <si>
    <t>52</t>
  </si>
  <si>
    <t>997002511</t>
  </si>
  <si>
    <t>Vodorovné přemístění suti a vybouraných hmot bez naložení, se složením a hrubým urovnáním na vzdálenost do 1 km</t>
  </si>
  <si>
    <t>1889876600</t>
  </si>
  <si>
    <t>53</t>
  </si>
  <si>
    <t>997002519</t>
  </si>
  <si>
    <t>Vodorovné přemístění suti a vybouraných hmot bez naložení, se složením a hrubým urovnáním Příplatek k ceně za každý další i započatý 1 km přes 1 km</t>
  </si>
  <si>
    <t>54</t>
  </si>
  <si>
    <t>997002611</t>
  </si>
  <si>
    <t>Nakládání suti a vybouraných hmot na dopravní prostředek pro vodorovné přemístění</t>
  </si>
  <si>
    <t>-877955358</t>
  </si>
  <si>
    <t>55</t>
  </si>
  <si>
    <t>631130282</t>
  </si>
  <si>
    <t>56</t>
  </si>
  <si>
    <t>997013801</t>
  </si>
  <si>
    <t>Poplatek za uložení stavebního odpadu na skládce (skládkovné) betonového</t>
  </si>
  <si>
    <t>998</t>
  </si>
  <si>
    <t>-1770165197</t>
  </si>
  <si>
    <t>57</t>
  </si>
  <si>
    <t>998273102R</t>
  </si>
  <si>
    <t>Přesun hmot pro trubní vedení hloubené z trub Pvc pro vodovody nebo kanalizace v otevřeném výkopu dopravní vzdálenost do 15 m</t>
  </si>
  <si>
    <t>-866345782</t>
  </si>
  <si>
    <t>58</t>
  </si>
  <si>
    <t>998273124R</t>
  </si>
  <si>
    <t>Přesun hmot pro trubní vedení hloubené z trubPVC Příplatek k cenám za zvětšený přesun přes vymezenou největší dopravní vzdálenost do 500 m</t>
  </si>
  <si>
    <t>600320740</t>
  </si>
  <si>
    <t>59</t>
  </si>
  <si>
    <t>721290113.R</t>
  </si>
  <si>
    <t>Zkouška těsnosti kanalizace  vodou DN 600</t>
  </si>
  <si>
    <t>60</t>
  </si>
  <si>
    <t>359901211</t>
  </si>
  <si>
    <t>Monitoring stok (kamerový systém) jakékoli výšky nová kanalizace</t>
  </si>
  <si>
    <t>2110141239</t>
  </si>
  <si>
    <t>1172184318</t>
  </si>
  <si>
    <t>-916340694</t>
  </si>
  <si>
    <t>-1309595792</t>
  </si>
  <si>
    <t>64</t>
  </si>
  <si>
    <t>Asistenční služby správce (zahrnuje asistenci při odstávce, účast při zkouškách a kontrolách, přepojení na stav)</t>
  </si>
  <si>
    <t>-2056688418</t>
  </si>
  <si>
    <t>-1472785794</t>
  </si>
  <si>
    <t>2126775463</t>
  </si>
  <si>
    <t>1947263635</t>
  </si>
  <si>
    <t>2141148642</t>
  </si>
  <si>
    <t>-377565217</t>
  </si>
  <si>
    <t>1950587280</t>
  </si>
  <si>
    <t>-1028735657</t>
  </si>
  <si>
    <t>643890217</t>
  </si>
  <si>
    <t>-548118553</t>
  </si>
  <si>
    <t>-1939093155</t>
  </si>
  <si>
    <t>1600258467</t>
  </si>
  <si>
    <t>1545176910</t>
  </si>
  <si>
    <t>1110282918</t>
  </si>
  <si>
    <t>568219269</t>
  </si>
  <si>
    <t>575069221</t>
  </si>
  <si>
    <t>2078029232</t>
  </si>
  <si>
    <t>-1772439376</t>
  </si>
  <si>
    <t>1948193002</t>
  </si>
  <si>
    <t>1938508166</t>
  </si>
  <si>
    <t>427062515</t>
  </si>
  <si>
    <t>1311873977</t>
  </si>
  <si>
    <t>1609919217</t>
  </si>
  <si>
    <t>1868515569</t>
  </si>
  <si>
    <t>-584665504</t>
  </si>
  <si>
    <t>1875456981</t>
  </si>
  <si>
    <t>1711320242</t>
  </si>
  <si>
    <t>893392978</t>
  </si>
  <si>
    <t>-662129296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</si>
  <si>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</si>
  <si>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</si>
  <si>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</si>
  <si>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</si>
  <si>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</si>
  <si>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</si>
  <si>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</si>
  <si>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</si>
  <si>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</si>
  <si>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</si>
  <si>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</si>
  <si>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</si>
  <si>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</si>
  <si>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</si>
  <si>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</si>
  <si>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</si>
  <si>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</si>
  <si>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</si>
  <si>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</si>
  <si>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</si>
  <si>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</si>
  <si>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</si>
  <si>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</si>
  <si>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</si>
  <si>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</si>
  <si>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</si>
  <si>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</si>
  <si>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</si>
  <si>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</si>
  <si>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</si>
  <si>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</si>
  <si>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</si>
  <si>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</si>
  <si>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</si>
  <si>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</si>
  <si>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</si>
  <si>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</si>
  <si>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</si>
  <si>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</si>
  <si>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</si>
  <si>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</si>
  <si>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</si>
  <si>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</si>
  <si>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</si>
  <si>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</si>
  <si>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</si>
  <si>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</si>
  <si>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</si>
  <si>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</si>
  <si>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</si>
  <si>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</si>
  <si>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</si>
  <si>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</si>
  <si>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</si>
  <si>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</si>
  <si>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</si>
  <si>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</si>
  <si>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</si>
  <si>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</si>
  <si>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</si>
  <si>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</si>
  <si>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</si>
  <si>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</si>
  <si>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</si>
  <si>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</si>
  <si>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</si>
  <si>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</si>
  <si>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</si>
  <si>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</si>
  <si>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</si>
  <si>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</si>
  <si>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</si>
  <si>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</si>
  <si>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</si>
  <si>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</si>
  <si>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</si>
  <si>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</si>
  <si>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</si>
  <si>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</si>
  <si>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</si>
  <si>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</si>
  <si>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</si>
  <si>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</si>
  <si>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</si>
  <si>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</si>
  <si>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</si>
  <si>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</si>
  <si>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</si>
  <si>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</si>
  <si>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</si>
  <si>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</si>
  <si>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</si>
  <si>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</si>
  <si>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</si>
  <si>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</si>
  <si>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</si>
  <si>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</si>
  <si>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</si>
  <si>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</si>
  <si>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</si>
  <si>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</si>
  <si>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</si>
  <si>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</si>
  <si>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</si>
  <si>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</si>
  <si>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</si>
  <si>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</si>
  <si>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</si>
  <si>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</si>
  <si>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</si>
  <si>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</si>
  <si>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</si>
  <si>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</si>
  <si>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</si>
  <si>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</si>
  <si>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</si>
  <si>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</si>
  <si>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</si>
  <si>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</si>
  <si>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</si>
  <si>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</si>
  <si>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</si>
  <si>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</si>
  <si>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</si>
  <si>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</si>
  <si>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</si>
  <si>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</si>
  <si>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</si>
  <si>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</si>
  <si>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</si>
  <si>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</si>
  <si>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</si>
  <si>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</si>
  <si>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</si>
  <si>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</si>
  <si>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</si>
  <si>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</si>
  <si>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</si>
  <si>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</si>
  <si>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</si>
  <si>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</si>
  <si>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</si>
  <si>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</si>
  <si>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</si>
  <si>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</si>
  <si>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</si>
  <si>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</si>
  <si>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</si>
  <si>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</si>
  <si>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</si>
  <si>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</si>
  <si>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</si>
  <si>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</si>
  <si>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</si>
  <si>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</si>
  <si>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</si>
  <si>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</si>
  <si>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</si>
  <si>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</si>
  <si>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</si>
  <si>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</si>
  <si>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</si>
  <si>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</si>
  <si>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</si>
  <si>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</si>
  <si>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</si>
  <si>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</si>
  <si>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</si>
  <si>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</si>
  <si>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</si>
  <si>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</si>
  <si>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</si>
  <si>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</si>
  <si>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</si>
  <si>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</si>
  <si>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</si>
  <si>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</si>
  <si>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</si>
  <si>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</si>
  <si>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</si>
  <si>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</si>
  <si>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</si>
  <si>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Potrubí z trub PP tlakových v otevřeném výkopu s integrovaným těsněním DN 300 + montáž a dodávka</t>
  </si>
  <si>
    <t>koleno PVC , DN 300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</si>
</sst>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"/>
    <numFmt numFmtId="165" formatCode="#,##0.00%"/>
    <numFmt numFmtId="166" formatCode="dd\.mm\.yyyy"/>
    <numFmt numFmtId="167" formatCode="#,##0.00000"/>
    <numFmt numFmtId="168" formatCode="#,##0.000"/>
  </numFmts>
  <fonts count="73">
    <font>
      <sz val="10"/>
      <name val="Arial"/>
      <family val="2"/>
    </font>
    <font>
      <sz val="8"/>
      <name val="Trebuchet MS"/>
      <family val="2"/>
    </font>
    <font>
      <u val="single"/>
      <sz val="11"/>
      <color indexed="12"/>
      <name val="Calibri"/>
      <family val="0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37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0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0"/>
      <color indexed="12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i/>
      <sz val="8"/>
      <color indexed="12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37">
      <alignment/>
      <protection/>
    </xf>
    <xf numFmtId="0" fontId="3" fillId="33" borderId="0" xfId="37" applyFont="1" applyFill="1" applyAlignment="1" applyProtection="1">
      <alignment horizontal="left" vertical="center"/>
      <protection/>
    </xf>
    <xf numFmtId="0" fontId="4" fillId="33" borderId="0" xfId="37" applyFont="1" applyFill="1" applyAlignment="1" applyProtection="1">
      <alignment vertical="center"/>
      <protection/>
    </xf>
    <xf numFmtId="0" fontId="5" fillId="33" borderId="0" xfId="37" applyFont="1" applyFill="1" applyAlignment="1" applyProtection="1">
      <alignment horizontal="left" vertical="center"/>
      <protection/>
    </xf>
    <xf numFmtId="0" fontId="6" fillId="33" borderId="0" xfId="36" applyNumberFormat="1" applyFont="1" applyFill="1" applyBorder="1" applyAlignment="1" applyProtection="1">
      <alignment vertical="center"/>
      <protection/>
    </xf>
    <xf numFmtId="0" fontId="2" fillId="33" borderId="0" xfId="36" applyNumberFormat="1" applyFill="1" applyBorder="1" applyAlignment="1" applyProtection="1">
      <alignment/>
      <protection/>
    </xf>
    <xf numFmtId="0" fontId="1" fillId="33" borderId="0" xfId="37" applyFill="1">
      <alignment/>
      <protection/>
    </xf>
    <xf numFmtId="0" fontId="3" fillId="33" borderId="0" xfId="37" applyFont="1" applyFill="1" applyAlignment="1">
      <alignment horizontal="left" vertical="center"/>
      <protection/>
    </xf>
    <xf numFmtId="0" fontId="3" fillId="0" borderId="0" xfId="37" applyFont="1" applyAlignment="1">
      <alignment horizontal="left" vertical="center"/>
      <protection/>
    </xf>
    <xf numFmtId="0" fontId="1" fillId="0" borderId="0" xfId="37" applyFont="1" applyAlignment="1">
      <alignment horizontal="left" vertical="center"/>
      <protection/>
    </xf>
    <xf numFmtId="0" fontId="1" fillId="0" borderId="10" xfId="37" applyBorder="1">
      <alignment/>
      <protection/>
    </xf>
    <xf numFmtId="0" fontId="1" fillId="0" borderId="11" xfId="37" applyBorder="1">
      <alignment/>
      <protection/>
    </xf>
    <xf numFmtId="0" fontId="1" fillId="0" borderId="12" xfId="37" applyBorder="1">
      <alignment/>
      <protection/>
    </xf>
    <xf numFmtId="0" fontId="1" fillId="0" borderId="13" xfId="37" applyBorder="1">
      <alignment/>
      <protection/>
    </xf>
    <xf numFmtId="0" fontId="1" fillId="0" borderId="0" xfId="37" applyBorder="1">
      <alignment/>
      <protection/>
    </xf>
    <xf numFmtId="0" fontId="8" fillId="0" borderId="0" xfId="37" applyFont="1" applyBorder="1" applyAlignment="1">
      <alignment horizontal="left" vertical="center"/>
      <protection/>
    </xf>
    <xf numFmtId="0" fontId="1" fillId="0" borderId="14" xfId="37" applyBorder="1">
      <alignment/>
      <protection/>
    </xf>
    <xf numFmtId="0" fontId="7" fillId="0" borderId="0" xfId="37" applyFont="1" applyAlignment="1">
      <alignment horizontal="left" vertical="center"/>
      <protection/>
    </xf>
    <xf numFmtId="0" fontId="9" fillId="0" borderId="0" xfId="37" applyFont="1" applyBorder="1" applyAlignment="1">
      <alignment horizontal="left" vertical="top"/>
      <protection/>
    </xf>
    <xf numFmtId="0" fontId="10" fillId="0" borderId="0" xfId="37" applyFont="1" applyBorder="1" applyAlignment="1">
      <alignment horizontal="left" vertical="center"/>
      <protection/>
    </xf>
    <xf numFmtId="0" fontId="11" fillId="0" borderId="0" xfId="37" applyFont="1" applyBorder="1" applyAlignment="1">
      <alignment horizontal="left" vertical="top"/>
      <protection/>
    </xf>
    <xf numFmtId="0" fontId="9" fillId="0" borderId="0" xfId="37" applyFont="1" applyBorder="1" applyAlignment="1">
      <alignment horizontal="left" vertical="center"/>
      <protection/>
    </xf>
    <xf numFmtId="164" fontId="10" fillId="0" borderId="0" xfId="37" applyNumberFormat="1" applyFont="1" applyBorder="1" applyAlignment="1">
      <alignment horizontal="left" vertical="center"/>
      <protection/>
    </xf>
    <xf numFmtId="0" fontId="1" fillId="0" borderId="15" xfId="37" applyBorder="1">
      <alignment/>
      <protection/>
    </xf>
    <xf numFmtId="0" fontId="1" fillId="0" borderId="0" xfId="37" applyFont="1" applyAlignment="1">
      <alignment vertical="center"/>
      <protection/>
    </xf>
    <xf numFmtId="0" fontId="1" fillId="0" borderId="13" xfId="37" applyFont="1" applyBorder="1" applyAlignment="1">
      <alignment vertical="center"/>
      <protection/>
    </xf>
    <xf numFmtId="0" fontId="1" fillId="0" borderId="0" xfId="37" applyFont="1" applyBorder="1" applyAlignment="1">
      <alignment vertical="center"/>
      <protection/>
    </xf>
    <xf numFmtId="0" fontId="12" fillId="0" borderId="16" xfId="37" applyFont="1" applyBorder="1" applyAlignment="1">
      <alignment horizontal="left" vertical="center"/>
      <protection/>
    </xf>
    <xf numFmtId="0" fontId="1" fillId="0" borderId="16" xfId="37" applyFont="1" applyBorder="1" applyAlignment="1">
      <alignment vertical="center"/>
      <protection/>
    </xf>
    <xf numFmtId="0" fontId="1" fillId="0" borderId="14" xfId="37" applyFont="1" applyBorder="1" applyAlignment="1">
      <alignment vertical="center"/>
      <protection/>
    </xf>
    <xf numFmtId="0" fontId="13" fillId="0" borderId="0" xfId="37" applyFont="1" applyBorder="1" applyAlignment="1">
      <alignment horizontal="right" vertical="center"/>
      <protection/>
    </xf>
    <xf numFmtId="0" fontId="13" fillId="0" borderId="0" xfId="37" applyFont="1" applyAlignment="1">
      <alignment vertical="center"/>
      <protection/>
    </xf>
    <xf numFmtId="0" fontId="13" fillId="0" borderId="13" xfId="37" applyFont="1" applyBorder="1" applyAlignment="1">
      <alignment vertical="center"/>
      <protection/>
    </xf>
    <xf numFmtId="0" fontId="13" fillId="0" borderId="0" xfId="37" applyFont="1" applyBorder="1" applyAlignment="1">
      <alignment vertical="center"/>
      <protection/>
    </xf>
    <xf numFmtId="0" fontId="13" fillId="0" borderId="0" xfId="37" applyFont="1" applyBorder="1" applyAlignment="1">
      <alignment horizontal="left" vertical="center"/>
      <protection/>
    </xf>
    <xf numFmtId="0" fontId="13" fillId="0" borderId="14" xfId="37" applyFont="1" applyBorder="1" applyAlignment="1">
      <alignment vertical="center"/>
      <protection/>
    </xf>
    <xf numFmtId="0" fontId="1" fillId="34" borderId="0" xfId="37" applyFont="1" applyFill="1" applyBorder="1" applyAlignment="1">
      <alignment vertical="center"/>
      <protection/>
    </xf>
    <xf numFmtId="0" fontId="11" fillId="34" borderId="17" xfId="37" applyFont="1" applyFill="1" applyBorder="1" applyAlignment="1">
      <alignment horizontal="left" vertical="center"/>
      <protection/>
    </xf>
    <xf numFmtId="0" fontId="1" fillId="34" borderId="18" xfId="37" applyFont="1" applyFill="1" applyBorder="1" applyAlignment="1">
      <alignment vertical="center"/>
      <protection/>
    </xf>
    <xf numFmtId="0" fontId="11" fillId="34" borderId="18" xfId="37" applyFont="1" applyFill="1" applyBorder="1" applyAlignment="1">
      <alignment horizontal="center" vertical="center"/>
      <protection/>
    </xf>
    <xf numFmtId="0" fontId="1" fillId="34" borderId="14" xfId="37" applyFont="1" applyFill="1" applyBorder="1" applyAlignment="1">
      <alignment vertical="center"/>
      <protection/>
    </xf>
    <xf numFmtId="0" fontId="1" fillId="0" borderId="19" xfId="37" applyFont="1" applyBorder="1" applyAlignment="1">
      <alignment vertical="center"/>
      <protection/>
    </xf>
    <xf numFmtId="0" fontId="1" fillId="0" borderId="20" xfId="37" applyFont="1" applyBorder="1" applyAlignment="1">
      <alignment vertical="center"/>
      <protection/>
    </xf>
    <xf numFmtId="0" fontId="1" fillId="0" borderId="21" xfId="37" applyFont="1" applyBorder="1" applyAlignment="1">
      <alignment vertical="center"/>
      <protection/>
    </xf>
    <xf numFmtId="0" fontId="1" fillId="0" borderId="10" xfId="37" applyFont="1" applyBorder="1" applyAlignment="1">
      <alignment vertical="center"/>
      <protection/>
    </xf>
    <xf numFmtId="0" fontId="1" fillId="0" borderId="11" xfId="37" applyFont="1" applyBorder="1" applyAlignment="1">
      <alignment vertical="center"/>
      <protection/>
    </xf>
    <xf numFmtId="0" fontId="8" fillId="0" borderId="0" xfId="37" applyFont="1" applyAlignment="1">
      <alignment horizontal="left" vertical="center"/>
      <protection/>
    </xf>
    <xf numFmtId="0" fontId="10" fillId="0" borderId="0" xfId="37" applyFont="1" applyAlignment="1">
      <alignment vertical="center"/>
      <protection/>
    </xf>
    <xf numFmtId="0" fontId="10" fillId="0" borderId="13" xfId="37" applyFont="1" applyBorder="1" applyAlignment="1">
      <alignment vertical="center"/>
      <protection/>
    </xf>
    <xf numFmtId="0" fontId="9" fillId="0" borderId="0" xfId="37" applyFont="1" applyAlignment="1">
      <alignment horizontal="left" vertical="center"/>
      <protection/>
    </xf>
    <xf numFmtId="0" fontId="11" fillId="0" borderId="0" xfId="37" applyFont="1" applyAlignment="1">
      <alignment vertical="center"/>
      <protection/>
    </xf>
    <xf numFmtId="0" fontId="11" fillId="0" borderId="13" xfId="37" applyFont="1" applyBorder="1" applyAlignment="1">
      <alignment vertical="center"/>
      <protection/>
    </xf>
    <xf numFmtId="0" fontId="11" fillId="0" borderId="0" xfId="37" applyFont="1" applyAlignment="1">
      <alignment horizontal="left" vertical="center"/>
      <protection/>
    </xf>
    <xf numFmtId="0" fontId="15" fillId="0" borderId="0" xfId="37" applyFont="1" applyAlignment="1">
      <alignment vertical="center"/>
      <protection/>
    </xf>
    <xf numFmtId="166" fontId="10" fillId="0" borderId="0" xfId="37" applyNumberFormat="1" applyFont="1" applyBorder="1" applyAlignment="1">
      <alignment horizontal="left" vertical="center"/>
      <protection/>
    </xf>
    <xf numFmtId="0" fontId="1" fillId="0" borderId="22" xfId="37" applyFont="1" applyBorder="1" applyAlignment="1">
      <alignment vertical="center"/>
      <protection/>
    </xf>
    <xf numFmtId="0" fontId="1" fillId="0" borderId="23" xfId="37" applyFont="1" applyBorder="1" applyAlignment="1">
      <alignment vertical="center"/>
      <protection/>
    </xf>
    <xf numFmtId="0" fontId="1" fillId="0" borderId="24" xfId="37" applyFont="1" applyBorder="1" applyAlignment="1">
      <alignment vertical="center"/>
      <protection/>
    </xf>
    <xf numFmtId="0" fontId="1" fillId="35" borderId="18" xfId="37" applyFont="1" applyFill="1" applyBorder="1" applyAlignment="1">
      <alignment vertical="center"/>
      <protection/>
    </xf>
    <xf numFmtId="0" fontId="10" fillId="35" borderId="25" xfId="37" applyFont="1" applyFill="1" applyBorder="1" applyAlignment="1">
      <alignment horizontal="center" vertical="center"/>
      <protection/>
    </xf>
    <xf numFmtId="0" fontId="9" fillId="0" borderId="26" xfId="37" applyFont="1" applyBorder="1" applyAlignment="1">
      <alignment horizontal="center" vertical="center" wrapText="1"/>
      <protection/>
    </xf>
    <xf numFmtId="0" fontId="9" fillId="0" borderId="27" xfId="37" applyFont="1" applyBorder="1" applyAlignment="1">
      <alignment horizontal="center" vertical="center" wrapText="1"/>
      <protection/>
    </xf>
    <xf numFmtId="0" fontId="9" fillId="0" borderId="28" xfId="37" applyFont="1" applyBorder="1" applyAlignment="1">
      <alignment horizontal="center" vertical="center" wrapText="1"/>
      <protection/>
    </xf>
    <xf numFmtId="0" fontId="1" fillId="0" borderId="29" xfId="37" applyFont="1" applyBorder="1" applyAlignment="1">
      <alignment vertical="center"/>
      <protection/>
    </xf>
    <xf numFmtId="0" fontId="17" fillId="0" borderId="0" xfId="37" applyFont="1" applyAlignment="1">
      <alignment horizontal="left" vertical="center"/>
      <protection/>
    </xf>
    <xf numFmtId="0" fontId="17" fillId="0" borderId="0" xfId="37" applyFont="1" applyAlignment="1">
      <alignment vertical="center"/>
      <protection/>
    </xf>
    <xf numFmtId="4" fontId="17" fillId="0" borderId="0" xfId="37" applyNumberFormat="1" applyFont="1" applyBorder="1" applyAlignment="1">
      <alignment vertical="center"/>
      <protection/>
    </xf>
    <xf numFmtId="0" fontId="11" fillId="0" borderId="0" xfId="37" applyFont="1" applyAlignment="1">
      <alignment horizontal="center" vertical="center"/>
      <protection/>
    </xf>
    <xf numFmtId="4" fontId="16" fillId="0" borderId="30" xfId="37" applyNumberFormat="1" applyFont="1" applyBorder="1" applyAlignment="1">
      <alignment vertical="center"/>
      <protection/>
    </xf>
    <xf numFmtId="4" fontId="16" fillId="0" borderId="0" xfId="37" applyNumberFormat="1" applyFont="1" applyBorder="1" applyAlignment="1">
      <alignment vertical="center"/>
      <protection/>
    </xf>
    <xf numFmtId="167" fontId="16" fillId="0" borderId="0" xfId="37" applyNumberFormat="1" applyFont="1" applyBorder="1" applyAlignment="1">
      <alignment vertical="center"/>
      <protection/>
    </xf>
    <xf numFmtId="4" fontId="16" fillId="0" borderId="24" xfId="37" applyNumberFormat="1" applyFont="1" applyBorder="1" applyAlignment="1">
      <alignment vertical="center"/>
      <protection/>
    </xf>
    <xf numFmtId="0" fontId="18" fillId="0" borderId="0" xfId="37" applyFont="1" applyAlignment="1">
      <alignment horizontal="left" vertical="center"/>
      <protection/>
    </xf>
    <xf numFmtId="0" fontId="19" fillId="0" borderId="0" xfId="36" applyNumberFormat="1" applyFont="1" applyFill="1" applyBorder="1" applyAlignment="1" applyProtection="1">
      <alignment horizontal="center" vertical="center"/>
      <protection/>
    </xf>
    <xf numFmtId="0" fontId="20" fillId="0" borderId="13" xfId="37" applyFont="1" applyBorder="1" applyAlignment="1">
      <alignment vertical="center"/>
      <protection/>
    </xf>
    <xf numFmtId="0" fontId="21" fillId="0" borderId="0" xfId="37" applyFont="1" applyAlignment="1">
      <alignment vertical="center"/>
      <protection/>
    </xf>
    <xf numFmtId="0" fontId="22" fillId="0" borderId="0" xfId="37" applyFont="1" applyAlignment="1">
      <alignment vertical="center"/>
      <protection/>
    </xf>
    <xf numFmtId="0" fontId="23" fillId="0" borderId="0" xfId="37" applyFont="1" applyAlignment="1">
      <alignment horizontal="center" vertical="center"/>
      <protection/>
    </xf>
    <xf numFmtId="4" fontId="24" fillId="0" borderId="30" xfId="37" applyNumberFormat="1" applyFont="1" applyBorder="1" applyAlignment="1">
      <alignment vertical="center"/>
      <protection/>
    </xf>
    <xf numFmtId="4" fontId="24" fillId="0" borderId="0" xfId="37" applyNumberFormat="1" applyFont="1" applyBorder="1" applyAlignment="1">
      <alignment vertical="center"/>
      <protection/>
    </xf>
    <xf numFmtId="167" fontId="24" fillId="0" borderId="0" xfId="37" applyNumberFormat="1" applyFont="1" applyBorder="1" applyAlignment="1">
      <alignment vertical="center"/>
      <protection/>
    </xf>
    <xf numFmtId="4" fontId="24" fillId="0" borderId="24" xfId="37" applyNumberFormat="1" applyFont="1" applyBorder="1" applyAlignment="1">
      <alignment vertical="center"/>
      <protection/>
    </xf>
    <xf numFmtId="0" fontId="20" fillId="0" borderId="0" xfId="37" applyFont="1" applyAlignment="1">
      <alignment vertical="center"/>
      <protection/>
    </xf>
    <xf numFmtId="0" fontId="20" fillId="0" borderId="0" xfId="37" applyFont="1" applyAlignment="1">
      <alignment horizontal="left" vertical="center"/>
      <protection/>
    </xf>
    <xf numFmtId="0" fontId="20" fillId="0" borderId="0" xfId="37" applyFont="1" applyBorder="1" applyAlignment="1">
      <alignment vertical="center"/>
      <protection/>
    </xf>
    <xf numFmtId="4" fontId="24" fillId="0" borderId="31" xfId="37" applyNumberFormat="1" applyFont="1" applyBorder="1" applyAlignment="1">
      <alignment vertical="center"/>
      <protection/>
    </xf>
    <xf numFmtId="4" fontId="24" fillId="0" borderId="32" xfId="37" applyNumberFormat="1" applyFont="1" applyBorder="1" applyAlignment="1">
      <alignment vertical="center"/>
      <protection/>
    </xf>
    <xf numFmtId="167" fontId="24" fillId="0" borderId="32" xfId="37" applyNumberFormat="1" applyFont="1" applyBorder="1" applyAlignment="1">
      <alignment vertical="center"/>
      <protection/>
    </xf>
    <xf numFmtId="4" fontId="24" fillId="0" borderId="33" xfId="37" applyNumberFormat="1" applyFont="1" applyBorder="1" applyAlignment="1">
      <alignment vertical="center"/>
      <protection/>
    </xf>
    <xf numFmtId="0" fontId="1" fillId="33" borderId="0" xfId="37" applyFill="1" applyProtection="1">
      <alignment/>
      <protection/>
    </xf>
    <xf numFmtId="0" fontId="25" fillId="33" borderId="0" xfId="36" applyNumberFormat="1" applyFont="1" applyFill="1" applyBorder="1" applyAlignment="1" applyProtection="1">
      <alignment vertical="center"/>
      <protection/>
    </xf>
    <xf numFmtId="0" fontId="1" fillId="0" borderId="0" xfId="37" applyFont="1" applyAlignment="1">
      <alignment vertical="center" wrapText="1"/>
      <protection/>
    </xf>
    <xf numFmtId="0" fontId="1" fillId="0" borderId="13" xfId="37" applyFont="1" applyBorder="1" applyAlignment="1">
      <alignment vertical="center" wrapText="1"/>
      <protection/>
    </xf>
    <xf numFmtId="0" fontId="1" fillId="0" borderId="0" xfId="37" applyFont="1" applyBorder="1" applyAlignment="1">
      <alignment vertical="center" wrapText="1"/>
      <protection/>
    </xf>
    <xf numFmtId="0" fontId="1" fillId="0" borderId="14" xfId="37" applyFont="1" applyBorder="1" applyAlignment="1">
      <alignment vertical="center" wrapText="1"/>
      <protection/>
    </xf>
    <xf numFmtId="0" fontId="1" fillId="0" borderId="34" xfId="37" applyFont="1" applyBorder="1" applyAlignment="1">
      <alignment vertical="center"/>
      <protection/>
    </xf>
    <xf numFmtId="0" fontId="12" fillId="0" borderId="0" xfId="37" applyFont="1" applyBorder="1" applyAlignment="1">
      <alignment horizontal="left" vertical="center"/>
      <protection/>
    </xf>
    <xf numFmtId="4" fontId="13" fillId="0" borderId="0" xfId="37" applyNumberFormat="1" applyFont="1" applyBorder="1" applyAlignment="1">
      <alignment vertical="center"/>
      <protection/>
    </xf>
    <xf numFmtId="165" fontId="13" fillId="0" borderId="0" xfId="37" applyNumberFormat="1" applyFont="1" applyBorder="1" applyAlignment="1">
      <alignment horizontal="right" vertical="center"/>
      <protection/>
    </xf>
    <xf numFmtId="0" fontId="1" fillId="35" borderId="0" xfId="37" applyFont="1" applyFill="1" applyBorder="1" applyAlignment="1">
      <alignment vertical="center"/>
      <protection/>
    </xf>
    <xf numFmtId="0" fontId="11" fillId="35" borderId="17" xfId="37" applyFont="1" applyFill="1" applyBorder="1" applyAlignment="1">
      <alignment horizontal="left" vertical="center"/>
      <protection/>
    </xf>
    <xf numFmtId="0" fontId="11" fillId="35" borderId="18" xfId="37" applyFont="1" applyFill="1" applyBorder="1" applyAlignment="1">
      <alignment horizontal="right" vertical="center"/>
      <protection/>
    </xf>
    <xf numFmtId="0" fontId="11" fillId="35" borderId="18" xfId="37" applyFont="1" applyFill="1" applyBorder="1" applyAlignment="1">
      <alignment horizontal="center" vertical="center"/>
      <protection/>
    </xf>
    <xf numFmtId="4" fontId="11" fillId="35" borderId="18" xfId="37" applyNumberFormat="1" applyFont="1" applyFill="1" applyBorder="1" applyAlignment="1">
      <alignment vertical="center"/>
      <protection/>
    </xf>
    <xf numFmtId="0" fontId="1" fillId="35" borderId="35" xfId="37" applyFont="1" applyFill="1" applyBorder="1" applyAlignment="1">
      <alignment vertical="center"/>
      <protection/>
    </xf>
    <xf numFmtId="0" fontId="1" fillId="0" borderId="12" xfId="37" applyFont="1" applyBorder="1" applyAlignment="1">
      <alignment vertical="center"/>
      <protection/>
    </xf>
    <xf numFmtId="0" fontId="10" fillId="35" borderId="0" xfId="37" applyFont="1" applyFill="1" applyBorder="1" applyAlignment="1">
      <alignment horizontal="left" vertical="center"/>
      <protection/>
    </xf>
    <xf numFmtId="0" fontId="10" fillId="35" borderId="0" xfId="37" applyFont="1" applyFill="1" applyBorder="1" applyAlignment="1">
      <alignment horizontal="right" vertical="center"/>
      <protection/>
    </xf>
    <xf numFmtId="0" fontId="1" fillId="35" borderId="14" xfId="37" applyFont="1" applyFill="1" applyBorder="1" applyAlignment="1">
      <alignment vertical="center"/>
      <protection/>
    </xf>
    <xf numFmtId="0" fontId="26" fillId="0" borderId="0" xfId="37" applyFont="1" applyBorder="1" applyAlignment="1">
      <alignment horizontal="left" vertical="center"/>
      <protection/>
    </xf>
    <xf numFmtId="0" fontId="27" fillId="0" borderId="0" xfId="37" applyFont="1" applyAlignment="1">
      <alignment vertical="center"/>
      <protection/>
    </xf>
    <xf numFmtId="0" fontId="27" fillId="0" borderId="13" xfId="37" applyFont="1" applyBorder="1" applyAlignment="1">
      <alignment vertical="center"/>
      <protection/>
    </xf>
    <xf numFmtId="0" fontId="27" fillId="0" borderId="0" xfId="37" applyFont="1" applyBorder="1" applyAlignment="1">
      <alignment vertical="center"/>
      <protection/>
    </xf>
    <xf numFmtId="0" fontId="27" fillId="0" borderId="32" xfId="37" applyFont="1" applyBorder="1" applyAlignment="1">
      <alignment horizontal="left" vertical="center"/>
      <protection/>
    </xf>
    <xf numFmtId="0" fontId="27" fillId="0" borderId="32" xfId="37" applyFont="1" applyBorder="1" applyAlignment="1">
      <alignment vertical="center"/>
      <protection/>
    </xf>
    <xf numFmtId="4" fontId="27" fillId="0" borderId="32" xfId="37" applyNumberFormat="1" applyFont="1" applyBorder="1" applyAlignment="1">
      <alignment vertical="center"/>
      <protection/>
    </xf>
    <xf numFmtId="0" fontId="27" fillId="0" borderId="14" xfId="37" applyFont="1" applyBorder="1" applyAlignment="1">
      <alignment vertical="center"/>
      <protection/>
    </xf>
    <xf numFmtId="0" fontId="27" fillId="0" borderId="27" xfId="37" applyFont="1" applyBorder="1" applyAlignment="1">
      <alignment horizontal="left" vertical="center"/>
      <protection/>
    </xf>
    <xf numFmtId="0" fontId="27" fillId="0" borderId="27" xfId="37" applyFont="1" applyBorder="1" applyAlignment="1">
      <alignment vertical="center"/>
      <protection/>
    </xf>
    <xf numFmtId="4" fontId="27" fillId="0" borderId="27" xfId="37" applyNumberFormat="1" applyFont="1" applyBorder="1" applyAlignment="1">
      <alignment vertical="center"/>
      <protection/>
    </xf>
    <xf numFmtId="0" fontId="28" fillId="0" borderId="0" xfId="37" applyFont="1" applyAlignment="1">
      <alignment vertical="center"/>
      <protection/>
    </xf>
    <xf numFmtId="0" fontId="28" fillId="0" borderId="13" xfId="37" applyFont="1" applyBorder="1" applyAlignment="1">
      <alignment vertical="center"/>
      <protection/>
    </xf>
    <xf numFmtId="0" fontId="28" fillId="0" borderId="0" xfId="37" applyFont="1" applyBorder="1" applyAlignment="1">
      <alignment vertical="center"/>
      <protection/>
    </xf>
    <xf numFmtId="0" fontId="28" fillId="0" borderId="32" xfId="37" applyFont="1" applyBorder="1" applyAlignment="1">
      <alignment horizontal="left" vertical="center"/>
      <protection/>
    </xf>
    <xf numFmtId="0" fontId="28" fillId="0" borderId="32" xfId="37" applyFont="1" applyBorder="1" applyAlignment="1">
      <alignment vertical="center"/>
      <protection/>
    </xf>
    <xf numFmtId="4" fontId="28" fillId="0" borderId="32" xfId="37" applyNumberFormat="1" applyFont="1" applyBorder="1" applyAlignment="1">
      <alignment vertical="center"/>
      <protection/>
    </xf>
    <xf numFmtId="0" fontId="28" fillId="0" borderId="14" xfId="37" applyFont="1" applyBorder="1" applyAlignment="1">
      <alignment vertical="center"/>
      <protection/>
    </xf>
    <xf numFmtId="0" fontId="28" fillId="0" borderId="27" xfId="37" applyFont="1" applyBorder="1" applyAlignment="1">
      <alignment horizontal="left" vertical="center"/>
      <protection/>
    </xf>
    <xf numFmtId="0" fontId="28" fillId="0" borderId="27" xfId="37" applyFont="1" applyBorder="1" applyAlignment="1">
      <alignment vertical="center"/>
      <protection/>
    </xf>
    <xf numFmtId="4" fontId="28" fillId="0" borderId="27" xfId="37" applyNumberFormat="1" applyFont="1" applyBorder="1" applyAlignment="1">
      <alignment vertical="center"/>
      <protection/>
    </xf>
    <xf numFmtId="0" fontId="10" fillId="0" borderId="0" xfId="37" applyFont="1" applyAlignment="1">
      <alignment horizontal="left" vertical="center"/>
      <protection/>
    </xf>
    <xf numFmtId="166" fontId="10" fillId="0" borderId="0" xfId="37" applyNumberFormat="1" applyFont="1" applyAlignment="1">
      <alignment horizontal="left" vertical="center"/>
      <protection/>
    </xf>
    <xf numFmtId="0" fontId="1" fillId="0" borderId="0" xfId="37" applyFont="1" applyAlignment="1">
      <alignment horizontal="center" vertical="center" wrapText="1"/>
      <protection/>
    </xf>
    <xf numFmtId="0" fontId="1" fillId="0" borderId="13" xfId="37" applyFont="1" applyBorder="1" applyAlignment="1">
      <alignment horizontal="center" vertical="center" wrapText="1"/>
      <protection/>
    </xf>
    <xf numFmtId="0" fontId="10" fillId="35" borderId="26" xfId="37" applyFont="1" applyFill="1" applyBorder="1" applyAlignment="1">
      <alignment horizontal="center" vertical="center" wrapText="1"/>
      <protection/>
    </xf>
    <xf numFmtId="0" fontId="10" fillId="35" borderId="27" xfId="37" applyFont="1" applyFill="1" applyBorder="1" applyAlignment="1">
      <alignment horizontal="center" vertical="center" wrapText="1"/>
      <protection/>
    </xf>
    <xf numFmtId="0" fontId="29" fillId="35" borderId="27" xfId="37" applyFont="1" applyFill="1" applyBorder="1" applyAlignment="1">
      <alignment horizontal="center" vertical="center" wrapText="1"/>
      <protection/>
    </xf>
    <xf numFmtId="0" fontId="10" fillId="35" borderId="28" xfId="37" applyFont="1" applyFill="1" applyBorder="1" applyAlignment="1">
      <alignment horizontal="center" vertical="center" wrapText="1"/>
      <protection/>
    </xf>
    <xf numFmtId="4" fontId="17" fillId="0" borderId="0" xfId="37" applyNumberFormat="1" applyFont="1" applyAlignment="1">
      <alignment/>
      <protection/>
    </xf>
    <xf numFmtId="167" fontId="30" fillId="0" borderId="22" xfId="37" applyNumberFormat="1" applyFont="1" applyBorder="1" applyAlignment="1">
      <alignment/>
      <protection/>
    </xf>
    <xf numFmtId="167" fontId="30" fillId="0" borderId="23" xfId="37" applyNumberFormat="1" applyFont="1" applyBorder="1" applyAlignment="1">
      <alignment/>
      <protection/>
    </xf>
    <xf numFmtId="4" fontId="31" fillId="0" borderId="0" xfId="37" applyNumberFormat="1" applyFont="1" applyAlignment="1">
      <alignment vertical="center"/>
      <protection/>
    </xf>
    <xf numFmtId="0" fontId="32" fillId="0" borderId="0" xfId="37" applyFont="1" applyAlignment="1">
      <alignment/>
      <protection/>
    </xf>
    <xf numFmtId="0" fontId="32" fillId="0" borderId="13" xfId="37" applyFont="1" applyBorder="1" applyAlignment="1">
      <alignment/>
      <protection/>
    </xf>
    <xf numFmtId="0" fontId="32" fillId="0" borderId="0" xfId="37" applyFont="1" applyBorder="1" applyAlignment="1">
      <alignment horizontal="left"/>
      <protection/>
    </xf>
    <xf numFmtId="0" fontId="27" fillId="0" borderId="0" xfId="37" applyFont="1" applyBorder="1" applyAlignment="1">
      <alignment horizontal="left"/>
      <protection/>
    </xf>
    <xf numFmtId="4" fontId="27" fillId="0" borderId="0" xfId="37" applyNumberFormat="1" applyFont="1" applyBorder="1" applyAlignment="1">
      <alignment/>
      <protection/>
    </xf>
    <xf numFmtId="0" fontId="32" fillId="0" borderId="30" xfId="37" applyFont="1" applyBorder="1" applyAlignment="1">
      <alignment/>
      <protection/>
    </xf>
    <xf numFmtId="0" fontId="32" fillId="0" borderId="0" xfId="37" applyFont="1" applyBorder="1" applyAlignment="1">
      <alignment/>
      <protection/>
    </xf>
    <xf numFmtId="167" fontId="32" fillId="0" borderId="0" xfId="37" applyNumberFormat="1" applyFont="1" applyBorder="1" applyAlignment="1">
      <alignment/>
      <protection/>
    </xf>
    <xf numFmtId="167" fontId="32" fillId="0" borderId="24" xfId="37" applyNumberFormat="1" applyFont="1" applyBorder="1" applyAlignment="1">
      <alignment/>
      <protection/>
    </xf>
    <xf numFmtId="0" fontId="32" fillId="0" borderId="0" xfId="37" applyFont="1" applyAlignment="1">
      <alignment horizontal="left"/>
      <protection/>
    </xf>
    <xf numFmtId="0" fontId="32" fillId="0" borderId="0" xfId="37" applyFont="1" applyAlignment="1">
      <alignment horizontal="center"/>
      <protection/>
    </xf>
    <xf numFmtId="4" fontId="32" fillId="0" borderId="0" xfId="37" applyNumberFormat="1" applyFont="1" applyAlignment="1">
      <alignment vertical="center"/>
      <protection/>
    </xf>
    <xf numFmtId="0" fontId="1" fillId="0" borderId="13" xfId="37" applyFont="1" applyBorder="1" applyAlignment="1" applyProtection="1">
      <alignment vertical="center"/>
      <protection locked="0"/>
    </xf>
    <xf numFmtId="0" fontId="1" fillId="0" borderId="36" xfId="37" applyFont="1" applyBorder="1" applyAlignment="1" applyProtection="1">
      <alignment horizontal="center" vertical="center"/>
      <protection locked="0"/>
    </xf>
    <xf numFmtId="49" fontId="1" fillId="0" borderId="36" xfId="37" applyNumberFormat="1" applyFont="1" applyBorder="1" applyAlignment="1" applyProtection="1">
      <alignment horizontal="left" vertical="center" wrapText="1"/>
      <protection locked="0"/>
    </xf>
    <xf numFmtId="0" fontId="1" fillId="0" borderId="36" xfId="37" applyFont="1" applyBorder="1" applyAlignment="1" applyProtection="1">
      <alignment horizontal="left" vertical="center" wrapText="1"/>
      <protection locked="0"/>
    </xf>
    <xf numFmtId="0" fontId="1" fillId="0" borderId="36" xfId="37" applyFont="1" applyBorder="1" applyAlignment="1" applyProtection="1">
      <alignment horizontal="center" vertical="center" wrapText="1"/>
      <protection locked="0"/>
    </xf>
    <xf numFmtId="168" fontId="1" fillId="0" borderId="36" xfId="37" applyNumberFormat="1" applyFont="1" applyBorder="1" applyAlignment="1" applyProtection="1">
      <alignment vertical="center"/>
      <protection locked="0"/>
    </xf>
    <xf numFmtId="4" fontId="1" fillId="0" borderId="36" xfId="37" applyNumberFormat="1" applyFont="1" applyBorder="1" applyAlignment="1" applyProtection="1">
      <alignment vertical="center"/>
      <protection locked="0"/>
    </xf>
    <xf numFmtId="0" fontId="13" fillId="0" borderId="36" xfId="37" applyFont="1" applyBorder="1" applyAlignment="1">
      <alignment horizontal="left" vertical="center"/>
      <protection/>
    </xf>
    <xf numFmtId="0" fontId="13" fillId="0" borderId="0" xfId="37" applyFont="1" applyBorder="1" applyAlignment="1">
      <alignment horizontal="center" vertical="center"/>
      <protection/>
    </xf>
    <xf numFmtId="167" fontId="13" fillId="0" borderId="0" xfId="37" applyNumberFormat="1" applyFont="1" applyBorder="1" applyAlignment="1">
      <alignment vertical="center"/>
      <protection/>
    </xf>
    <xf numFmtId="167" fontId="13" fillId="0" borderId="24" xfId="37" applyNumberFormat="1" applyFont="1" applyBorder="1" applyAlignment="1">
      <alignment vertical="center"/>
      <protection/>
    </xf>
    <xf numFmtId="4" fontId="1" fillId="0" borderId="0" xfId="37" applyNumberFormat="1" applyFont="1" applyAlignment="1">
      <alignment vertical="center"/>
      <protection/>
    </xf>
    <xf numFmtId="0" fontId="1" fillId="0" borderId="30" xfId="37" applyFont="1" applyBorder="1" applyAlignment="1">
      <alignment vertical="center"/>
      <protection/>
    </xf>
    <xf numFmtId="0" fontId="33" fillId="0" borderId="0" xfId="37" applyFont="1" applyAlignment="1">
      <alignment vertical="center"/>
      <protection/>
    </xf>
    <xf numFmtId="0" fontId="33" fillId="0" borderId="13" xfId="37" applyFont="1" applyBorder="1" applyAlignment="1">
      <alignment vertical="center"/>
      <protection/>
    </xf>
    <xf numFmtId="0" fontId="33" fillId="0" borderId="30" xfId="37" applyFont="1" applyBorder="1" applyAlignment="1">
      <alignment vertical="center"/>
      <protection/>
    </xf>
    <xf numFmtId="0" fontId="33" fillId="0" borderId="0" xfId="37" applyFont="1" applyBorder="1" applyAlignment="1">
      <alignment vertical="center"/>
      <protection/>
    </xf>
    <xf numFmtId="0" fontId="33" fillId="0" borderId="24" xfId="37" applyFont="1" applyBorder="1" applyAlignment="1">
      <alignment vertical="center"/>
      <protection/>
    </xf>
    <xf numFmtId="0" fontId="33" fillId="0" borderId="0" xfId="37" applyFont="1" applyAlignment="1">
      <alignment horizontal="left" vertical="center"/>
      <protection/>
    </xf>
    <xf numFmtId="0" fontId="34" fillId="0" borderId="36" xfId="37" applyFont="1" applyBorder="1" applyAlignment="1" applyProtection="1">
      <alignment horizontal="center" vertical="center"/>
      <protection locked="0"/>
    </xf>
    <xf numFmtId="49" fontId="34" fillId="0" borderId="36" xfId="37" applyNumberFormat="1" applyFont="1" applyBorder="1" applyAlignment="1" applyProtection="1">
      <alignment horizontal="left" vertical="center" wrapText="1"/>
      <protection locked="0"/>
    </xf>
    <xf numFmtId="0" fontId="34" fillId="0" borderId="36" xfId="37" applyFont="1" applyBorder="1" applyAlignment="1" applyProtection="1">
      <alignment horizontal="left" vertical="center" wrapText="1"/>
      <protection locked="0"/>
    </xf>
    <xf numFmtId="0" fontId="34" fillId="0" borderId="36" xfId="37" applyFont="1" applyBorder="1" applyAlignment="1" applyProtection="1">
      <alignment horizontal="center" vertical="center" wrapText="1"/>
      <protection locked="0"/>
    </xf>
    <xf numFmtId="168" fontId="34" fillId="0" borderId="36" xfId="37" applyNumberFormat="1" applyFont="1" applyBorder="1" applyAlignment="1" applyProtection="1">
      <alignment vertical="center"/>
      <protection locked="0"/>
    </xf>
    <xf numFmtId="4" fontId="34" fillId="0" borderId="36" xfId="37" applyNumberFormat="1" applyFont="1" applyBorder="1" applyAlignment="1" applyProtection="1">
      <alignment vertical="center"/>
      <protection locked="0"/>
    </xf>
    <xf numFmtId="0" fontId="27" fillId="0" borderId="0" xfId="37" applyFont="1" applyAlignment="1">
      <alignment horizontal="left"/>
      <protection/>
    </xf>
    <xf numFmtId="4" fontId="27" fillId="0" borderId="0" xfId="37" applyNumberFormat="1" applyFont="1" applyAlignment="1">
      <alignment/>
      <protection/>
    </xf>
    <xf numFmtId="0" fontId="28" fillId="0" borderId="0" xfId="37" applyFont="1" applyBorder="1" applyAlignment="1">
      <alignment horizontal="left"/>
      <protection/>
    </xf>
    <xf numFmtId="4" fontId="28" fillId="0" borderId="0" xfId="37" applyNumberFormat="1" applyFont="1" applyBorder="1" applyAlignment="1">
      <alignment/>
      <protection/>
    </xf>
    <xf numFmtId="0" fontId="34" fillId="0" borderId="13" xfId="37" applyFont="1" applyBorder="1" applyAlignment="1">
      <alignment vertical="center"/>
      <protection/>
    </xf>
    <xf numFmtId="0" fontId="34" fillId="0" borderId="36" xfId="37" applyFont="1" applyBorder="1" applyAlignment="1">
      <alignment horizontal="left" vertical="center"/>
      <protection/>
    </xf>
    <xf numFmtId="0" fontId="34" fillId="0" borderId="0" xfId="37" applyFont="1" applyBorder="1" applyAlignment="1">
      <alignment horizontal="center" vertical="center"/>
      <protection/>
    </xf>
    <xf numFmtId="0" fontId="35" fillId="0" borderId="0" xfId="37" applyFont="1" applyAlignment="1">
      <alignment horizontal="left" vertical="center"/>
      <protection/>
    </xf>
    <xf numFmtId="0" fontId="36" fillId="0" borderId="0" xfId="37" applyFont="1" applyAlignment="1">
      <alignment vertical="center" wrapText="1"/>
      <protection/>
    </xf>
    <xf numFmtId="0" fontId="1" fillId="0" borderId="0" xfId="37" applyFont="1" applyBorder="1" applyAlignment="1" applyProtection="1">
      <alignment vertical="center"/>
      <protection locked="0"/>
    </xf>
    <xf numFmtId="0" fontId="34" fillId="0" borderId="0" xfId="37" applyFont="1" applyBorder="1" applyAlignment="1">
      <alignment vertical="center"/>
      <protection/>
    </xf>
    <xf numFmtId="0" fontId="13" fillId="0" borderId="32" xfId="37" applyFont="1" applyBorder="1" applyAlignment="1">
      <alignment horizontal="center" vertical="center"/>
      <protection/>
    </xf>
    <xf numFmtId="167" fontId="13" fillId="0" borderId="32" xfId="37" applyNumberFormat="1" applyFont="1" applyBorder="1" applyAlignment="1">
      <alignment vertical="center"/>
      <protection/>
    </xf>
    <xf numFmtId="167" fontId="13" fillId="0" borderId="33" xfId="37" applyNumberFormat="1" applyFont="1" applyBorder="1" applyAlignment="1">
      <alignment vertical="center"/>
      <protection/>
    </xf>
    <xf numFmtId="0" fontId="35" fillId="0" borderId="0" xfId="37" applyFont="1" applyBorder="1" applyAlignment="1">
      <alignment horizontal="left" vertical="center"/>
      <protection/>
    </xf>
    <xf numFmtId="0" fontId="36" fillId="0" borderId="0" xfId="37" applyFont="1" applyBorder="1" applyAlignment="1">
      <alignment vertical="center" wrapText="1"/>
      <protection/>
    </xf>
    <xf numFmtId="0" fontId="33" fillId="0" borderId="0" xfId="37" applyFont="1" applyBorder="1" applyAlignment="1">
      <alignment horizontal="left" vertical="center"/>
      <protection/>
    </xf>
    <xf numFmtId="0" fontId="33" fillId="0" borderId="0" xfId="37" applyFont="1" applyBorder="1" applyAlignment="1">
      <alignment horizontal="left" vertical="center" wrapText="1"/>
      <protection/>
    </xf>
    <xf numFmtId="168" fontId="33" fillId="0" borderId="0" xfId="37" applyNumberFormat="1" applyFont="1" applyBorder="1" applyAlignment="1">
      <alignment vertical="center"/>
      <protection/>
    </xf>
    <xf numFmtId="0" fontId="33" fillId="0" borderId="0" xfId="37" applyFont="1" applyAlignment="1">
      <alignment horizontal="left" vertical="center" wrapText="1"/>
      <protection/>
    </xf>
    <xf numFmtId="168" fontId="33" fillId="0" borderId="0" xfId="37" applyNumberFormat="1" applyFont="1" applyAlignment="1">
      <alignment vertical="center"/>
      <protection/>
    </xf>
    <xf numFmtId="0" fontId="1" fillId="0" borderId="0" xfId="37" applyAlignment="1" applyProtection="1">
      <alignment vertical="top"/>
      <protection locked="0"/>
    </xf>
    <xf numFmtId="0" fontId="1" fillId="0" borderId="10" xfId="37" applyFont="1" applyBorder="1" applyAlignment="1" applyProtection="1">
      <alignment vertical="center" wrapText="1"/>
      <protection locked="0"/>
    </xf>
    <xf numFmtId="0" fontId="1" fillId="0" borderId="11" xfId="37" applyFont="1" applyBorder="1" applyAlignment="1" applyProtection="1">
      <alignment vertical="center" wrapText="1"/>
      <protection locked="0"/>
    </xf>
    <xf numFmtId="0" fontId="1" fillId="0" borderId="12" xfId="37" applyFont="1" applyBorder="1" applyAlignment="1" applyProtection="1">
      <alignment vertical="center" wrapText="1"/>
      <protection locked="0"/>
    </xf>
    <xf numFmtId="0" fontId="1" fillId="0" borderId="0" xfId="37" applyAlignment="1" applyProtection="1">
      <alignment horizontal="center" vertical="center"/>
      <protection locked="0"/>
    </xf>
    <xf numFmtId="0" fontId="1" fillId="0" borderId="13" xfId="37" applyFont="1" applyBorder="1" applyAlignment="1" applyProtection="1">
      <alignment horizontal="center" vertical="center" wrapText="1"/>
      <protection locked="0"/>
    </xf>
    <xf numFmtId="0" fontId="1" fillId="0" borderId="14" xfId="37" applyFont="1" applyBorder="1" applyAlignment="1" applyProtection="1">
      <alignment horizontal="center" vertical="center" wrapText="1"/>
      <protection locked="0"/>
    </xf>
    <xf numFmtId="0" fontId="1" fillId="0" borderId="13" xfId="37" applyFont="1" applyBorder="1" applyAlignment="1" applyProtection="1">
      <alignment vertical="center" wrapText="1"/>
      <protection locked="0"/>
    </xf>
    <xf numFmtId="0" fontId="1" fillId="0" borderId="14" xfId="37" applyFont="1" applyBorder="1" applyAlignment="1" applyProtection="1">
      <alignment vertical="center" wrapText="1"/>
      <protection locked="0"/>
    </xf>
    <xf numFmtId="0" fontId="23" fillId="0" borderId="0" xfId="37" applyFont="1" applyBorder="1" applyAlignment="1" applyProtection="1">
      <alignment horizontal="left" vertical="center" wrapText="1"/>
      <protection locked="0"/>
    </xf>
    <xf numFmtId="0" fontId="10" fillId="0" borderId="0" xfId="37" applyFont="1" applyBorder="1" applyAlignment="1" applyProtection="1">
      <alignment horizontal="left" vertical="center" wrapText="1"/>
      <protection locked="0"/>
    </xf>
    <xf numFmtId="0" fontId="10" fillId="0" borderId="13" xfId="37" applyFont="1" applyBorder="1" applyAlignment="1" applyProtection="1">
      <alignment vertical="center" wrapText="1"/>
      <protection locked="0"/>
    </xf>
    <xf numFmtId="0" fontId="1" fillId="0" borderId="0" xfId="37" applyFont="1" applyBorder="1" applyAlignment="1" applyProtection="1">
      <alignment horizontal="left" vertical="center" wrapText="1"/>
      <protection locked="0"/>
    </xf>
    <xf numFmtId="0" fontId="10" fillId="0" borderId="0" xfId="37" applyFont="1" applyBorder="1" applyAlignment="1" applyProtection="1">
      <alignment vertical="center" wrapText="1"/>
      <protection locked="0"/>
    </xf>
    <xf numFmtId="0" fontId="10" fillId="0" borderId="0" xfId="37" applyFont="1" applyBorder="1" applyAlignment="1" applyProtection="1">
      <alignment vertical="center"/>
      <protection locked="0"/>
    </xf>
    <xf numFmtId="0" fontId="10" fillId="0" borderId="0" xfId="37" applyFont="1" applyBorder="1" applyAlignment="1" applyProtection="1">
      <alignment horizontal="left" vertical="center"/>
      <protection locked="0"/>
    </xf>
    <xf numFmtId="49" fontId="10" fillId="0" borderId="0" xfId="37" applyNumberFormat="1" applyFont="1" applyBorder="1" applyAlignment="1" applyProtection="1">
      <alignment vertical="center" wrapText="1"/>
      <protection locked="0"/>
    </xf>
    <xf numFmtId="0" fontId="1" fillId="0" borderId="19" xfId="37" applyFont="1" applyBorder="1" applyAlignment="1" applyProtection="1">
      <alignment vertical="center" wrapText="1"/>
      <protection locked="0"/>
    </xf>
    <xf numFmtId="0" fontId="4" fillId="0" borderId="20" xfId="37" applyFont="1" applyBorder="1" applyAlignment="1" applyProtection="1">
      <alignment vertical="center" wrapText="1"/>
      <protection locked="0"/>
    </xf>
    <xf numFmtId="0" fontId="1" fillId="0" borderId="21" xfId="37" applyFont="1" applyBorder="1" applyAlignment="1" applyProtection="1">
      <alignment vertical="center" wrapText="1"/>
      <protection locked="0"/>
    </xf>
    <xf numFmtId="0" fontId="1" fillId="0" borderId="0" xfId="37" applyFont="1" applyBorder="1" applyAlignment="1" applyProtection="1">
      <alignment vertical="top"/>
      <protection locked="0"/>
    </xf>
    <xf numFmtId="0" fontId="1" fillId="0" borderId="0" xfId="37" applyFont="1" applyAlignment="1" applyProtection="1">
      <alignment vertical="top"/>
      <protection locked="0"/>
    </xf>
    <xf numFmtId="0" fontId="1" fillId="0" borderId="10" xfId="37" applyFont="1" applyBorder="1" applyAlignment="1" applyProtection="1">
      <alignment horizontal="left" vertical="center"/>
      <protection locked="0"/>
    </xf>
    <xf numFmtId="0" fontId="1" fillId="0" borderId="11" xfId="37" applyFont="1" applyBorder="1" applyAlignment="1" applyProtection="1">
      <alignment horizontal="left" vertical="center"/>
      <protection locked="0"/>
    </xf>
    <xf numFmtId="0" fontId="1" fillId="0" borderId="12" xfId="37" applyFont="1" applyBorder="1" applyAlignment="1" applyProtection="1">
      <alignment horizontal="left" vertical="center"/>
      <protection locked="0"/>
    </xf>
    <xf numFmtId="0" fontId="1" fillId="0" borderId="13" xfId="37" applyFont="1" applyBorder="1" applyAlignment="1" applyProtection="1">
      <alignment horizontal="left" vertical="center"/>
      <protection locked="0"/>
    </xf>
    <xf numFmtId="0" fontId="1" fillId="0" borderId="14" xfId="37" applyFont="1" applyBorder="1" applyAlignment="1" applyProtection="1">
      <alignment horizontal="left" vertical="center"/>
      <protection locked="0"/>
    </xf>
    <xf numFmtId="0" fontId="23" fillId="0" borderId="0" xfId="37" applyFont="1" applyBorder="1" applyAlignment="1" applyProtection="1">
      <alignment horizontal="left" vertical="center"/>
      <protection locked="0"/>
    </xf>
    <xf numFmtId="0" fontId="20" fillId="0" borderId="0" xfId="37" applyFont="1" applyAlignment="1" applyProtection="1">
      <alignment horizontal="left" vertical="center"/>
      <protection locked="0"/>
    </xf>
    <xf numFmtId="0" fontId="23" fillId="0" borderId="20" xfId="37" applyFont="1" applyBorder="1" applyAlignment="1" applyProtection="1">
      <alignment horizontal="left" vertical="center"/>
      <protection locked="0"/>
    </xf>
    <xf numFmtId="0" fontId="23" fillId="0" borderId="20" xfId="37" applyFont="1" applyBorder="1" applyAlignment="1" applyProtection="1">
      <alignment horizontal="center" vertical="center"/>
      <protection locked="0"/>
    </xf>
    <xf numFmtId="0" fontId="20" fillId="0" borderId="20" xfId="37" applyFont="1" applyBorder="1" applyAlignment="1" applyProtection="1">
      <alignment horizontal="left" vertical="center"/>
      <protection locked="0"/>
    </xf>
    <xf numFmtId="0" fontId="15" fillId="0" borderId="0" xfId="37" applyFont="1" applyBorder="1" applyAlignment="1" applyProtection="1">
      <alignment horizontal="left" vertical="center"/>
      <protection locked="0"/>
    </xf>
    <xf numFmtId="0" fontId="10" fillId="0" borderId="0" xfId="37" applyFont="1" applyAlignment="1" applyProtection="1">
      <alignment horizontal="left" vertical="center"/>
      <protection locked="0"/>
    </xf>
    <xf numFmtId="0" fontId="10" fillId="0" borderId="0" xfId="37" applyFont="1" applyBorder="1" applyAlignment="1" applyProtection="1">
      <alignment horizontal="center" vertical="center"/>
      <protection locked="0"/>
    </xf>
    <xf numFmtId="0" fontId="10" fillId="0" borderId="13" xfId="37" applyFont="1" applyBorder="1" applyAlignment="1" applyProtection="1">
      <alignment horizontal="left" vertical="center"/>
      <protection locked="0"/>
    </xf>
    <xf numFmtId="0" fontId="10" fillId="0" borderId="0" xfId="37" applyFont="1" applyFill="1" applyBorder="1" applyAlignment="1" applyProtection="1">
      <alignment horizontal="left" vertical="center"/>
      <protection locked="0"/>
    </xf>
    <xf numFmtId="0" fontId="10" fillId="0" borderId="0" xfId="37" applyFont="1" applyFill="1" applyBorder="1" applyAlignment="1" applyProtection="1">
      <alignment horizontal="center" vertical="center"/>
      <protection locked="0"/>
    </xf>
    <xf numFmtId="0" fontId="1" fillId="0" borderId="19" xfId="37" applyFont="1" applyBorder="1" applyAlignment="1" applyProtection="1">
      <alignment horizontal="left" vertical="center"/>
      <protection locked="0"/>
    </xf>
    <xf numFmtId="0" fontId="4" fillId="0" borderId="20" xfId="37" applyFont="1" applyBorder="1" applyAlignment="1" applyProtection="1">
      <alignment horizontal="left" vertical="center"/>
      <protection locked="0"/>
    </xf>
    <xf numFmtId="0" fontId="1" fillId="0" borderId="21" xfId="37" applyFont="1" applyBorder="1" applyAlignment="1" applyProtection="1">
      <alignment horizontal="left" vertical="center"/>
      <protection locked="0"/>
    </xf>
    <xf numFmtId="0" fontId="1" fillId="0" borderId="0" xfId="37" applyFont="1" applyBorder="1" applyAlignment="1" applyProtection="1">
      <alignment horizontal="left" vertical="center"/>
      <protection locked="0"/>
    </xf>
    <xf numFmtId="0" fontId="4" fillId="0" borderId="0" xfId="37" applyFont="1" applyBorder="1" applyAlignment="1" applyProtection="1">
      <alignment horizontal="left" vertical="center"/>
      <protection locked="0"/>
    </xf>
    <xf numFmtId="0" fontId="20" fillId="0" borderId="0" xfId="37" applyFont="1" applyBorder="1" applyAlignment="1" applyProtection="1">
      <alignment horizontal="left" vertical="center"/>
      <protection locked="0"/>
    </xf>
    <xf numFmtId="0" fontId="10" fillId="0" borderId="20" xfId="37" applyFont="1" applyBorder="1" applyAlignment="1" applyProtection="1">
      <alignment horizontal="left" vertical="center"/>
      <protection locked="0"/>
    </xf>
    <xf numFmtId="0" fontId="10" fillId="0" borderId="0" xfId="37" applyFont="1" applyBorder="1" applyAlignment="1" applyProtection="1">
      <alignment horizontal="center" vertical="center" wrapText="1"/>
      <protection locked="0"/>
    </xf>
    <xf numFmtId="0" fontId="1" fillId="0" borderId="10" xfId="37" applyFont="1" applyBorder="1" applyAlignment="1" applyProtection="1">
      <alignment horizontal="left" vertical="center" wrapText="1"/>
      <protection locked="0"/>
    </xf>
    <xf numFmtId="0" fontId="1" fillId="0" borderId="11" xfId="37" applyFont="1" applyBorder="1" applyAlignment="1" applyProtection="1">
      <alignment horizontal="left" vertical="center" wrapText="1"/>
      <protection locked="0"/>
    </xf>
    <xf numFmtId="0" fontId="1" fillId="0" borderId="12" xfId="37" applyFont="1" applyBorder="1" applyAlignment="1" applyProtection="1">
      <alignment horizontal="left" vertical="center" wrapText="1"/>
      <protection locked="0"/>
    </xf>
    <xf numFmtId="0" fontId="1" fillId="0" borderId="13" xfId="37" applyFont="1" applyBorder="1" applyAlignment="1" applyProtection="1">
      <alignment horizontal="left" vertical="center" wrapText="1"/>
      <protection locked="0"/>
    </xf>
    <xf numFmtId="0" fontId="1" fillId="0" borderId="14" xfId="37" applyFont="1" applyBorder="1" applyAlignment="1" applyProtection="1">
      <alignment horizontal="left" vertical="center" wrapText="1"/>
      <protection locked="0"/>
    </xf>
    <xf numFmtId="0" fontId="20" fillId="0" borderId="13" xfId="37" applyFont="1" applyBorder="1" applyAlignment="1" applyProtection="1">
      <alignment horizontal="left" vertical="center" wrapText="1"/>
      <protection locked="0"/>
    </xf>
    <xf numFmtId="0" fontId="20" fillId="0" borderId="14" xfId="37" applyFont="1" applyBorder="1" applyAlignment="1" applyProtection="1">
      <alignment horizontal="left" vertical="center" wrapText="1"/>
      <protection locked="0"/>
    </xf>
    <xf numFmtId="0" fontId="10" fillId="0" borderId="13" xfId="37" applyFont="1" applyBorder="1" applyAlignment="1" applyProtection="1">
      <alignment horizontal="left" vertical="center" wrapText="1"/>
      <protection locked="0"/>
    </xf>
    <xf numFmtId="0" fontId="10" fillId="0" borderId="14" xfId="37" applyFont="1" applyBorder="1" applyAlignment="1" applyProtection="1">
      <alignment horizontal="left" vertical="center" wrapText="1"/>
      <protection locked="0"/>
    </xf>
    <xf numFmtId="0" fontId="10" fillId="0" borderId="14" xfId="37" applyFont="1" applyBorder="1" applyAlignment="1" applyProtection="1">
      <alignment horizontal="left" vertical="center"/>
      <protection locked="0"/>
    </xf>
    <xf numFmtId="0" fontId="10" fillId="0" borderId="19" xfId="37" applyFont="1" applyBorder="1" applyAlignment="1" applyProtection="1">
      <alignment horizontal="left" vertical="center" wrapText="1"/>
      <protection locked="0"/>
    </xf>
    <xf numFmtId="0" fontId="10" fillId="0" borderId="20" xfId="37" applyFont="1" applyBorder="1" applyAlignment="1" applyProtection="1">
      <alignment horizontal="left" vertical="center" wrapText="1"/>
      <protection locked="0"/>
    </xf>
    <xf numFmtId="0" fontId="10" fillId="0" borderId="21" xfId="37" applyFont="1" applyBorder="1" applyAlignment="1" applyProtection="1">
      <alignment horizontal="left" vertical="center" wrapText="1"/>
      <protection locked="0"/>
    </xf>
    <xf numFmtId="0" fontId="10" fillId="0" borderId="0" xfId="37" applyFont="1" applyBorder="1" applyAlignment="1" applyProtection="1">
      <alignment horizontal="left" vertical="top"/>
      <protection locked="0"/>
    </xf>
    <xf numFmtId="0" fontId="10" fillId="0" borderId="0" xfId="37" applyFont="1" applyBorder="1" applyAlignment="1" applyProtection="1">
      <alignment horizontal="center" vertical="top"/>
      <protection locked="0"/>
    </xf>
    <xf numFmtId="0" fontId="10" fillId="0" borderId="19" xfId="37" applyFont="1" applyBorder="1" applyAlignment="1" applyProtection="1">
      <alignment horizontal="left" vertical="center"/>
      <protection locked="0"/>
    </xf>
    <xf numFmtId="0" fontId="10" fillId="0" borderId="21" xfId="37" applyFont="1" applyBorder="1" applyAlignment="1" applyProtection="1">
      <alignment horizontal="left" vertical="center"/>
      <protection locked="0"/>
    </xf>
    <xf numFmtId="0" fontId="20" fillId="0" borderId="0" xfId="37" applyFont="1" applyAlignment="1" applyProtection="1">
      <alignment vertical="center"/>
      <protection locked="0"/>
    </xf>
    <xf numFmtId="0" fontId="23" fillId="0" borderId="0" xfId="37" applyFont="1" applyBorder="1" applyAlignment="1" applyProtection="1">
      <alignment vertical="center"/>
      <protection locked="0"/>
    </xf>
    <xf numFmtId="0" fontId="20" fillId="0" borderId="20" xfId="37" applyFont="1" applyBorder="1" applyAlignment="1" applyProtection="1">
      <alignment vertical="center"/>
      <protection locked="0"/>
    </xf>
    <xf numFmtId="0" fontId="23" fillId="0" borderId="20" xfId="37" applyFont="1" applyBorder="1" applyAlignment="1" applyProtection="1">
      <alignment vertical="center"/>
      <protection locked="0"/>
    </xf>
    <xf numFmtId="49" fontId="10" fillId="0" borderId="0" xfId="37" applyNumberFormat="1" applyFont="1" applyBorder="1" applyAlignment="1" applyProtection="1">
      <alignment horizontal="left" vertical="center"/>
      <protection locked="0"/>
    </xf>
    <xf numFmtId="0" fontId="1" fillId="0" borderId="20" xfId="37" applyBorder="1" applyAlignment="1" applyProtection="1">
      <alignment vertical="top"/>
      <protection locked="0"/>
    </xf>
    <xf numFmtId="0" fontId="23" fillId="0" borderId="20" xfId="37" applyFont="1" applyBorder="1" applyAlignment="1" applyProtection="1">
      <alignment horizontal="left"/>
      <protection locked="0"/>
    </xf>
    <xf numFmtId="0" fontId="20" fillId="0" borderId="20" xfId="37" applyFont="1" applyBorder="1" applyAlignment="1" applyProtection="1">
      <alignment/>
      <protection locked="0"/>
    </xf>
    <xf numFmtId="0" fontId="1" fillId="0" borderId="13" xfId="37" applyFont="1" applyBorder="1" applyAlignment="1" applyProtection="1">
      <alignment vertical="top"/>
      <protection locked="0"/>
    </xf>
    <xf numFmtId="0" fontId="1" fillId="0" borderId="14" xfId="37" applyFont="1" applyBorder="1" applyAlignment="1" applyProtection="1">
      <alignment vertical="top"/>
      <protection locked="0"/>
    </xf>
    <xf numFmtId="0" fontId="1" fillId="0" borderId="0" xfId="37" applyFont="1" applyBorder="1" applyAlignment="1" applyProtection="1">
      <alignment horizontal="center" vertical="center"/>
      <protection locked="0"/>
    </xf>
    <xf numFmtId="0" fontId="1" fillId="0" borderId="0" xfId="37" applyFont="1" applyBorder="1" applyAlignment="1" applyProtection="1">
      <alignment horizontal="left" vertical="top"/>
      <protection locked="0"/>
    </xf>
    <xf numFmtId="0" fontId="1" fillId="0" borderId="19" xfId="37" applyFont="1" applyBorder="1" applyAlignment="1" applyProtection="1">
      <alignment vertical="top"/>
      <protection locked="0"/>
    </xf>
    <xf numFmtId="0" fontId="1" fillId="0" borderId="20" xfId="37" applyFont="1" applyBorder="1" applyAlignment="1" applyProtection="1">
      <alignment vertical="top"/>
      <protection locked="0"/>
    </xf>
    <xf numFmtId="0" fontId="1" fillId="0" borderId="21" xfId="37" applyFont="1" applyBorder="1" applyAlignment="1" applyProtection="1">
      <alignment vertical="top"/>
      <protection locked="0"/>
    </xf>
    <xf numFmtId="0" fontId="7" fillId="36" borderId="0" xfId="37" applyFont="1" applyFill="1" applyBorder="1" applyAlignment="1">
      <alignment horizontal="center" vertical="center"/>
      <protection/>
    </xf>
    <xf numFmtId="0" fontId="10" fillId="0" borderId="0" xfId="37" applyFont="1" applyBorder="1" applyAlignment="1">
      <alignment horizontal="left" vertical="center"/>
      <protection/>
    </xf>
    <xf numFmtId="0" fontId="10" fillId="0" borderId="0" xfId="37" applyFont="1" applyBorder="1" applyAlignment="1">
      <alignment horizontal="left" vertical="center" wrapText="1"/>
      <protection/>
    </xf>
    <xf numFmtId="4" fontId="12" fillId="0" borderId="16" xfId="37" applyNumberFormat="1" applyFont="1" applyBorder="1" applyAlignment="1">
      <alignment vertical="center"/>
      <protection/>
    </xf>
    <xf numFmtId="0" fontId="13" fillId="0" borderId="0" xfId="37" applyFont="1" applyBorder="1" applyAlignment="1">
      <alignment horizontal="right" vertical="center"/>
      <protection/>
    </xf>
    <xf numFmtId="165" fontId="13" fillId="0" borderId="0" xfId="37" applyNumberFormat="1" applyFont="1" applyBorder="1" applyAlignment="1">
      <alignment horizontal="center" vertical="center"/>
      <protection/>
    </xf>
    <xf numFmtId="4" fontId="14" fillId="0" borderId="0" xfId="37" applyNumberFormat="1" applyFont="1" applyBorder="1" applyAlignment="1">
      <alignment vertical="center"/>
      <protection/>
    </xf>
    <xf numFmtId="0" fontId="11" fillId="34" borderId="18" xfId="37" applyFont="1" applyFill="1" applyBorder="1" applyAlignment="1">
      <alignment horizontal="left" vertical="center"/>
      <protection/>
    </xf>
    <xf numFmtId="4" fontId="11" fillId="34" borderId="25" xfId="37" applyNumberFormat="1" applyFont="1" applyFill="1" applyBorder="1" applyAlignment="1">
      <alignment vertical="center"/>
      <protection/>
    </xf>
    <xf numFmtId="0" fontId="11" fillId="0" borderId="0" xfId="37" applyFont="1" applyBorder="1" applyAlignment="1">
      <alignment horizontal="left" vertical="center" wrapText="1"/>
      <protection/>
    </xf>
    <xf numFmtId="166" fontId="10" fillId="0" borderId="0" xfId="37" applyNumberFormat="1" applyFont="1" applyBorder="1" applyAlignment="1">
      <alignment horizontal="left" vertical="center"/>
      <protection/>
    </xf>
    <xf numFmtId="0" fontId="10" fillId="0" borderId="0" xfId="37" applyFont="1" applyBorder="1" applyAlignment="1">
      <alignment vertical="center"/>
      <protection/>
    </xf>
    <xf numFmtId="0" fontId="16" fillId="0" borderId="29" xfId="37" applyFont="1" applyBorder="1" applyAlignment="1">
      <alignment horizontal="center" vertical="center"/>
      <protection/>
    </xf>
    <xf numFmtId="0" fontId="10" fillId="35" borderId="17" xfId="37" applyFont="1" applyFill="1" applyBorder="1" applyAlignment="1">
      <alignment horizontal="center" vertical="center"/>
      <protection/>
    </xf>
    <xf numFmtId="0" fontId="10" fillId="35" borderId="18" xfId="37" applyFont="1" applyFill="1" applyBorder="1" applyAlignment="1">
      <alignment horizontal="center" vertical="center"/>
      <protection/>
    </xf>
    <xf numFmtId="0" fontId="10" fillId="35" borderId="18" xfId="37" applyFont="1" applyFill="1" applyBorder="1" applyAlignment="1">
      <alignment horizontal="right" vertical="center"/>
      <protection/>
    </xf>
    <xf numFmtId="0" fontId="21" fillId="0" borderId="0" xfId="37" applyFont="1" applyBorder="1" applyAlignment="1">
      <alignment horizontal="left" vertical="center" wrapText="1"/>
      <protection/>
    </xf>
    <xf numFmtId="4" fontId="22" fillId="0" borderId="0" xfId="37" applyNumberFormat="1" applyFont="1" applyBorder="1" applyAlignment="1">
      <alignment vertical="center"/>
      <protection/>
    </xf>
    <xf numFmtId="4" fontId="17" fillId="0" borderId="0" xfId="37" applyNumberFormat="1" applyFont="1" applyBorder="1" applyAlignment="1">
      <alignment horizontal="right" vertical="center"/>
      <protection/>
    </xf>
    <xf numFmtId="4" fontId="17" fillId="0" borderId="0" xfId="37" applyNumberFormat="1" applyFont="1" applyBorder="1" applyAlignment="1">
      <alignment vertical="center"/>
      <protection/>
    </xf>
    <xf numFmtId="0" fontId="9" fillId="0" borderId="0" xfId="37" applyFont="1" applyBorder="1" applyAlignment="1">
      <alignment horizontal="left" vertical="center" wrapText="1"/>
      <protection/>
    </xf>
    <xf numFmtId="0" fontId="25" fillId="33" borderId="0" xfId="36" applyNumberFormat="1" applyFont="1" applyFill="1" applyBorder="1" applyAlignment="1" applyProtection="1">
      <alignment vertical="center"/>
      <protection/>
    </xf>
    <xf numFmtId="0" fontId="8" fillId="0" borderId="0" xfId="37" applyFont="1" applyBorder="1" applyAlignment="1" applyProtection="1">
      <alignment horizontal="center" vertical="center" wrapText="1"/>
      <protection locked="0"/>
    </xf>
    <xf numFmtId="0" fontId="23" fillId="0" borderId="20" xfId="37" applyFont="1" applyBorder="1" applyAlignment="1" applyProtection="1">
      <alignment horizontal="left" wrapText="1"/>
      <protection locked="0"/>
    </xf>
    <xf numFmtId="0" fontId="10" fillId="0" borderId="0" xfId="37" applyFont="1" applyBorder="1" applyAlignment="1" applyProtection="1">
      <alignment horizontal="left" vertical="center" wrapText="1"/>
      <protection locked="0"/>
    </xf>
    <xf numFmtId="0" fontId="37" fillId="0" borderId="0" xfId="37" applyFont="1" applyBorder="1" applyAlignment="1" applyProtection="1">
      <alignment horizontal="left" vertical="center" wrapText="1"/>
      <protection locked="0"/>
    </xf>
    <xf numFmtId="0" fontId="1" fillId="0" borderId="0" xfId="37" applyFont="1" applyBorder="1" applyAlignment="1" applyProtection="1">
      <alignment horizontal="left" vertical="center" wrapText="1"/>
      <protection locked="0"/>
    </xf>
    <xf numFmtId="0" fontId="15" fillId="0" borderId="0" xfId="37" applyFont="1" applyBorder="1" applyAlignment="1" applyProtection="1">
      <alignment horizontal="left" vertical="center" wrapText="1"/>
      <protection locked="0"/>
    </xf>
    <xf numFmtId="49" fontId="10" fillId="0" borderId="0" xfId="37" applyNumberFormat="1" applyFont="1" applyBorder="1" applyAlignment="1" applyProtection="1">
      <alignment horizontal="left" vertical="center" wrapText="1"/>
      <protection locked="0"/>
    </xf>
    <xf numFmtId="0" fontId="8" fillId="0" borderId="0" xfId="37" applyFont="1" applyBorder="1" applyAlignment="1" applyProtection="1">
      <alignment horizontal="center" vertical="center"/>
      <protection locked="0"/>
    </xf>
    <xf numFmtId="0" fontId="10" fillId="0" borderId="0" xfId="37" applyFont="1" applyBorder="1" applyAlignment="1" applyProtection="1">
      <alignment horizontal="left" vertical="top"/>
      <protection locked="0"/>
    </xf>
    <xf numFmtId="0" fontId="23" fillId="0" borderId="20" xfId="37" applyFont="1" applyBorder="1" applyAlignment="1" applyProtection="1">
      <alignment horizontal="left"/>
      <protection locked="0"/>
    </xf>
    <xf numFmtId="0" fontId="10" fillId="0" borderId="0" xfId="37" applyFont="1" applyBorder="1" applyAlignment="1" applyProtection="1">
      <alignment horizontal="left" vertical="center"/>
      <protection locked="0"/>
    </xf>
    <xf numFmtId="0" fontId="1" fillId="0" borderId="0" xfId="37" applyFont="1" applyAlignment="1">
      <alignment vertical="center"/>
      <protection/>
    </xf>
    <xf numFmtId="0" fontId="32" fillId="0" borderId="0" xfId="37" applyFont="1" applyAlignment="1">
      <alignment/>
      <protection/>
    </xf>
    <xf numFmtId="168" fontId="1" fillId="0" borderId="36" xfId="37" applyNumberFormat="1" applyFont="1" applyBorder="1" applyAlignment="1" applyProtection="1">
      <alignment vertical="center"/>
      <protection locked="0"/>
    </xf>
    <xf numFmtId="168" fontId="34" fillId="0" borderId="36" xfId="37" applyNumberFormat="1" applyFont="1" applyBorder="1" applyAlignment="1" applyProtection="1">
      <alignment vertical="center"/>
      <protection locked="0"/>
    </xf>
    <xf numFmtId="0" fontId="1" fillId="0" borderId="36" xfId="37" applyFont="1" applyBorder="1" applyAlignment="1" applyProtection="1">
      <alignment horizontal="left" vertical="center" wrapText="1"/>
      <protection locked="0"/>
    </xf>
    <xf numFmtId="0" fontId="34" fillId="0" borderId="36" xfId="37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Hyperlink" xfId="36"/>
    <cellStyle name="Excel Built-in Normal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W27" sqref="W27:AE27"/>
    </sheetView>
  </sheetViews>
  <sheetFormatPr defaultColWidth="6.7109375" defaultRowHeight="13.5" customHeight="1"/>
  <cols>
    <col min="1" max="1" width="6.28125" style="1" customWidth="1"/>
    <col min="2" max="2" width="1.28515625" style="1" customWidth="1"/>
    <col min="3" max="3" width="3.140625" style="1" customWidth="1"/>
    <col min="4" max="33" width="2.00390625" style="1" customWidth="1"/>
    <col min="34" max="34" width="2.57421875" style="1" customWidth="1"/>
    <col min="35" max="35" width="24.00390625" style="1" customWidth="1"/>
    <col min="36" max="37" width="1.8515625" style="1" customWidth="1"/>
    <col min="38" max="38" width="6.28125" style="1" customWidth="1"/>
    <col min="39" max="39" width="2.57421875" style="1" customWidth="1"/>
    <col min="40" max="40" width="10.140625" style="1" customWidth="1"/>
    <col min="41" max="41" width="5.7109375" style="1" customWidth="1"/>
    <col min="42" max="42" width="3.140625" style="1" customWidth="1"/>
    <col min="43" max="43" width="11.8515625" style="1" customWidth="1"/>
    <col min="44" max="44" width="10.28125" style="1" customWidth="1"/>
    <col min="45" max="56" width="0" style="1" hidden="1" customWidth="1"/>
    <col min="57" max="57" width="50.28125" style="1" customWidth="1"/>
    <col min="58" max="70" width="6.7109375" style="1" customWidth="1"/>
    <col min="71" max="91" width="0" style="1" hidden="1" customWidth="1"/>
    <col min="92" max="16384" width="6.7109375" style="1" customWidth="1"/>
  </cols>
  <sheetData>
    <row r="1" spans="1:74" ht="21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8" t="s">
        <v>4</v>
      </c>
      <c r="BB1" s="8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9" t="s">
        <v>5</v>
      </c>
      <c r="BU1" s="9" t="s">
        <v>5</v>
      </c>
      <c r="BV1" s="9" t="s">
        <v>6</v>
      </c>
    </row>
    <row r="2" spans="3:72" ht="36.75" customHeight="1">
      <c r="AR2" s="279" t="s">
        <v>7</v>
      </c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0" t="s">
        <v>8</v>
      </c>
      <c r="BT2" s="10" t="s">
        <v>9</v>
      </c>
    </row>
    <row r="3" spans="2:72" ht="6.7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BS3" s="10" t="s">
        <v>8</v>
      </c>
      <c r="BT3" s="10" t="s">
        <v>10</v>
      </c>
    </row>
    <row r="4" spans="2:71" ht="36.75" customHeight="1">
      <c r="B4" s="14"/>
      <c r="C4" s="15"/>
      <c r="D4" s="16" t="s">
        <v>11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7"/>
      <c r="AS4" s="18" t="s">
        <v>12</v>
      </c>
      <c r="BS4" s="10" t="s">
        <v>13</v>
      </c>
    </row>
    <row r="5" spans="2:71" ht="14.25" customHeight="1">
      <c r="B5" s="14"/>
      <c r="C5" s="15"/>
      <c r="D5" s="19" t="s">
        <v>14</v>
      </c>
      <c r="E5" s="15"/>
      <c r="F5" s="15"/>
      <c r="G5" s="15"/>
      <c r="H5" s="15"/>
      <c r="I5" s="15"/>
      <c r="J5" s="15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15"/>
      <c r="AQ5" s="17"/>
      <c r="BS5" s="10" t="s">
        <v>8</v>
      </c>
    </row>
    <row r="6" spans="2:71" ht="36.75" customHeight="1">
      <c r="B6" s="14"/>
      <c r="C6" s="15"/>
      <c r="D6" s="21" t="s">
        <v>15</v>
      </c>
      <c r="E6" s="15"/>
      <c r="F6" s="15"/>
      <c r="G6" s="15"/>
      <c r="H6" s="15"/>
      <c r="I6" s="15"/>
      <c r="J6" s="15"/>
      <c r="K6" s="20" t="s">
        <v>16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7"/>
      <c r="BS6" s="10" t="s">
        <v>17</v>
      </c>
    </row>
    <row r="7" spans="2:71" ht="14.25" customHeight="1">
      <c r="B7" s="14"/>
      <c r="C7" s="15"/>
      <c r="D7" s="22" t="s">
        <v>18</v>
      </c>
      <c r="E7" s="15"/>
      <c r="F7" s="15"/>
      <c r="G7" s="15"/>
      <c r="H7" s="15"/>
      <c r="I7" s="15"/>
      <c r="J7" s="15"/>
      <c r="K7" s="20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22" t="s">
        <v>19</v>
      </c>
      <c r="AL7" s="15"/>
      <c r="AM7" s="15"/>
      <c r="AN7" s="20"/>
      <c r="AO7" s="15"/>
      <c r="AP7" s="15"/>
      <c r="AQ7" s="17"/>
      <c r="BS7" s="10" t="s">
        <v>20</v>
      </c>
    </row>
    <row r="8" spans="2:71" ht="14.25" customHeight="1">
      <c r="B8" s="14"/>
      <c r="C8" s="15"/>
      <c r="D8" s="22" t="s">
        <v>21</v>
      </c>
      <c r="E8" s="15"/>
      <c r="F8" s="15"/>
      <c r="G8" s="15"/>
      <c r="H8" s="15"/>
      <c r="I8" s="15"/>
      <c r="J8" s="15"/>
      <c r="K8" s="20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22" t="s">
        <v>22</v>
      </c>
      <c r="AL8" s="15"/>
      <c r="AM8" s="15"/>
      <c r="AN8" s="23">
        <v>43819</v>
      </c>
      <c r="AO8" s="15"/>
      <c r="AP8" s="15"/>
      <c r="AQ8" s="17"/>
      <c r="BS8" s="10" t="s">
        <v>23</v>
      </c>
    </row>
    <row r="9" spans="2:71" ht="14.25" customHeight="1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7"/>
      <c r="BS9" s="10" t="s">
        <v>24</v>
      </c>
    </row>
    <row r="10" spans="2:71" ht="14.25" customHeight="1">
      <c r="B10" s="14"/>
      <c r="C10" s="15"/>
      <c r="D10" s="22" t="s">
        <v>25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22" t="s">
        <v>26</v>
      </c>
      <c r="AL10" s="15"/>
      <c r="AM10" s="15"/>
      <c r="AN10" s="20"/>
      <c r="AO10" s="15"/>
      <c r="AP10" s="15"/>
      <c r="AQ10" s="17"/>
      <c r="BS10" s="10" t="s">
        <v>17</v>
      </c>
    </row>
    <row r="11" spans="2:71" ht="18" customHeight="1">
      <c r="B11" s="14"/>
      <c r="C11" s="15"/>
      <c r="D11" s="15"/>
      <c r="E11" s="2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22" t="s">
        <v>27</v>
      </c>
      <c r="AL11" s="15"/>
      <c r="AM11" s="15"/>
      <c r="AN11" s="20"/>
      <c r="AO11" s="15"/>
      <c r="AP11" s="15"/>
      <c r="AQ11" s="17"/>
      <c r="BS11" s="10" t="s">
        <v>17</v>
      </c>
    </row>
    <row r="12" spans="2:71" ht="6.75" customHeight="1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7"/>
      <c r="BS12" s="10" t="s">
        <v>17</v>
      </c>
    </row>
    <row r="13" spans="2:71" ht="14.25" customHeight="1">
      <c r="B13" s="14"/>
      <c r="C13" s="15"/>
      <c r="D13" s="22" t="s">
        <v>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22" t="s">
        <v>26</v>
      </c>
      <c r="AL13" s="15"/>
      <c r="AM13" s="15"/>
      <c r="AN13" s="20"/>
      <c r="AO13" s="15"/>
      <c r="AP13" s="15"/>
      <c r="AQ13" s="17"/>
      <c r="BS13" s="10" t="s">
        <v>17</v>
      </c>
    </row>
    <row r="14" spans="2:71" ht="15" customHeight="1">
      <c r="B14" s="14"/>
      <c r="C14" s="15"/>
      <c r="D14" s="15"/>
      <c r="E14" s="20" t="s">
        <v>29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22" t="s">
        <v>27</v>
      </c>
      <c r="AL14" s="15"/>
      <c r="AM14" s="15"/>
      <c r="AN14" s="20"/>
      <c r="AO14" s="15"/>
      <c r="AP14" s="15"/>
      <c r="AQ14" s="17"/>
      <c r="BS14" s="10" t="s">
        <v>17</v>
      </c>
    </row>
    <row r="15" spans="2:71" ht="6.75" customHeight="1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7"/>
      <c r="BS15" s="10" t="s">
        <v>5</v>
      </c>
    </row>
    <row r="16" spans="2:71" ht="14.25" customHeight="1">
      <c r="B16" s="14"/>
      <c r="C16" s="15"/>
      <c r="D16" s="22" t="s">
        <v>30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22" t="s">
        <v>26</v>
      </c>
      <c r="AL16" s="15"/>
      <c r="AM16" s="15"/>
      <c r="AN16" s="20"/>
      <c r="AO16" s="15"/>
      <c r="AP16" s="15"/>
      <c r="AQ16" s="17"/>
      <c r="BS16" s="10" t="s">
        <v>5</v>
      </c>
    </row>
    <row r="17" spans="2:71" ht="18" customHeight="1">
      <c r="B17" s="14"/>
      <c r="C17" s="15"/>
      <c r="D17" s="15"/>
      <c r="E17" s="2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22" t="s">
        <v>27</v>
      </c>
      <c r="AL17" s="15"/>
      <c r="AM17" s="15"/>
      <c r="AN17" s="20"/>
      <c r="AO17" s="15"/>
      <c r="AP17" s="15"/>
      <c r="AQ17" s="17"/>
      <c r="BS17" s="10" t="s">
        <v>31</v>
      </c>
    </row>
    <row r="18" spans="2:71" ht="6.75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7"/>
      <c r="BS18" s="10" t="s">
        <v>8</v>
      </c>
    </row>
    <row r="19" spans="2:71" ht="14.25" customHeight="1">
      <c r="B19" s="14"/>
      <c r="C19" s="15"/>
      <c r="D19" s="22" t="s">
        <v>32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7"/>
      <c r="BS19" s="10" t="s">
        <v>8</v>
      </c>
    </row>
    <row r="20" spans="2:71" ht="105.75" customHeight="1">
      <c r="B20" s="14"/>
      <c r="C20" s="15"/>
      <c r="D20" s="15"/>
      <c r="E20" s="281" t="s">
        <v>33</v>
      </c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15"/>
      <c r="AP20" s="15"/>
      <c r="AQ20" s="17"/>
      <c r="BS20" s="10" t="s">
        <v>5</v>
      </c>
    </row>
    <row r="21" spans="2:43" ht="6.75" customHeight="1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7"/>
    </row>
    <row r="22" spans="2:43" ht="6.75" customHeight="1">
      <c r="B22" s="14"/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15"/>
      <c r="AQ22" s="17"/>
    </row>
    <row r="23" spans="2:43" s="25" customFormat="1" ht="25.5" customHeight="1">
      <c r="B23" s="26"/>
      <c r="C23" s="27"/>
      <c r="D23" s="28" t="s">
        <v>34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82">
        <f>ROUND(AG51,2)</f>
        <v>0</v>
      </c>
      <c r="AL23" s="282"/>
      <c r="AM23" s="282"/>
      <c r="AN23" s="282"/>
      <c r="AO23" s="282"/>
      <c r="AP23" s="27"/>
      <c r="AQ23" s="30"/>
    </row>
    <row r="24" spans="2:43" s="25" customFormat="1" ht="6.75" customHeight="1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30"/>
    </row>
    <row r="25" spans="2:43" s="25" customFormat="1" ht="13.5" customHeight="1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83" t="s">
        <v>35</v>
      </c>
      <c r="M25" s="283"/>
      <c r="N25" s="283"/>
      <c r="O25" s="283"/>
      <c r="P25" s="27"/>
      <c r="Q25" s="27"/>
      <c r="R25" s="27"/>
      <c r="S25" s="27"/>
      <c r="T25" s="27"/>
      <c r="U25" s="27"/>
      <c r="V25" s="27"/>
      <c r="W25" s="283" t="s">
        <v>36</v>
      </c>
      <c r="X25" s="283"/>
      <c r="Y25" s="283"/>
      <c r="Z25" s="283"/>
      <c r="AA25" s="283"/>
      <c r="AB25" s="283"/>
      <c r="AC25" s="283"/>
      <c r="AD25" s="283"/>
      <c r="AE25" s="283"/>
      <c r="AF25" s="27"/>
      <c r="AG25" s="27"/>
      <c r="AH25" s="27"/>
      <c r="AI25" s="27"/>
      <c r="AJ25" s="27"/>
      <c r="AK25" s="283" t="s">
        <v>37</v>
      </c>
      <c r="AL25" s="283"/>
      <c r="AM25" s="283"/>
      <c r="AN25" s="283"/>
      <c r="AO25" s="283"/>
      <c r="AP25" s="27"/>
      <c r="AQ25" s="30"/>
    </row>
    <row r="26" spans="2:43" s="32" customFormat="1" ht="14.25" customHeight="1">
      <c r="B26" s="33"/>
      <c r="C26" s="34"/>
      <c r="D26" s="35" t="s">
        <v>38</v>
      </c>
      <c r="E26" s="34"/>
      <c r="F26" s="35" t="s">
        <v>39</v>
      </c>
      <c r="G26" s="34"/>
      <c r="H26" s="34"/>
      <c r="I26" s="34"/>
      <c r="J26" s="34"/>
      <c r="K26" s="34"/>
      <c r="L26" s="284">
        <v>0.21</v>
      </c>
      <c r="M26" s="284"/>
      <c r="N26" s="284"/>
      <c r="O26" s="284"/>
      <c r="P26" s="34"/>
      <c r="Q26" s="34"/>
      <c r="R26" s="34"/>
      <c r="S26" s="34"/>
      <c r="T26" s="34"/>
      <c r="U26" s="34"/>
      <c r="V26" s="34"/>
      <c r="W26" s="285">
        <f>AK23</f>
        <v>0</v>
      </c>
      <c r="X26" s="285"/>
      <c r="Y26" s="285"/>
      <c r="Z26" s="285"/>
      <c r="AA26" s="285"/>
      <c r="AB26" s="285"/>
      <c r="AC26" s="285"/>
      <c r="AD26" s="285"/>
      <c r="AE26" s="285"/>
      <c r="AF26" s="34"/>
      <c r="AG26" s="34"/>
      <c r="AH26" s="34"/>
      <c r="AI26" s="34"/>
      <c r="AJ26" s="34"/>
      <c r="AK26" s="285">
        <f>W26*0.21</f>
        <v>0</v>
      </c>
      <c r="AL26" s="285"/>
      <c r="AM26" s="285"/>
      <c r="AN26" s="285"/>
      <c r="AO26" s="285"/>
      <c r="AP26" s="34"/>
      <c r="AQ26" s="36"/>
    </row>
    <row r="27" spans="2:43" s="32" customFormat="1" ht="14.25" customHeight="1">
      <c r="B27" s="33"/>
      <c r="C27" s="34"/>
      <c r="D27" s="34"/>
      <c r="E27" s="34"/>
      <c r="F27" s="35" t="s">
        <v>40</v>
      </c>
      <c r="G27" s="34"/>
      <c r="H27" s="34"/>
      <c r="I27" s="34"/>
      <c r="J27" s="34"/>
      <c r="K27" s="34"/>
      <c r="L27" s="284">
        <v>0.15</v>
      </c>
      <c r="M27" s="284"/>
      <c r="N27" s="284"/>
      <c r="O27" s="284"/>
      <c r="P27" s="34"/>
      <c r="Q27" s="34"/>
      <c r="R27" s="34"/>
      <c r="S27" s="34"/>
      <c r="T27" s="34"/>
      <c r="U27" s="34"/>
      <c r="V27" s="34"/>
      <c r="W27" s="285">
        <v>0</v>
      </c>
      <c r="X27" s="285"/>
      <c r="Y27" s="285"/>
      <c r="Z27" s="285"/>
      <c r="AA27" s="285"/>
      <c r="AB27" s="285"/>
      <c r="AC27" s="285"/>
      <c r="AD27" s="285"/>
      <c r="AE27" s="285"/>
      <c r="AF27" s="34"/>
      <c r="AG27" s="34"/>
      <c r="AH27" s="34"/>
      <c r="AI27" s="34"/>
      <c r="AJ27" s="34"/>
      <c r="AK27" s="285">
        <v>0</v>
      </c>
      <c r="AL27" s="285"/>
      <c r="AM27" s="285"/>
      <c r="AN27" s="285"/>
      <c r="AO27" s="285"/>
      <c r="AP27" s="34"/>
      <c r="AQ27" s="36"/>
    </row>
    <row r="28" spans="2:43" s="32" customFormat="1" ht="12.75" customHeight="1" hidden="1">
      <c r="B28" s="33"/>
      <c r="C28" s="34"/>
      <c r="D28" s="34"/>
      <c r="E28" s="34"/>
      <c r="F28" s="35" t="s">
        <v>41</v>
      </c>
      <c r="G28" s="34"/>
      <c r="H28" s="34"/>
      <c r="I28" s="34"/>
      <c r="J28" s="34"/>
      <c r="K28" s="34"/>
      <c r="L28" s="284">
        <v>0.21</v>
      </c>
      <c r="M28" s="284"/>
      <c r="N28" s="284"/>
      <c r="O28" s="284"/>
      <c r="P28" s="34"/>
      <c r="Q28" s="34"/>
      <c r="R28" s="34"/>
      <c r="S28" s="34"/>
      <c r="T28" s="34"/>
      <c r="U28" s="34"/>
      <c r="V28" s="34"/>
      <c r="W28" s="285">
        <f>ROUND(BB51,2)</f>
        <v>0</v>
      </c>
      <c r="X28" s="285"/>
      <c r="Y28" s="285"/>
      <c r="Z28" s="285"/>
      <c r="AA28" s="285"/>
      <c r="AB28" s="285"/>
      <c r="AC28" s="285"/>
      <c r="AD28" s="285"/>
      <c r="AE28" s="285"/>
      <c r="AF28" s="34"/>
      <c r="AG28" s="34"/>
      <c r="AH28" s="34"/>
      <c r="AI28" s="34"/>
      <c r="AJ28" s="34"/>
      <c r="AK28" s="285">
        <v>0</v>
      </c>
      <c r="AL28" s="285"/>
      <c r="AM28" s="285"/>
      <c r="AN28" s="285"/>
      <c r="AO28" s="285"/>
      <c r="AP28" s="34"/>
      <c r="AQ28" s="36"/>
    </row>
    <row r="29" spans="2:43" s="32" customFormat="1" ht="12.75" customHeight="1" hidden="1">
      <c r="B29" s="33"/>
      <c r="C29" s="34"/>
      <c r="D29" s="34"/>
      <c r="E29" s="34"/>
      <c r="F29" s="35" t="s">
        <v>42</v>
      </c>
      <c r="G29" s="34"/>
      <c r="H29" s="34"/>
      <c r="I29" s="34"/>
      <c r="J29" s="34"/>
      <c r="K29" s="34"/>
      <c r="L29" s="284">
        <v>0.15</v>
      </c>
      <c r="M29" s="284"/>
      <c r="N29" s="284"/>
      <c r="O29" s="284"/>
      <c r="P29" s="34"/>
      <c r="Q29" s="34"/>
      <c r="R29" s="34"/>
      <c r="S29" s="34"/>
      <c r="T29" s="34"/>
      <c r="U29" s="34"/>
      <c r="V29" s="34"/>
      <c r="W29" s="285">
        <f>ROUND(BC51,2)</f>
        <v>0</v>
      </c>
      <c r="X29" s="285"/>
      <c r="Y29" s="285"/>
      <c r="Z29" s="285"/>
      <c r="AA29" s="285"/>
      <c r="AB29" s="285"/>
      <c r="AC29" s="285"/>
      <c r="AD29" s="285"/>
      <c r="AE29" s="285"/>
      <c r="AF29" s="34"/>
      <c r="AG29" s="34"/>
      <c r="AH29" s="34"/>
      <c r="AI29" s="34"/>
      <c r="AJ29" s="34"/>
      <c r="AK29" s="285">
        <v>0</v>
      </c>
      <c r="AL29" s="285"/>
      <c r="AM29" s="285"/>
      <c r="AN29" s="285"/>
      <c r="AO29" s="285"/>
      <c r="AP29" s="34"/>
      <c r="AQ29" s="36"/>
    </row>
    <row r="30" spans="2:43" s="32" customFormat="1" ht="12.75" customHeight="1" hidden="1">
      <c r="B30" s="33"/>
      <c r="C30" s="34"/>
      <c r="D30" s="34"/>
      <c r="E30" s="34"/>
      <c r="F30" s="35" t="s">
        <v>43</v>
      </c>
      <c r="G30" s="34"/>
      <c r="H30" s="34"/>
      <c r="I30" s="34"/>
      <c r="J30" s="34"/>
      <c r="K30" s="34"/>
      <c r="L30" s="284">
        <v>0</v>
      </c>
      <c r="M30" s="284"/>
      <c r="N30" s="284"/>
      <c r="O30" s="284"/>
      <c r="P30" s="34"/>
      <c r="Q30" s="34"/>
      <c r="R30" s="34"/>
      <c r="S30" s="34"/>
      <c r="T30" s="34"/>
      <c r="U30" s="34"/>
      <c r="V30" s="34"/>
      <c r="W30" s="285">
        <f>ROUND(BD51,2)</f>
        <v>0</v>
      </c>
      <c r="X30" s="285"/>
      <c r="Y30" s="285"/>
      <c r="Z30" s="285"/>
      <c r="AA30" s="285"/>
      <c r="AB30" s="285"/>
      <c r="AC30" s="285"/>
      <c r="AD30" s="285"/>
      <c r="AE30" s="285"/>
      <c r="AF30" s="34"/>
      <c r="AG30" s="34"/>
      <c r="AH30" s="34"/>
      <c r="AI30" s="34"/>
      <c r="AJ30" s="34"/>
      <c r="AK30" s="285">
        <v>0</v>
      </c>
      <c r="AL30" s="285"/>
      <c r="AM30" s="285"/>
      <c r="AN30" s="285"/>
      <c r="AO30" s="285"/>
      <c r="AP30" s="34"/>
      <c r="AQ30" s="36"/>
    </row>
    <row r="31" spans="2:43" s="25" customFormat="1" ht="6.75" customHeight="1"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30"/>
    </row>
    <row r="32" spans="2:43" s="25" customFormat="1" ht="25.5" customHeight="1">
      <c r="B32" s="26"/>
      <c r="C32" s="37"/>
      <c r="D32" s="38" t="s">
        <v>44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 t="s">
        <v>45</v>
      </c>
      <c r="U32" s="39"/>
      <c r="V32" s="39"/>
      <c r="W32" s="39"/>
      <c r="X32" s="286" t="s">
        <v>46</v>
      </c>
      <c r="Y32" s="286"/>
      <c r="Z32" s="286"/>
      <c r="AA32" s="286"/>
      <c r="AB32" s="286"/>
      <c r="AC32" s="39"/>
      <c r="AD32" s="39"/>
      <c r="AE32" s="39"/>
      <c r="AF32" s="39"/>
      <c r="AG32" s="39"/>
      <c r="AH32" s="39"/>
      <c r="AI32" s="39"/>
      <c r="AJ32" s="39"/>
      <c r="AK32" s="287">
        <f>SUM(AK23:AK30)</f>
        <v>0</v>
      </c>
      <c r="AL32" s="287"/>
      <c r="AM32" s="287"/>
      <c r="AN32" s="287"/>
      <c r="AO32" s="287"/>
      <c r="AP32" s="37"/>
      <c r="AQ32" s="41"/>
    </row>
    <row r="33" spans="2:43" s="25" customFormat="1" ht="6.75" customHeight="1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30"/>
    </row>
    <row r="34" spans="2:43" s="25" customFormat="1" ht="6.75" customHeight="1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4"/>
    </row>
    <row r="38" spans="2:44" s="25" customFormat="1" ht="6.75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26"/>
    </row>
    <row r="39" spans="2:44" s="25" customFormat="1" ht="36.75" customHeight="1">
      <c r="B39" s="26"/>
      <c r="C39" s="47" t="s">
        <v>47</v>
      </c>
      <c r="AR39" s="26"/>
    </row>
    <row r="40" spans="2:44" s="25" customFormat="1" ht="6.75" customHeight="1">
      <c r="B40" s="26"/>
      <c r="AR40" s="26"/>
    </row>
    <row r="41" spans="2:44" s="48" customFormat="1" ht="14.25" customHeight="1">
      <c r="B41" s="49"/>
      <c r="C41" s="50" t="s">
        <v>14</v>
      </c>
      <c r="AR41" s="49"/>
    </row>
    <row r="42" spans="2:44" s="51" customFormat="1" ht="36.75" customHeight="1">
      <c r="B42" s="52"/>
      <c r="C42" s="53" t="s">
        <v>15</v>
      </c>
      <c r="L42" s="288" t="str">
        <f>K6</f>
        <v>Svářečská škola</v>
      </c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R42" s="52"/>
    </row>
    <row r="43" spans="2:44" s="25" customFormat="1" ht="6.75" customHeight="1">
      <c r="B43" s="26"/>
      <c r="AR43" s="26"/>
    </row>
    <row r="44" spans="2:44" s="25" customFormat="1" ht="15" customHeight="1">
      <c r="B44" s="26"/>
      <c r="C44" s="50" t="s">
        <v>21</v>
      </c>
      <c r="L44" s="54">
        <f>IF(K8="","",K8)</f>
      </c>
      <c r="AI44" s="50" t="s">
        <v>22</v>
      </c>
      <c r="AM44" s="289">
        <f>IF(AN8="","",AN8)</f>
        <v>43819</v>
      </c>
      <c r="AN44" s="289"/>
      <c r="AR44" s="26"/>
    </row>
    <row r="45" spans="2:44" s="25" customFormat="1" ht="6.75" customHeight="1">
      <c r="B45" s="26"/>
      <c r="AR45" s="26"/>
    </row>
    <row r="46" spans="2:56" s="25" customFormat="1" ht="15" customHeight="1">
      <c r="B46" s="26"/>
      <c r="C46" s="50" t="s">
        <v>25</v>
      </c>
      <c r="L46" s="48">
        <f>IF(E11="","",E11)</f>
      </c>
      <c r="AI46" s="50" t="s">
        <v>30</v>
      </c>
      <c r="AM46" s="290">
        <f>IF(E17="","",E17)</f>
      </c>
      <c r="AN46" s="290"/>
      <c r="AO46" s="290"/>
      <c r="AP46" s="290"/>
      <c r="AR46" s="26"/>
      <c r="AS46" s="291" t="s">
        <v>48</v>
      </c>
      <c r="AT46" s="291"/>
      <c r="AU46" s="56"/>
      <c r="AV46" s="56"/>
      <c r="AW46" s="56"/>
      <c r="AX46" s="56"/>
      <c r="AY46" s="56"/>
      <c r="AZ46" s="56"/>
      <c r="BA46" s="56"/>
      <c r="BB46" s="56"/>
      <c r="BC46" s="56"/>
      <c r="BD46" s="57"/>
    </row>
    <row r="47" spans="2:56" s="25" customFormat="1" ht="15" customHeight="1">
      <c r="B47" s="26"/>
      <c r="C47" s="50" t="s">
        <v>28</v>
      </c>
      <c r="L47" s="48" t="str">
        <f>IF(E14="","",E14)</f>
        <v> </v>
      </c>
      <c r="AR47" s="26"/>
      <c r="AS47" s="291"/>
      <c r="AT47" s="291"/>
      <c r="AU47" s="27"/>
      <c r="AV47" s="27"/>
      <c r="AW47" s="27"/>
      <c r="AX47" s="27"/>
      <c r="AY47" s="27"/>
      <c r="AZ47" s="27"/>
      <c r="BA47" s="27"/>
      <c r="BB47" s="27"/>
      <c r="BC47" s="27"/>
      <c r="BD47" s="58"/>
    </row>
    <row r="48" spans="2:56" s="25" customFormat="1" ht="10.5" customHeight="1">
      <c r="B48" s="26"/>
      <c r="AR48" s="26"/>
      <c r="AS48" s="291"/>
      <c r="AT48" s="291"/>
      <c r="AU48" s="27"/>
      <c r="AV48" s="27"/>
      <c r="AW48" s="27"/>
      <c r="AX48" s="27"/>
      <c r="AY48" s="27"/>
      <c r="AZ48" s="27"/>
      <c r="BA48" s="27"/>
      <c r="BB48" s="27"/>
      <c r="BC48" s="27"/>
      <c r="BD48" s="58"/>
    </row>
    <row r="49" spans="2:56" s="25" customFormat="1" ht="29.25" customHeight="1">
      <c r="B49" s="26"/>
      <c r="C49" s="292" t="s">
        <v>49</v>
      </c>
      <c r="D49" s="292"/>
      <c r="E49" s="292"/>
      <c r="F49" s="292"/>
      <c r="G49" s="292"/>
      <c r="H49" s="59"/>
      <c r="I49" s="293" t="s">
        <v>50</v>
      </c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4" t="s">
        <v>51</v>
      </c>
      <c r="AH49" s="294"/>
      <c r="AI49" s="294"/>
      <c r="AJ49" s="294"/>
      <c r="AK49" s="294"/>
      <c r="AL49" s="294"/>
      <c r="AM49" s="294"/>
      <c r="AN49" s="293" t="s">
        <v>52</v>
      </c>
      <c r="AO49" s="293"/>
      <c r="AP49" s="293"/>
      <c r="AQ49" s="60" t="s">
        <v>53</v>
      </c>
      <c r="AR49" s="26"/>
      <c r="AS49" s="61" t="s">
        <v>54</v>
      </c>
      <c r="AT49" s="62" t="s">
        <v>55</v>
      </c>
      <c r="AU49" s="62" t="s">
        <v>56</v>
      </c>
      <c r="AV49" s="62" t="s">
        <v>57</v>
      </c>
      <c r="AW49" s="62" t="s">
        <v>58</v>
      </c>
      <c r="AX49" s="62" t="s">
        <v>59</v>
      </c>
      <c r="AY49" s="62" t="s">
        <v>60</v>
      </c>
      <c r="AZ49" s="62" t="s">
        <v>61</v>
      </c>
      <c r="BA49" s="62" t="s">
        <v>62</v>
      </c>
      <c r="BB49" s="62" t="s">
        <v>63</v>
      </c>
      <c r="BC49" s="62" t="s">
        <v>64</v>
      </c>
      <c r="BD49" s="63" t="s">
        <v>65</v>
      </c>
    </row>
    <row r="50" spans="2:56" s="25" customFormat="1" ht="10.5" customHeight="1">
      <c r="B50" s="26"/>
      <c r="AR50" s="26"/>
      <c r="AS50" s="64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7"/>
    </row>
    <row r="51" spans="2:90" s="51" customFormat="1" ht="32.25" customHeight="1">
      <c r="B51" s="52"/>
      <c r="C51" s="65" t="s">
        <v>66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97">
        <f>AG52+AG53</f>
        <v>0</v>
      </c>
      <c r="AH51" s="297"/>
      <c r="AI51" s="297"/>
      <c r="AJ51" s="297"/>
      <c r="AK51" s="297"/>
      <c r="AL51" s="297"/>
      <c r="AM51" s="297"/>
      <c r="AN51" s="298">
        <f>AN52+AN53</f>
        <v>0</v>
      </c>
      <c r="AO51" s="298"/>
      <c r="AP51" s="298"/>
      <c r="AQ51" s="68"/>
      <c r="AR51" s="52"/>
      <c r="AS51" s="69">
        <f>ROUND(SUM(AS52:AS87),2)</f>
        <v>0</v>
      </c>
      <c r="AT51" s="70">
        <f aca="true" t="shared" si="0" ref="AT51:AT87">ROUND(SUM(AV51:AW51),2)</f>
        <v>0</v>
      </c>
      <c r="AU51" s="71" t="e">
        <f>ROUND(SUM(AU52:AU87),5)</f>
        <v>#REF!</v>
      </c>
      <c r="AV51" s="70">
        <f>ROUND(AZ51*L26,2)</f>
        <v>0</v>
      </c>
      <c r="AW51" s="70">
        <f>ROUND(BA51*L27,2)</f>
        <v>0</v>
      </c>
      <c r="AX51" s="70">
        <f>ROUND(BB51*L26,2)</f>
        <v>0</v>
      </c>
      <c r="AY51" s="70">
        <f>ROUND(BC51*L27,2)</f>
        <v>0</v>
      </c>
      <c r="AZ51" s="70">
        <f>ROUND(SUM(AZ52:AZ87),2)</f>
        <v>0</v>
      </c>
      <c r="BA51" s="70">
        <f>ROUND(SUM(BA52:BA87),2)</f>
        <v>0</v>
      </c>
      <c r="BB51" s="70">
        <f>ROUND(SUM(BB52:BB87),2)</f>
        <v>0</v>
      </c>
      <c r="BC51" s="70">
        <f>ROUND(SUM(BC52:BC87),2)</f>
        <v>0</v>
      </c>
      <c r="BD51" s="72">
        <f>ROUND(SUM(BD52:BD87),2)</f>
        <v>0</v>
      </c>
      <c r="BS51" s="53" t="s">
        <v>67</v>
      </c>
      <c r="BT51" s="53" t="s">
        <v>68</v>
      </c>
      <c r="BU51" s="73" t="s">
        <v>69</v>
      </c>
      <c r="BV51" s="53" t="s">
        <v>70</v>
      </c>
      <c r="BW51" s="53" t="s">
        <v>6</v>
      </c>
      <c r="BX51" s="53" t="s">
        <v>71</v>
      </c>
      <c r="CL51" s="53" t="s">
        <v>72</v>
      </c>
    </row>
    <row r="52" spans="1:91" s="83" customFormat="1" ht="53.25" customHeight="1">
      <c r="A52" s="74" t="s">
        <v>73</v>
      </c>
      <c r="B52" s="75"/>
      <c r="C52" s="76"/>
      <c r="D52" s="295" t="s">
        <v>74</v>
      </c>
      <c r="E52" s="295"/>
      <c r="F52" s="295"/>
      <c r="G52" s="295"/>
      <c r="H52" s="295"/>
      <c r="I52" s="77"/>
      <c r="J52" s="295" t="s">
        <v>75</v>
      </c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6">
        <f>'SO302 - Přeložka vodovodu'!J27</f>
        <v>0</v>
      </c>
      <c r="AH52" s="296"/>
      <c r="AI52" s="296"/>
      <c r="AJ52" s="296"/>
      <c r="AK52" s="296"/>
      <c r="AL52" s="296"/>
      <c r="AM52" s="296"/>
      <c r="AN52" s="296">
        <f>SUM(AG52,AT64)</f>
        <v>0</v>
      </c>
      <c r="AO52" s="296"/>
      <c r="AP52" s="296"/>
      <c r="AQ52" s="78" t="s">
        <v>76</v>
      </c>
      <c r="AR52" s="75"/>
      <c r="AS52" s="79">
        <v>0</v>
      </c>
      <c r="AT52" s="80">
        <f t="shared" si="0"/>
        <v>0</v>
      </c>
      <c r="AU52" s="81" t="e">
        <f aca="true" t="shared" si="1" ref="AU52:BD63">"#REF!"</f>
        <v>#REF!</v>
      </c>
      <c r="AV52" s="80" t="e">
        <f t="shared" si="1"/>
        <v>#REF!</v>
      </c>
      <c r="AW52" s="80" t="e">
        <f t="shared" si="1"/>
        <v>#REF!</v>
      </c>
      <c r="AX52" s="80" t="e">
        <f t="shared" si="1"/>
        <v>#REF!</v>
      </c>
      <c r="AY52" s="80" t="e">
        <f t="shared" si="1"/>
        <v>#REF!</v>
      </c>
      <c r="AZ52" s="80" t="e">
        <f t="shared" si="1"/>
        <v>#REF!</v>
      </c>
      <c r="BA52" s="80" t="e">
        <f t="shared" si="1"/>
        <v>#REF!</v>
      </c>
      <c r="BB52" s="80" t="e">
        <f t="shared" si="1"/>
        <v>#REF!</v>
      </c>
      <c r="BC52" s="80" t="e">
        <f t="shared" si="1"/>
        <v>#REF!</v>
      </c>
      <c r="BD52" s="82" t="e">
        <f t="shared" si="1"/>
        <v>#REF!</v>
      </c>
      <c r="BT52" s="84" t="s">
        <v>20</v>
      </c>
      <c r="BV52" s="84" t="s">
        <v>70</v>
      </c>
      <c r="BW52" s="84" t="s">
        <v>77</v>
      </c>
      <c r="BX52" s="84" t="s">
        <v>6</v>
      </c>
      <c r="CL52" s="84" t="s">
        <v>78</v>
      </c>
      <c r="CM52" s="84" t="s">
        <v>79</v>
      </c>
    </row>
    <row r="53" spans="1:91" s="83" customFormat="1" ht="53.25" customHeight="1">
      <c r="A53" s="74" t="s">
        <v>73</v>
      </c>
      <c r="B53" s="75"/>
      <c r="C53" s="76"/>
      <c r="D53" s="295" t="s">
        <v>80</v>
      </c>
      <c r="E53" s="295"/>
      <c r="F53" s="295"/>
      <c r="G53" s="295"/>
      <c r="H53" s="295"/>
      <c r="I53" s="77"/>
      <c r="J53" s="295" t="s">
        <v>81</v>
      </c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6">
        <f>'SO305 - Přeložka kanali...'!J27</f>
        <v>0</v>
      </c>
      <c r="AH53" s="296"/>
      <c r="AI53" s="296"/>
      <c r="AJ53" s="296"/>
      <c r="AK53" s="296"/>
      <c r="AL53" s="296"/>
      <c r="AM53" s="296"/>
      <c r="AN53" s="296">
        <f>SUM(AG53,AT65)</f>
        <v>0</v>
      </c>
      <c r="AO53" s="296"/>
      <c r="AP53" s="296"/>
      <c r="AQ53" s="78" t="s">
        <v>76</v>
      </c>
      <c r="AR53" s="75"/>
      <c r="AS53" s="79">
        <v>0</v>
      </c>
      <c r="AT53" s="80">
        <f t="shared" si="0"/>
        <v>0</v>
      </c>
      <c r="AU53" s="81" t="e">
        <f t="shared" si="1"/>
        <v>#REF!</v>
      </c>
      <c r="AV53" s="80" t="e">
        <f t="shared" si="1"/>
        <v>#REF!</v>
      </c>
      <c r="AW53" s="80" t="e">
        <f t="shared" si="1"/>
        <v>#REF!</v>
      </c>
      <c r="AX53" s="80" t="e">
        <f t="shared" si="1"/>
        <v>#REF!</v>
      </c>
      <c r="AY53" s="80" t="e">
        <f t="shared" si="1"/>
        <v>#REF!</v>
      </c>
      <c r="AZ53" s="80" t="e">
        <f t="shared" si="1"/>
        <v>#REF!</v>
      </c>
      <c r="BA53" s="80" t="e">
        <f t="shared" si="1"/>
        <v>#REF!</v>
      </c>
      <c r="BB53" s="80" t="e">
        <f t="shared" si="1"/>
        <v>#REF!</v>
      </c>
      <c r="BC53" s="80" t="e">
        <f t="shared" si="1"/>
        <v>#REF!</v>
      </c>
      <c r="BD53" s="82" t="e">
        <f t="shared" si="1"/>
        <v>#REF!</v>
      </c>
      <c r="BT53" s="84" t="s">
        <v>20</v>
      </c>
      <c r="BV53" s="84" t="s">
        <v>70</v>
      </c>
      <c r="BW53" s="84" t="s">
        <v>82</v>
      </c>
      <c r="BX53" s="84" t="s">
        <v>6</v>
      </c>
      <c r="CL53" s="84" t="s">
        <v>78</v>
      </c>
      <c r="CM53" s="84" t="s">
        <v>79</v>
      </c>
    </row>
    <row r="54" spans="1:91" s="83" customFormat="1" ht="53.25" customHeight="1">
      <c r="A54" s="74" t="s">
        <v>73</v>
      </c>
      <c r="B54" s="75"/>
      <c r="C54" s="7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75"/>
      <c r="AS54" s="79">
        <v>0</v>
      </c>
      <c r="AT54" s="80">
        <f t="shared" si="0"/>
        <v>0</v>
      </c>
      <c r="AU54" s="81" t="e">
        <f t="shared" si="1"/>
        <v>#REF!</v>
      </c>
      <c r="AV54" s="80" t="e">
        <f t="shared" si="1"/>
        <v>#REF!</v>
      </c>
      <c r="AW54" s="80" t="e">
        <f t="shared" si="1"/>
        <v>#REF!</v>
      </c>
      <c r="AX54" s="80" t="e">
        <f t="shared" si="1"/>
        <v>#REF!</v>
      </c>
      <c r="AY54" s="80" t="e">
        <f t="shared" si="1"/>
        <v>#REF!</v>
      </c>
      <c r="AZ54" s="80" t="e">
        <f t="shared" si="1"/>
        <v>#REF!</v>
      </c>
      <c r="BA54" s="80" t="e">
        <f t="shared" si="1"/>
        <v>#REF!</v>
      </c>
      <c r="BB54" s="80" t="e">
        <f t="shared" si="1"/>
        <v>#REF!</v>
      </c>
      <c r="BC54" s="80" t="e">
        <f t="shared" si="1"/>
        <v>#REF!</v>
      </c>
      <c r="BD54" s="82" t="e">
        <f t="shared" si="1"/>
        <v>#REF!</v>
      </c>
      <c r="BT54" s="84" t="s">
        <v>20</v>
      </c>
      <c r="BV54" s="84" t="s">
        <v>70</v>
      </c>
      <c r="BW54" s="84" t="s">
        <v>83</v>
      </c>
      <c r="BX54" s="84" t="s">
        <v>6</v>
      </c>
      <c r="CL54" s="84" t="s">
        <v>78</v>
      </c>
      <c r="CM54" s="84" t="s">
        <v>79</v>
      </c>
    </row>
    <row r="55" spans="1:91" s="83" customFormat="1" ht="53.25" customHeight="1">
      <c r="A55" s="74" t="s">
        <v>73</v>
      </c>
      <c r="B55" s="75"/>
      <c r="C55" s="76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75"/>
      <c r="AS55" s="79">
        <v>0</v>
      </c>
      <c r="AT55" s="80">
        <f t="shared" si="0"/>
        <v>0</v>
      </c>
      <c r="AU55" s="81" t="e">
        <f t="shared" si="1"/>
        <v>#REF!</v>
      </c>
      <c r="AV55" s="80" t="e">
        <f t="shared" si="1"/>
        <v>#REF!</v>
      </c>
      <c r="AW55" s="80" t="e">
        <f t="shared" si="1"/>
        <v>#REF!</v>
      </c>
      <c r="AX55" s="80" t="e">
        <f t="shared" si="1"/>
        <v>#REF!</v>
      </c>
      <c r="AY55" s="80" t="e">
        <f t="shared" si="1"/>
        <v>#REF!</v>
      </c>
      <c r="AZ55" s="80" t="e">
        <f t="shared" si="1"/>
        <v>#REF!</v>
      </c>
      <c r="BA55" s="80" t="e">
        <f t="shared" si="1"/>
        <v>#REF!</v>
      </c>
      <c r="BB55" s="80" t="e">
        <f t="shared" si="1"/>
        <v>#REF!</v>
      </c>
      <c r="BC55" s="80" t="e">
        <f t="shared" si="1"/>
        <v>#REF!</v>
      </c>
      <c r="BD55" s="82" t="e">
        <f t="shared" si="1"/>
        <v>#REF!</v>
      </c>
      <c r="BT55" s="84" t="s">
        <v>20</v>
      </c>
      <c r="BV55" s="84" t="s">
        <v>70</v>
      </c>
      <c r="BW55" s="84" t="s">
        <v>84</v>
      </c>
      <c r="BX55" s="84" t="s">
        <v>6</v>
      </c>
      <c r="CL55" s="84" t="s">
        <v>78</v>
      </c>
      <c r="CM55" s="84" t="s">
        <v>79</v>
      </c>
    </row>
    <row r="56" spans="1:91" s="83" customFormat="1" ht="53.25" customHeight="1">
      <c r="A56" s="74" t="s">
        <v>73</v>
      </c>
      <c r="B56" s="85"/>
      <c r="C56" s="7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85"/>
      <c r="AS56" s="79">
        <v>0</v>
      </c>
      <c r="AT56" s="80">
        <f t="shared" si="0"/>
        <v>0</v>
      </c>
      <c r="AU56" s="81" t="e">
        <f t="shared" si="1"/>
        <v>#REF!</v>
      </c>
      <c r="AV56" s="80" t="e">
        <f t="shared" si="1"/>
        <v>#REF!</v>
      </c>
      <c r="AW56" s="80" t="e">
        <f t="shared" si="1"/>
        <v>#REF!</v>
      </c>
      <c r="AX56" s="80" t="e">
        <f t="shared" si="1"/>
        <v>#REF!</v>
      </c>
      <c r="AY56" s="80" t="e">
        <f t="shared" si="1"/>
        <v>#REF!</v>
      </c>
      <c r="AZ56" s="80" t="e">
        <f t="shared" si="1"/>
        <v>#REF!</v>
      </c>
      <c r="BA56" s="80" t="e">
        <f t="shared" si="1"/>
        <v>#REF!</v>
      </c>
      <c r="BB56" s="80" t="e">
        <f t="shared" si="1"/>
        <v>#REF!</v>
      </c>
      <c r="BC56" s="80" t="e">
        <f t="shared" si="1"/>
        <v>#REF!</v>
      </c>
      <c r="BD56" s="82" t="e">
        <f t="shared" si="1"/>
        <v>#REF!</v>
      </c>
      <c r="BT56" s="84" t="s">
        <v>20</v>
      </c>
      <c r="BV56" s="84" t="s">
        <v>70</v>
      </c>
      <c r="BW56" s="84" t="s">
        <v>85</v>
      </c>
      <c r="BX56" s="84" t="s">
        <v>6</v>
      </c>
      <c r="CL56" s="84" t="s">
        <v>78</v>
      </c>
      <c r="CM56" s="84" t="s">
        <v>79</v>
      </c>
    </row>
    <row r="57" spans="1:91" s="83" customFormat="1" ht="53.25" customHeight="1">
      <c r="A57" s="74" t="s">
        <v>73</v>
      </c>
      <c r="B57" s="85"/>
      <c r="C57" s="7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85"/>
      <c r="AS57" s="79">
        <v>0</v>
      </c>
      <c r="AT57" s="80">
        <f t="shared" si="0"/>
        <v>0</v>
      </c>
      <c r="AU57" s="81" t="e">
        <f t="shared" si="1"/>
        <v>#REF!</v>
      </c>
      <c r="AV57" s="80" t="e">
        <f t="shared" si="1"/>
        <v>#REF!</v>
      </c>
      <c r="AW57" s="80" t="e">
        <f t="shared" si="1"/>
        <v>#REF!</v>
      </c>
      <c r="AX57" s="80" t="e">
        <f t="shared" si="1"/>
        <v>#REF!</v>
      </c>
      <c r="AY57" s="80" t="e">
        <f t="shared" si="1"/>
        <v>#REF!</v>
      </c>
      <c r="AZ57" s="80" t="e">
        <f t="shared" si="1"/>
        <v>#REF!</v>
      </c>
      <c r="BA57" s="80" t="e">
        <f t="shared" si="1"/>
        <v>#REF!</v>
      </c>
      <c r="BB57" s="80" t="e">
        <f t="shared" si="1"/>
        <v>#REF!</v>
      </c>
      <c r="BC57" s="80" t="e">
        <f t="shared" si="1"/>
        <v>#REF!</v>
      </c>
      <c r="BD57" s="82" t="e">
        <f t="shared" si="1"/>
        <v>#REF!</v>
      </c>
      <c r="BT57" s="84" t="s">
        <v>20</v>
      </c>
      <c r="BV57" s="84" t="s">
        <v>70</v>
      </c>
      <c r="BW57" s="84" t="s">
        <v>86</v>
      </c>
      <c r="BX57" s="84" t="s">
        <v>6</v>
      </c>
      <c r="CL57" s="84" t="s">
        <v>78</v>
      </c>
      <c r="CM57" s="84" t="s">
        <v>79</v>
      </c>
    </row>
    <row r="58" spans="1:91" s="83" customFormat="1" ht="53.25" customHeight="1">
      <c r="A58" s="74" t="s">
        <v>73</v>
      </c>
      <c r="B58" s="85"/>
      <c r="C58" s="7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85"/>
      <c r="AS58" s="79">
        <v>0</v>
      </c>
      <c r="AT58" s="80">
        <f t="shared" si="0"/>
        <v>0</v>
      </c>
      <c r="AU58" s="81" t="e">
        <f t="shared" si="1"/>
        <v>#REF!</v>
      </c>
      <c r="AV58" s="80" t="e">
        <f t="shared" si="1"/>
        <v>#REF!</v>
      </c>
      <c r="AW58" s="80" t="e">
        <f t="shared" si="1"/>
        <v>#REF!</v>
      </c>
      <c r="AX58" s="80" t="e">
        <f t="shared" si="1"/>
        <v>#REF!</v>
      </c>
      <c r="AY58" s="80" t="e">
        <f t="shared" si="1"/>
        <v>#REF!</v>
      </c>
      <c r="AZ58" s="80" t="e">
        <f t="shared" si="1"/>
        <v>#REF!</v>
      </c>
      <c r="BA58" s="80" t="e">
        <f t="shared" si="1"/>
        <v>#REF!</v>
      </c>
      <c r="BB58" s="80" t="e">
        <f t="shared" si="1"/>
        <v>#REF!</v>
      </c>
      <c r="BC58" s="80" t="e">
        <f t="shared" si="1"/>
        <v>#REF!</v>
      </c>
      <c r="BD58" s="82" t="e">
        <f t="shared" si="1"/>
        <v>#REF!</v>
      </c>
      <c r="BT58" s="84" t="s">
        <v>20</v>
      </c>
      <c r="BV58" s="84" t="s">
        <v>70</v>
      </c>
      <c r="BW58" s="84" t="s">
        <v>87</v>
      </c>
      <c r="BX58" s="84" t="s">
        <v>6</v>
      </c>
      <c r="CL58" s="84" t="s">
        <v>78</v>
      </c>
      <c r="CM58" s="84" t="s">
        <v>79</v>
      </c>
    </row>
    <row r="59" spans="1:91" s="83" customFormat="1" ht="53.25" customHeight="1">
      <c r="A59" s="74" t="s">
        <v>73</v>
      </c>
      <c r="B59" s="85"/>
      <c r="C59" s="76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85"/>
      <c r="AS59" s="79">
        <v>0</v>
      </c>
      <c r="AT59" s="80">
        <f t="shared" si="0"/>
        <v>0</v>
      </c>
      <c r="AU59" s="81" t="e">
        <f t="shared" si="1"/>
        <v>#REF!</v>
      </c>
      <c r="AV59" s="80" t="e">
        <f t="shared" si="1"/>
        <v>#REF!</v>
      </c>
      <c r="AW59" s="80" t="e">
        <f t="shared" si="1"/>
        <v>#REF!</v>
      </c>
      <c r="AX59" s="80" t="e">
        <f t="shared" si="1"/>
        <v>#REF!</v>
      </c>
      <c r="AY59" s="80" t="e">
        <f t="shared" si="1"/>
        <v>#REF!</v>
      </c>
      <c r="AZ59" s="80" t="e">
        <f t="shared" si="1"/>
        <v>#REF!</v>
      </c>
      <c r="BA59" s="80" t="e">
        <f t="shared" si="1"/>
        <v>#REF!</v>
      </c>
      <c r="BB59" s="80" t="e">
        <f t="shared" si="1"/>
        <v>#REF!</v>
      </c>
      <c r="BC59" s="80" t="e">
        <f t="shared" si="1"/>
        <v>#REF!</v>
      </c>
      <c r="BD59" s="82" t="e">
        <f t="shared" si="1"/>
        <v>#REF!</v>
      </c>
      <c r="BT59" s="84" t="s">
        <v>20</v>
      </c>
      <c r="BV59" s="84" t="s">
        <v>70</v>
      </c>
      <c r="BW59" s="84" t="s">
        <v>88</v>
      </c>
      <c r="BX59" s="84" t="s">
        <v>6</v>
      </c>
      <c r="CL59" s="84" t="s">
        <v>78</v>
      </c>
      <c r="CM59" s="84" t="s">
        <v>79</v>
      </c>
    </row>
    <row r="60" spans="1:91" s="83" customFormat="1" ht="53.25" customHeight="1">
      <c r="A60" s="74" t="s">
        <v>73</v>
      </c>
      <c r="B60" s="85"/>
      <c r="C60" s="2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85"/>
      <c r="AS60" s="79">
        <v>0</v>
      </c>
      <c r="AT60" s="80">
        <f t="shared" si="0"/>
        <v>0</v>
      </c>
      <c r="AU60" s="81" t="e">
        <f t="shared" si="1"/>
        <v>#REF!</v>
      </c>
      <c r="AV60" s="80" t="e">
        <f t="shared" si="1"/>
        <v>#REF!</v>
      </c>
      <c r="AW60" s="80" t="e">
        <f t="shared" si="1"/>
        <v>#REF!</v>
      </c>
      <c r="AX60" s="80" t="e">
        <f t="shared" si="1"/>
        <v>#REF!</v>
      </c>
      <c r="AY60" s="80" t="e">
        <f t="shared" si="1"/>
        <v>#REF!</v>
      </c>
      <c r="AZ60" s="80" t="e">
        <f t="shared" si="1"/>
        <v>#REF!</v>
      </c>
      <c r="BA60" s="80" t="e">
        <f t="shared" si="1"/>
        <v>#REF!</v>
      </c>
      <c r="BB60" s="80" t="e">
        <f t="shared" si="1"/>
        <v>#REF!</v>
      </c>
      <c r="BC60" s="80" t="e">
        <f t="shared" si="1"/>
        <v>#REF!</v>
      </c>
      <c r="BD60" s="82" t="e">
        <f t="shared" si="1"/>
        <v>#REF!</v>
      </c>
      <c r="BT60" s="84" t="s">
        <v>20</v>
      </c>
      <c r="BV60" s="84" t="s">
        <v>70</v>
      </c>
      <c r="BW60" s="84" t="s">
        <v>89</v>
      </c>
      <c r="BX60" s="84" t="s">
        <v>6</v>
      </c>
      <c r="CL60" s="84" t="s">
        <v>78</v>
      </c>
      <c r="CM60" s="84" t="s">
        <v>79</v>
      </c>
    </row>
    <row r="61" spans="1:91" s="83" customFormat="1" ht="53.25" customHeight="1">
      <c r="A61" s="74" t="s">
        <v>73</v>
      </c>
      <c r="B61" s="85"/>
      <c r="C61" s="2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85"/>
      <c r="AS61" s="79">
        <v>0</v>
      </c>
      <c r="AT61" s="80">
        <f t="shared" si="0"/>
        <v>0</v>
      </c>
      <c r="AU61" s="81" t="e">
        <f t="shared" si="1"/>
        <v>#REF!</v>
      </c>
      <c r="AV61" s="80" t="e">
        <f t="shared" si="1"/>
        <v>#REF!</v>
      </c>
      <c r="AW61" s="80" t="e">
        <f t="shared" si="1"/>
        <v>#REF!</v>
      </c>
      <c r="AX61" s="80" t="e">
        <f t="shared" si="1"/>
        <v>#REF!</v>
      </c>
      <c r="AY61" s="80" t="e">
        <f t="shared" si="1"/>
        <v>#REF!</v>
      </c>
      <c r="AZ61" s="80" t="e">
        <f t="shared" si="1"/>
        <v>#REF!</v>
      </c>
      <c r="BA61" s="80" t="e">
        <f t="shared" si="1"/>
        <v>#REF!</v>
      </c>
      <c r="BB61" s="80" t="e">
        <f t="shared" si="1"/>
        <v>#REF!</v>
      </c>
      <c r="BC61" s="80" t="e">
        <f t="shared" si="1"/>
        <v>#REF!</v>
      </c>
      <c r="BD61" s="82" t="e">
        <f t="shared" si="1"/>
        <v>#REF!</v>
      </c>
      <c r="BT61" s="84" t="s">
        <v>20</v>
      </c>
      <c r="BV61" s="84" t="s">
        <v>70</v>
      </c>
      <c r="BW61" s="84" t="s">
        <v>90</v>
      </c>
      <c r="BX61" s="84" t="s">
        <v>6</v>
      </c>
      <c r="CL61" s="84" t="s">
        <v>78</v>
      </c>
      <c r="CM61" s="84" t="s">
        <v>79</v>
      </c>
    </row>
    <row r="62" spans="1:91" s="83" customFormat="1" ht="53.25" customHeight="1">
      <c r="A62" s="74" t="s">
        <v>73</v>
      </c>
      <c r="B62" s="8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85"/>
      <c r="AS62" s="79">
        <v>0</v>
      </c>
      <c r="AT62" s="80">
        <f t="shared" si="0"/>
        <v>0</v>
      </c>
      <c r="AU62" s="81" t="e">
        <f t="shared" si="1"/>
        <v>#REF!</v>
      </c>
      <c r="AV62" s="80" t="e">
        <f t="shared" si="1"/>
        <v>#REF!</v>
      </c>
      <c r="AW62" s="80" t="e">
        <f t="shared" si="1"/>
        <v>#REF!</v>
      </c>
      <c r="AX62" s="80" t="e">
        <f t="shared" si="1"/>
        <v>#REF!</v>
      </c>
      <c r="AY62" s="80" t="e">
        <f t="shared" si="1"/>
        <v>#REF!</v>
      </c>
      <c r="AZ62" s="80" t="e">
        <f t="shared" si="1"/>
        <v>#REF!</v>
      </c>
      <c r="BA62" s="80" t="e">
        <f t="shared" si="1"/>
        <v>#REF!</v>
      </c>
      <c r="BB62" s="80" t="e">
        <f t="shared" si="1"/>
        <v>#REF!</v>
      </c>
      <c r="BC62" s="80" t="e">
        <f t="shared" si="1"/>
        <v>#REF!</v>
      </c>
      <c r="BD62" s="82" t="e">
        <f t="shared" si="1"/>
        <v>#REF!</v>
      </c>
      <c r="BT62" s="84" t="s">
        <v>20</v>
      </c>
      <c r="BV62" s="84" t="s">
        <v>70</v>
      </c>
      <c r="BW62" s="84" t="s">
        <v>91</v>
      </c>
      <c r="BX62" s="84" t="s">
        <v>6</v>
      </c>
      <c r="CL62" s="84" t="s">
        <v>78</v>
      </c>
      <c r="CM62" s="84" t="s">
        <v>79</v>
      </c>
    </row>
    <row r="63" spans="1:91" s="83" customFormat="1" ht="53.25" customHeight="1">
      <c r="A63" s="74" t="s">
        <v>73</v>
      </c>
      <c r="B63" s="8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85"/>
      <c r="AS63" s="79">
        <v>0</v>
      </c>
      <c r="AT63" s="80">
        <f t="shared" si="0"/>
        <v>0</v>
      </c>
      <c r="AU63" s="81" t="e">
        <f t="shared" si="1"/>
        <v>#REF!</v>
      </c>
      <c r="AV63" s="80" t="e">
        <f t="shared" si="1"/>
        <v>#REF!</v>
      </c>
      <c r="AW63" s="80" t="e">
        <f t="shared" si="1"/>
        <v>#REF!</v>
      </c>
      <c r="AX63" s="80" t="e">
        <f t="shared" si="1"/>
        <v>#REF!</v>
      </c>
      <c r="AY63" s="80" t="e">
        <f t="shared" si="1"/>
        <v>#REF!</v>
      </c>
      <c r="AZ63" s="80" t="e">
        <f t="shared" si="1"/>
        <v>#REF!</v>
      </c>
      <c r="BA63" s="80" t="e">
        <f t="shared" si="1"/>
        <v>#REF!</v>
      </c>
      <c r="BB63" s="80" t="e">
        <f t="shared" si="1"/>
        <v>#REF!</v>
      </c>
      <c r="BC63" s="80" t="e">
        <f t="shared" si="1"/>
        <v>#REF!</v>
      </c>
      <c r="BD63" s="82" t="e">
        <f t="shared" si="1"/>
        <v>#REF!</v>
      </c>
      <c r="BT63" s="84" t="s">
        <v>20</v>
      </c>
      <c r="BV63" s="84" t="s">
        <v>70</v>
      </c>
      <c r="BW63" s="84" t="s">
        <v>92</v>
      </c>
      <c r="BX63" s="84" t="s">
        <v>6</v>
      </c>
      <c r="CL63" s="84" t="s">
        <v>78</v>
      </c>
      <c r="CM63" s="84" t="s">
        <v>79</v>
      </c>
    </row>
    <row r="64" spans="1:91" s="83" customFormat="1" ht="22.5" customHeight="1">
      <c r="A64" s="74" t="s">
        <v>73</v>
      </c>
      <c r="B64" s="8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85"/>
      <c r="AS64" s="79">
        <v>0</v>
      </c>
      <c r="AT64" s="80">
        <f t="shared" si="0"/>
        <v>0</v>
      </c>
      <c r="AU64" s="81" t="e">
        <f>'SO302 - Přeložka vodovodu'!P89</f>
        <v>#REF!</v>
      </c>
      <c r="AV64" s="80">
        <f>'SO302 - Přeložka vodovodu'!J30</f>
        <v>0</v>
      </c>
      <c r="AW64" s="80">
        <f>'SO302 - Přeložka vodovodu'!J31</f>
        <v>0</v>
      </c>
      <c r="AX64" s="80">
        <f>'SO302 - Přeložka vodovodu'!J32</f>
        <v>0</v>
      </c>
      <c r="AY64" s="80">
        <f>'SO302 - Přeložka vodovodu'!J33</f>
        <v>0</v>
      </c>
      <c r="AZ64" s="80">
        <f>'SO302 - Přeložka vodovodu'!F30</f>
        <v>0</v>
      </c>
      <c r="BA64" s="80">
        <f>'SO302 - Přeložka vodovodu'!F31</f>
        <v>0</v>
      </c>
      <c r="BB64" s="80">
        <f>'SO302 - Přeložka vodovodu'!F32</f>
        <v>0</v>
      </c>
      <c r="BC64" s="80">
        <f>'SO302 - Přeložka vodovodu'!F33</f>
        <v>0</v>
      </c>
      <c r="BD64" s="82">
        <f>'SO302 - Přeložka vodovodu'!F34</f>
        <v>0</v>
      </c>
      <c r="BT64" s="84" t="s">
        <v>20</v>
      </c>
      <c r="BV64" s="84" t="s">
        <v>70</v>
      </c>
      <c r="BW64" s="84" t="s">
        <v>93</v>
      </c>
      <c r="BX64" s="84" t="s">
        <v>6</v>
      </c>
      <c r="CL64" s="84" t="s">
        <v>94</v>
      </c>
      <c r="CM64" s="84" t="s">
        <v>79</v>
      </c>
    </row>
    <row r="65" spans="1:91" s="83" customFormat="1" ht="22.5" customHeight="1">
      <c r="A65" s="74" t="s">
        <v>73</v>
      </c>
      <c r="B65" s="8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85"/>
      <c r="AS65" s="79">
        <v>0</v>
      </c>
      <c r="AT65" s="80">
        <f t="shared" si="0"/>
        <v>0</v>
      </c>
      <c r="AU65" s="81" t="e">
        <f>'SO305 - Přeložka kanali...'!P87</f>
        <v>#REF!</v>
      </c>
      <c r="AV65" s="80">
        <f>'SO305 - Přeložka kanali...'!J30</f>
        <v>0</v>
      </c>
      <c r="AW65" s="80">
        <f>'SO305 - Přeložka kanali...'!J31</f>
        <v>0</v>
      </c>
      <c r="AX65" s="80">
        <f>'SO305 - Přeložka kanali...'!J32</f>
        <v>0</v>
      </c>
      <c r="AY65" s="80">
        <f>'SO305 - Přeložka kanali...'!J33</f>
        <v>0</v>
      </c>
      <c r="AZ65" s="80">
        <f>'SO305 - Přeložka kanali...'!F30</f>
        <v>0</v>
      </c>
      <c r="BA65" s="80">
        <f>'SO305 - Přeložka kanali...'!F31</f>
        <v>0</v>
      </c>
      <c r="BB65" s="80">
        <f>'SO305 - Přeložka kanali...'!F32</f>
        <v>0</v>
      </c>
      <c r="BC65" s="80">
        <f>'SO305 - Přeložka kanali...'!F33</f>
        <v>0</v>
      </c>
      <c r="BD65" s="82">
        <f>'SO305 - Přeložka kanali...'!F34</f>
        <v>0</v>
      </c>
      <c r="BT65" s="84" t="s">
        <v>20</v>
      </c>
      <c r="BV65" s="84" t="s">
        <v>70</v>
      </c>
      <c r="BW65" s="84" t="s">
        <v>95</v>
      </c>
      <c r="BX65" s="84" t="s">
        <v>6</v>
      </c>
      <c r="CL65" s="84"/>
      <c r="CM65" s="84" t="s">
        <v>79</v>
      </c>
    </row>
    <row r="66" spans="1:91" s="83" customFormat="1" ht="22.5" customHeight="1">
      <c r="A66" s="74" t="s">
        <v>73</v>
      </c>
      <c r="B66" s="8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85"/>
      <c r="AS66" s="79">
        <v>0</v>
      </c>
      <c r="AT66" s="80">
        <f t="shared" si="0"/>
        <v>0</v>
      </c>
      <c r="AU66" s="81" t="e">
        <f aca="true" t="shared" si="2" ref="AU66:BD75">"#REF!"</f>
        <v>#REF!</v>
      </c>
      <c r="AV66" s="80" t="e">
        <f t="shared" si="2"/>
        <v>#REF!</v>
      </c>
      <c r="AW66" s="80" t="e">
        <f t="shared" si="2"/>
        <v>#REF!</v>
      </c>
      <c r="AX66" s="80" t="e">
        <f t="shared" si="2"/>
        <v>#REF!</v>
      </c>
      <c r="AY66" s="80" t="e">
        <f t="shared" si="2"/>
        <v>#REF!</v>
      </c>
      <c r="AZ66" s="80" t="e">
        <f t="shared" si="2"/>
        <v>#REF!</v>
      </c>
      <c r="BA66" s="80" t="e">
        <f t="shared" si="2"/>
        <v>#REF!</v>
      </c>
      <c r="BB66" s="80" t="e">
        <f t="shared" si="2"/>
        <v>#REF!</v>
      </c>
      <c r="BC66" s="80" t="e">
        <f t="shared" si="2"/>
        <v>#REF!</v>
      </c>
      <c r="BD66" s="82" t="e">
        <f t="shared" si="2"/>
        <v>#REF!</v>
      </c>
      <c r="BT66" s="84" t="s">
        <v>20</v>
      </c>
      <c r="BV66" s="84" t="s">
        <v>70</v>
      </c>
      <c r="BW66" s="84" t="s">
        <v>96</v>
      </c>
      <c r="BX66" s="84" t="s">
        <v>6</v>
      </c>
      <c r="CL66" s="84" t="s">
        <v>97</v>
      </c>
      <c r="CM66" s="84" t="s">
        <v>79</v>
      </c>
    </row>
    <row r="67" spans="1:91" s="83" customFormat="1" ht="22.5" customHeight="1">
      <c r="A67" s="74" t="s">
        <v>73</v>
      </c>
      <c r="B67" s="8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85"/>
      <c r="AS67" s="79">
        <v>0</v>
      </c>
      <c r="AT67" s="80">
        <f t="shared" si="0"/>
        <v>0</v>
      </c>
      <c r="AU67" s="81" t="e">
        <f t="shared" si="2"/>
        <v>#REF!</v>
      </c>
      <c r="AV67" s="80" t="e">
        <f t="shared" si="2"/>
        <v>#REF!</v>
      </c>
      <c r="AW67" s="80" t="e">
        <f t="shared" si="2"/>
        <v>#REF!</v>
      </c>
      <c r="AX67" s="80" t="e">
        <f t="shared" si="2"/>
        <v>#REF!</v>
      </c>
      <c r="AY67" s="80" t="e">
        <f t="shared" si="2"/>
        <v>#REF!</v>
      </c>
      <c r="AZ67" s="80" t="e">
        <f t="shared" si="2"/>
        <v>#REF!</v>
      </c>
      <c r="BA67" s="80" t="e">
        <f t="shared" si="2"/>
        <v>#REF!</v>
      </c>
      <c r="BB67" s="80" t="e">
        <f t="shared" si="2"/>
        <v>#REF!</v>
      </c>
      <c r="BC67" s="80" t="e">
        <f t="shared" si="2"/>
        <v>#REF!</v>
      </c>
      <c r="BD67" s="82" t="e">
        <f t="shared" si="2"/>
        <v>#REF!</v>
      </c>
      <c r="BT67" s="84" t="s">
        <v>20</v>
      </c>
      <c r="BV67" s="84" t="s">
        <v>70</v>
      </c>
      <c r="BW67" s="84" t="s">
        <v>98</v>
      </c>
      <c r="BX67" s="84" t="s">
        <v>6</v>
      </c>
      <c r="CL67" s="84" t="s">
        <v>97</v>
      </c>
      <c r="CM67" s="84" t="s">
        <v>79</v>
      </c>
    </row>
    <row r="68" spans="1:91" s="83" customFormat="1" ht="22.5" customHeight="1">
      <c r="A68" s="74" t="s">
        <v>73</v>
      </c>
      <c r="B68" s="8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85"/>
      <c r="AS68" s="79">
        <v>0</v>
      </c>
      <c r="AT68" s="80">
        <f t="shared" si="0"/>
        <v>0</v>
      </c>
      <c r="AU68" s="81" t="e">
        <f t="shared" si="2"/>
        <v>#REF!</v>
      </c>
      <c r="AV68" s="80" t="e">
        <f t="shared" si="2"/>
        <v>#REF!</v>
      </c>
      <c r="AW68" s="80" t="e">
        <f t="shared" si="2"/>
        <v>#REF!</v>
      </c>
      <c r="AX68" s="80" t="e">
        <f t="shared" si="2"/>
        <v>#REF!</v>
      </c>
      <c r="AY68" s="80" t="e">
        <f t="shared" si="2"/>
        <v>#REF!</v>
      </c>
      <c r="AZ68" s="80" t="e">
        <f t="shared" si="2"/>
        <v>#REF!</v>
      </c>
      <c r="BA68" s="80" t="e">
        <f t="shared" si="2"/>
        <v>#REF!</v>
      </c>
      <c r="BB68" s="80" t="e">
        <f t="shared" si="2"/>
        <v>#REF!</v>
      </c>
      <c r="BC68" s="80" t="e">
        <f t="shared" si="2"/>
        <v>#REF!</v>
      </c>
      <c r="BD68" s="82" t="e">
        <f t="shared" si="2"/>
        <v>#REF!</v>
      </c>
      <c r="BT68" s="84" t="s">
        <v>20</v>
      </c>
      <c r="BV68" s="84" t="s">
        <v>70</v>
      </c>
      <c r="BW68" s="84" t="s">
        <v>99</v>
      </c>
      <c r="BX68" s="84" t="s">
        <v>6</v>
      </c>
      <c r="CL68" s="84" t="s">
        <v>97</v>
      </c>
      <c r="CM68" s="84" t="s">
        <v>79</v>
      </c>
    </row>
    <row r="69" spans="1:91" s="83" customFormat="1" ht="22.5" customHeight="1">
      <c r="A69" s="74" t="s">
        <v>73</v>
      </c>
      <c r="B69" s="8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85"/>
      <c r="AS69" s="79">
        <v>0</v>
      </c>
      <c r="AT69" s="80">
        <f t="shared" si="0"/>
        <v>0</v>
      </c>
      <c r="AU69" s="81" t="e">
        <f t="shared" si="2"/>
        <v>#REF!</v>
      </c>
      <c r="AV69" s="80" t="e">
        <f t="shared" si="2"/>
        <v>#REF!</v>
      </c>
      <c r="AW69" s="80" t="e">
        <f t="shared" si="2"/>
        <v>#REF!</v>
      </c>
      <c r="AX69" s="80" t="e">
        <f t="shared" si="2"/>
        <v>#REF!</v>
      </c>
      <c r="AY69" s="80" t="e">
        <f t="shared" si="2"/>
        <v>#REF!</v>
      </c>
      <c r="AZ69" s="80" t="e">
        <f t="shared" si="2"/>
        <v>#REF!</v>
      </c>
      <c r="BA69" s="80" t="e">
        <f t="shared" si="2"/>
        <v>#REF!</v>
      </c>
      <c r="BB69" s="80" t="e">
        <f t="shared" si="2"/>
        <v>#REF!</v>
      </c>
      <c r="BC69" s="80" t="e">
        <f t="shared" si="2"/>
        <v>#REF!</v>
      </c>
      <c r="BD69" s="82" t="e">
        <f t="shared" si="2"/>
        <v>#REF!</v>
      </c>
      <c r="BT69" s="84" t="s">
        <v>20</v>
      </c>
      <c r="BV69" s="84" t="s">
        <v>70</v>
      </c>
      <c r="BW69" s="84" t="s">
        <v>100</v>
      </c>
      <c r="BX69" s="84" t="s">
        <v>6</v>
      </c>
      <c r="CL69" s="84" t="s">
        <v>72</v>
      </c>
      <c r="CM69" s="84" t="s">
        <v>79</v>
      </c>
    </row>
    <row r="70" spans="1:91" s="83" customFormat="1" ht="22.5" customHeight="1">
      <c r="A70" s="74" t="s">
        <v>73</v>
      </c>
      <c r="B70" s="2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85"/>
      <c r="AS70" s="79">
        <v>0</v>
      </c>
      <c r="AT70" s="80">
        <f t="shared" si="0"/>
        <v>0</v>
      </c>
      <c r="AU70" s="81" t="e">
        <f t="shared" si="2"/>
        <v>#REF!</v>
      </c>
      <c r="AV70" s="80" t="e">
        <f t="shared" si="2"/>
        <v>#REF!</v>
      </c>
      <c r="AW70" s="80" t="e">
        <f t="shared" si="2"/>
        <v>#REF!</v>
      </c>
      <c r="AX70" s="80" t="e">
        <f t="shared" si="2"/>
        <v>#REF!</v>
      </c>
      <c r="AY70" s="80" t="e">
        <f t="shared" si="2"/>
        <v>#REF!</v>
      </c>
      <c r="AZ70" s="80" t="e">
        <f t="shared" si="2"/>
        <v>#REF!</v>
      </c>
      <c r="BA70" s="80" t="e">
        <f t="shared" si="2"/>
        <v>#REF!</v>
      </c>
      <c r="BB70" s="80" t="e">
        <f t="shared" si="2"/>
        <v>#REF!</v>
      </c>
      <c r="BC70" s="80" t="e">
        <f t="shared" si="2"/>
        <v>#REF!</v>
      </c>
      <c r="BD70" s="82" t="e">
        <f t="shared" si="2"/>
        <v>#REF!</v>
      </c>
      <c r="BT70" s="84" t="s">
        <v>20</v>
      </c>
      <c r="BV70" s="84" t="s">
        <v>70</v>
      </c>
      <c r="BW70" s="84" t="s">
        <v>101</v>
      </c>
      <c r="BX70" s="84" t="s">
        <v>6</v>
      </c>
      <c r="CL70" s="84" t="s">
        <v>72</v>
      </c>
      <c r="CM70" s="84" t="s">
        <v>79</v>
      </c>
    </row>
    <row r="71" spans="1:91" s="83" customFormat="1" ht="22.5" customHeight="1">
      <c r="A71" s="74" t="s">
        <v>73</v>
      </c>
      <c r="B71" s="2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85"/>
      <c r="AS71" s="79">
        <v>0</v>
      </c>
      <c r="AT71" s="80">
        <f t="shared" si="0"/>
        <v>0</v>
      </c>
      <c r="AU71" s="81" t="e">
        <f t="shared" si="2"/>
        <v>#REF!</v>
      </c>
      <c r="AV71" s="80" t="e">
        <f t="shared" si="2"/>
        <v>#REF!</v>
      </c>
      <c r="AW71" s="80" t="e">
        <f t="shared" si="2"/>
        <v>#REF!</v>
      </c>
      <c r="AX71" s="80" t="e">
        <f t="shared" si="2"/>
        <v>#REF!</v>
      </c>
      <c r="AY71" s="80" t="e">
        <f t="shared" si="2"/>
        <v>#REF!</v>
      </c>
      <c r="AZ71" s="80" t="e">
        <f t="shared" si="2"/>
        <v>#REF!</v>
      </c>
      <c r="BA71" s="80" t="e">
        <f t="shared" si="2"/>
        <v>#REF!</v>
      </c>
      <c r="BB71" s="80" t="e">
        <f t="shared" si="2"/>
        <v>#REF!</v>
      </c>
      <c r="BC71" s="80" t="e">
        <f t="shared" si="2"/>
        <v>#REF!</v>
      </c>
      <c r="BD71" s="82" t="e">
        <f t="shared" si="2"/>
        <v>#REF!</v>
      </c>
      <c r="BT71" s="84" t="s">
        <v>20</v>
      </c>
      <c r="BV71" s="84" t="s">
        <v>70</v>
      </c>
      <c r="BW71" s="84" t="s">
        <v>102</v>
      </c>
      <c r="BX71" s="84" t="s">
        <v>6</v>
      </c>
      <c r="CL71" s="84" t="s">
        <v>97</v>
      </c>
      <c r="CM71" s="84" t="s">
        <v>79</v>
      </c>
    </row>
    <row r="72" spans="1:91" s="83" customFormat="1" ht="22.5" customHeight="1">
      <c r="A72" s="74" t="s">
        <v>73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85"/>
      <c r="AS72" s="79">
        <v>0</v>
      </c>
      <c r="AT72" s="80">
        <f t="shared" si="0"/>
        <v>0</v>
      </c>
      <c r="AU72" s="81" t="e">
        <f t="shared" si="2"/>
        <v>#REF!</v>
      </c>
      <c r="AV72" s="80" t="e">
        <f t="shared" si="2"/>
        <v>#REF!</v>
      </c>
      <c r="AW72" s="80" t="e">
        <f t="shared" si="2"/>
        <v>#REF!</v>
      </c>
      <c r="AX72" s="80" t="e">
        <f t="shared" si="2"/>
        <v>#REF!</v>
      </c>
      <c r="AY72" s="80" t="e">
        <f t="shared" si="2"/>
        <v>#REF!</v>
      </c>
      <c r="AZ72" s="80" t="e">
        <f t="shared" si="2"/>
        <v>#REF!</v>
      </c>
      <c r="BA72" s="80" t="e">
        <f t="shared" si="2"/>
        <v>#REF!</v>
      </c>
      <c r="BB72" s="80" t="e">
        <f t="shared" si="2"/>
        <v>#REF!</v>
      </c>
      <c r="BC72" s="80" t="e">
        <f t="shared" si="2"/>
        <v>#REF!</v>
      </c>
      <c r="BD72" s="82" t="e">
        <f t="shared" si="2"/>
        <v>#REF!</v>
      </c>
      <c r="BT72" s="84" t="s">
        <v>20</v>
      </c>
      <c r="BV72" s="84" t="s">
        <v>70</v>
      </c>
      <c r="BW72" s="84" t="s">
        <v>103</v>
      </c>
      <c r="BX72" s="84" t="s">
        <v>6</v>
      </c>
      <c r="CL72" s="84" t="s">
        <v>72</v>
      </c>
      <c r="CM72" s="84" t="s">
        <v>79</v>
      </c>
    </row>
    <row r="73" spans="1:91" s="83" customFormat="1" ht="22.5" customHeight="1">
      <c r="A73" s="74" t="s">
        <v>73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85"/>
      <c r="AS73" s="79">
        <v>0</v>
      </c>
      <c r="AT73" s="80">
        <f t="shared" si="0"/>
        <v>0</v>
      </c>
      <c r="AU73" s="81" t="e">
        <f t="shared" si="2"/>
        <v>#REF!</v>
      </c>
      <c r="AV73" s="80" t="e">
        <f t="shared" si="2"/>
        <v>#REF!</v>
      </c>
      <c r="AW73" s="80" t="e">
        <f t="shared" si="2"/>
        <v>#REF!</v>
      </c>
      <c r="AX73" s="80" t="e">
        <f t="shared" si="2"/>
        <v>#REF!</v>
      </c>
      <c r="AY73" s="80" t="e">
        <f t="shared" si="2"/>
        <v>#REF!</v>
      </c>
      <c r="AZ73" s="80" t="e">
        <f t="shared" si="2"/>
        <v>#REF!</v>
      </c>
      <c r="BA73" s="80" t="e">
        <f t="shared" si="2"/>
        <v>#REF!</v>
      </c>
      <c r="BB73" s="80" t="e">
        <f t="shared" si="2"/>
        <v>#REF!</v>
      </c>
      <c r="BC73" s="80" t="e">
        <f t="shared" si="2"/>
        <v>#REF!</v>
      </c>
      <c r="BD73" s="82" t="e">
        <f t="shared" si="2"/>
        <v>#REF!</v>
      </c>
      <c r="BT73" s="84" t="s">
        <v>20</v>
      </c>
      <c r="BV73" s="84" t="s">
        <v>70</v>
      </c>
      <c r="BW73" s="84" t="s">
        <v>104</v>
      </c>
      <c r="BX73" s="84" t="s">
        <v>6</v>
      </c>
      <c r="CL73" s="84" t="s">
        <v>72</v>
      </c>
      <c r="CM73" s="84" t="s">
        <v>79</v>
      </c>
    </row>
    <row r="74" spans="1:91" s="83" customFormat="1" ht="37.5" customHeight="1">
      <c r="A74" s="74" t="s">
        <v>73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85"/>
      <c r="AS74" s="79">
        <v>0</v>
      </c>
      <c r="AT74" s="80">
        <f t="shared" si="0"/>
        <v>0</v>
      </c>
      <c r="AU74" s="81" t="e">
        <f t="shared" si="2"/>
        <v>#REF!</v>
      </c>
      <c r="AV74" s="80" t="e">
        <f t="shared" si="2"/>
        <v>#REF!</v>
      </c>
      <c r="AW74" s="80" t="e">
        <f t="shared" si="2"/>
        <v>#REF!</v>
      </c>
      <c r="AX74" s="80" t="e">
        <f t="shared" si="2"/>
        <v>#REF!</v>
      </c>
      <c r="AY74" s="80" t="e">
        <f t="shared" si="2"/>
        <v>#REF!</v>
      </c>
      <c r="AZ74" s="80" t="e">
        <f t="shared" si="2"/>
        <v>#REF!</v>
      </c>
      <c r="BA74" s="80" t="e">
        <f t="shared" si="2"/>
        <v>#REF!</v>
      </c>
      <c r="BB74" s="80" t="e">
        <f t="shared" si="2"/>
        <v>#REF!</v>
      </c>
      <c r="BC74" s="80" t="e">
        <f t="shared" si="2"/>
        <v>#REF!</v>
      </c>
      <c r="BD74" s="82" t="e">
        <f t="shared" si="2"/>
        <v>#REF!</v>
      </c>
      <c r="BT74" s="84" t="s">
        <v>20</v>
      </c>
      <c r="BV74" s="84" t="s">
        <v>70</v>
      </c>
      <c r="BW74" s="84" t="s">
        <v>105</v>
      </c>
      <c r="BX74" s="84" t="s">
        <v>6</v>
      </c>
      <c r="CL74" s="84"/>
      <c r="CM74" s="84" t="s">
        <v>79</v>
      </c>
    </row>
    <row r="75" spans="1:91" s="83" customFormat="1" ht="37.5" customHeight="1">
      <c r="A75" s="74" t="s">
        <v>73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85"/>
      <c r="AS75" s="79">
        <v>0</v>
      </c>
      <c r="AT75" s="80">
        <f t="shared" si="0"/>
        <v>0</v>
      </c>
      <c r="AU75" s="81" t="e">
        <f t="shared" si="2"/>
        <v>#REF!</v>
      </c>
      <c r="AV75" s="80" t="e">
        <f t="shared" si="2"/>
        <v>#REF!</v>
      </c>
      <c r="AW75" s="80" t="e">
        <f t="shared" si="2"/>
        <v>#REF!</v>
      </c>
      <c r="AX75" s="80" t="e">
        <f t="shared" si="2"/>
        <v>#REF!</v>
      </c>
      <c r="AY75" s="80" t="e">
        <f t="shared" si="2"/>
        <v>#REF!</v>
      </c>
      <c r="AZ75" s="80" t="e">
        <f t="shared" si="2"/>
        <v>#REF!</v>
      </c>
      <c r="BA75" s="80" t="e">
        <f t="shared" si="2"/>
        <v>#REF!</v>
      </c>
      <c r="BB75" s="80" t="e">
        <f t="shared" si="2"/>
        <v>#REF!</v>
      </c>
      <c r="BC75" s="80" t="e">
        <f t="shared" si="2"/>
        <v>#REF!</v>
      </c>
      <c r="BD75" s="82" t="e">
        <f t="shared" si="2"/>
        <v>#REF!</v>
      </c>
      <c r="BT75" s="84" t="s">
        <v>20</v>
      </c>
      <c r="BV75" s="84" t="s">
        <v>70</v>
      </c>
      <c r="BW75" s="84" t="s">
        <v>106</v>
      </c>
      <c r="BX75" s="84" t="s">
        <v>6</v>
      </c>
      <c r="CL75" s="84"/>
      <c r="CM75" s="84" t="s">
        <v>79</v>
      </c>
    </row>
    <row r="76" spans="1:91" s="83" customFormat="1" ht="37.5" customHeight="1">
      <c r="A76" s="74" t="s">
        <v>73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85"/>
      <c r="AS76" s="79">
        <v>0</v>
      </c>
      <c r="AT76" s="80">
        <f t="shared" si="0"/>
        <v>0</v>
      </c>
      <c r="AU76" s="81" t="e">
        <f aca="true" t="shared" si="3" ref="AU76:BD87">"#REF!"</f>
        <v>#REF!</v>
      </c>
      <c r="AV76" s="80" t="e">
        <f t="shared" si="3"/>
        <v>#REF!</v>
      </c>
      <c r="AW76" s="80" t="e">
        <f t="shared" si="3"/>
        <v>#REF!</v>
      </c>
      <c r="AX76" s="80" t="e">
        <f t="shared" si="3"/>
        <v>#REF!</v>
      </c>
      <c r="AY76" s="80" t="e">
        <f t="shared" si="3"/>
        <v>#REF!</v>
      </c>
      <c r="AZ76" s="80" t="e">
        <f t="shared" si="3"/>
        <v>#REF!</v>
      </c>
      <c r="BA76" s="80" t="e">
        <f t="shared" si="3"/>
        <v>#REF!</v>
      </c>
      <c r="BB76" s="80" t="e">
        <f t="shared" si="3"/>
        <v>#REF!</v>
      </c>
      <c r="BC76" s="80" t="e">
        <f t="shared" si="3"/>
        <v>#REF!</v>
      </c>
      <c r="BD76" s="82" t="e">
        <f t="shared" si="3"/>
        <v>#REF!</v>
      </c>
      <c r="BT76" s="84" t="s">
        <v>20</v>
      </c>
      <c r="BV76" s="84" t="s">
        <v>70</v>
      </c>
      <c r="BW76" s="84" t="s">
        <v>107</v>
      </c>
      <c r="BX76" s="84" t="s">
        <v>6</v>
      </c>
      <c r="CL76" s="84"/>
      <c r="CM76" s="84" t="s">
        <v>79</v>
      </c>
    </row>
    <row r="77" spans="1:91" s="83" customFormat="1" ht="37.5" customHeight="1">
      <c r="A77" s="74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85"/>
      <c r="AS77" s="79">
        <v>0</v>
      </c>
      <c r="AT77" s="80">
        <f t="shared" si="0"/>
        <v>0</v>
      </c>
      <c r="AU77" s="81" t="e">
        <f t="shared" si="3"/>
        <v>#REF!</v>
      </c>
      <c r="AV77" s="80" t="e">
        <f t="shared" si="3"/>
        <v>#REF!</v>
      </c>
      <c r="AW77" s="80" t="e">
        <f t="shared" si="3"/>
        <v>#REF!</v>
      </c>
      <c r="AX77" s="80" t="e">
        <f t="shared" si="3"/>
        <v>#REF!</v>
      </c>
      <c r="AY77" s="80" t="e">
        <f t="shared" si="3"/>
        <v>#REF!</v>
      </c>
      <c r="AZ77" s="80" t="e">
        <f t="shared" si="3"/>
        <v>#REF!</v>
      </c>
      <c r="BA77" s="80" t="e">
        <f t="shared" si="3"/>
        <v>#REF!</v>
      </c>
      <c r="BB77" s="80" t="e">
        <f t="shared" si="3"/>
        <v>#REF!</v>
      </c>
      <c r="BC77" s="80" t="e">
        <f t="shared" si="3"/>
        <v>#REF!</v>
      </c>
      <c r="BD77" s="82" t="e">
        <f t="shared" si="3"/>
        <v>#REF!</v>
      </c>
      <c r="BT77" s="84" t="s">
        <v>20</v>
      </c>
      <c r="BV77" s="84" t="s">
        <v>70</v>
      </c>
      <c r="BW77" s="84" t="s">
        <v>108</v>
      </c>
      <c r="BX77" s="84" t="s">
        <v>6</v>
      </c>
      <c r="CL77" s="84"/>
      <c r="CM77" s="84" t="s">
        <v>79</v>
      </c>
    </row>
    <row r="78" spans="1:91" s="83" customFormat="1" ht="37.5" customHeight="1">
      <c r="A78" s="74" t="s">
        <v>73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85"/>
      <c r="AS78" s="79">
        <v>0</v>
      </c>
      <c r="AT78" s="80">
        <f t="shared" si="0"/>
        <v>0</v>
      </c>
      <c r="AU78" s="81" t="e">
        <f t="shared" si="3"/>
        <v>#REF!</v>
      </c>
      <c r="AV78" s="80" t="e">
        <f t="shared" si="3"/>
        <v>#REF!</v>
      </c>
      <c r="AW78" s="80" t="e">
        <f t="shared" si="3"/>
        <v>#REF!</v>
      </c>
      <c r="AX78" s="80" t="e">
        <f t="shared" si="3"/>
        <v>#REF!</v>
      </c>
      <c r="AY78" s="80" t="e">
        <f t="shared" si="3"/>
        <v>#REF!</v>
      </c>
      <c r="AZ78" s="80" t="e">
        <f t="shared" si="3"/>
        <v>#REF!</v>
      </c>
      <c r="BA78" s="80" t="e">
        <f t="shared" si="3"/>
        <v>#REF!</v>
      </c>
      <c r="BB78" s="80" t="e">
        <f t="shared" si="3"/>
        <v>#REF!</v>
      </c>
      <c r="BC78" s="80" t="e">
        <f t="shared" si="3"/>
        <v>#REF!</v>
      </c>
      <c r="BD78" s="82" t="e">
        <f t="shared" si="3"/>
        <v>#REF!</v>
      </c>
      <c r="BT78" s="84" t="s">
        <v>20</v>
      </c>
      <c r="BV78" s="84" t="s">
        <v>70</v>
      </c>
      <c r="BW78" s="84" t="s">
        <v>109</v>
      </c>
      <c r="BX78" s="84" t="s">
        <v>6</v>
      </c>
      <c r="CL78" s="84"/>
      <c r="CM78" s="84" t="s">
        <v>79</v>
      </c>
    </row>
    <row r="79" spans="1:91" s="83" customFormat="1" ht="37.5" customHeight="1">
      <c r="A79" s="74" t="s">
        <v>73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85"/>
      <c r="AS79" s="79">
        <v>0</v>
      </c>
      <c r="AT79" s="80">
        <f t="shared" si="0"/>
        <v>0</v>
      </c>
      <c r="AU79" s="81" t="e">
        <f t="shared" si="3"/>
        <v>#REF!</v>
      </c>
      <c r="AV79" s="80" t="e">
        <f t="shared" si="3"/>
        <v>#REF!</v>
      </c>
      <c r="AW79" s="80" t="e">
        <f t="shared" si="3"/>
        <v>#REF!</v>
      </c>
      <c r="AX79" s="80" t="e">
        <f t="shared" si="3"/>
        <v>#REF!</v>
      </c>
      <c r="AY79" s="80" t="e">
        <f t="shared" si="3"/>
        <v>#REF!</v>
      </c>
      <c r="AZ79" s="80" t="e">
        <f t="shared" si="3"/>
        <v>#REF!</v>
      </c>
      <c r="BA79" s="80" t="e">
        <f t="shared" si="3"/>
        <v>#REF!</v>
      </c>
      <c r="BB79" s="80" t="e">
        <f t="shared" si="3"/>
        <v>#REF!</v>
      </c>
      <c r="BC79" s="80" t="e">
        <f t="shared" si="3"/>
        <v>#REF!</v>
      </c>
      <c r="BD79" s="82" t="e">
        <f t="shared" si="3"/>
        <v>#REF!</v>
      </c>
      <c r="BT79" s="84" t="s">
        <v>20</v>
      </c>
      <c r="BV79" s="84" t="s">
        <v>70</v>
      </c>
      <c r="BW79" s="84" t="s">
        <v>110</v>
      </c>
      <c r="BX79" s="84" t="s">
        <v>6</v>
      </c>
      <c r="CL79" s="84"/>
      <c r="CM79" s="84" t="s">
        <v>79</v>
      </c>
    </row>
    <row r="80" spans="1:91" s="83" customFormat="1" ht="37.5" customHeight="1">
      <c r="A80" s="74" t="s">
        <v>73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85"/>
      <c r="AS80" s="79">
        <v>0</v>
      </c>
      <c r="AT80" s="80">
        <f t="shared" si="0"/>
        <v>0</v>
      </c>
      <c r="AU80" s="81" t="e">
        <f t="shared" si="3"/>
        <v>#REF!</v>
      </c>
      <c r="AV80" s="80" t="e">
        <f t="shared" si="3"/>
        <v>#REF!</v>
      </c>
      <c r="AW80" s="80" t="e">
        <f t="shared" si="3"/>
        <v>#REF!</v>
      </c>
      <c r="AX80" s="80" t="e">
        <f t="shared" si="3"/>
        <v>#REF!</v>
      </c>
      <c r="AY80" s="80" t="e">
        <f t="shared" si="3"/>
        <v>#REF!</v>
      </c>
      <c r="AZ80" s="80" t="e">
        <f t="shared" si="3"/>
        <v>#REF!</v>
      </c>
      <c r="BA80" s="80" t="e">
        <f t="shared" si="3"/>
        <v>#REF!</v>
      </c>
      <c r="BB80" s="80" t="e">
        <f t="shared" si="3"/>
        <v>#REF!</v>
      </c>
      <c r="BC80" s="80" t="e">
        <f t="shared" si="3"/>
        <v>#REF!</v>
      </c>
      <c r="BD80" s="82" t="e">
        <f t="shared" si="3"/>
        <v>#REF!</v>
      </c>
      <c r="BT80" s="84" t="s">
        <v>20</v>
      </c>
      <c r="BV80" s="84" t="s">
        <v>70</v>
      </c>
      <c r="BW80" s="84" t="s">
        <v>111</v>
      </c>
      <c r="BX80" s="84" t="s">
        <v>6</v>
      </c>
      <c r="CL80" s="84"/>
      <c r="CM80" s="84" t="s">
        <v>79</v>
      </c>
    </row>
    <row r="81" spans="1:91" s="83" customFormat="1" ht="37.5" customHeight="1">
      <c r="A81" s="74" t="s">
        <v>73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85"/>
      <c r="AS81" s="79">
        <v>0</v>
      </c>
      <c r="AT81" s="80">
        <f t="shared" si="0"/>
        <v>0</v>
      </c>
      <c r="AU81" s="81" t="e">
        <f t="shared" si="3"/>
        <v>#REF!</v>
      </c>
      <c r="AV81" s="80" t="e">
        <f t="shared" si="3"/>
        <v>#REF!</v>
      </c>
      <c r="AW81" s="80" t="e">
        <f t="shared" si="3"/>
        <v>#REF!</v>
      </c>
      <c r="AX81" s="80" t="e">
        <f t="shared" si="3"/>
        <v>#REF!</v>
      </c>
      <c r="AY81" s="80" t="e">
        <f t="shared" si="3"/>
        <v>#REF!</v>
      </c>
      <c r="AZ81" s="80" t="e">
        <f t="shared" si="3"/>
        <v>#REF!</v>
      </c>
      <c r="BA81" s="80" t="e">
        <f t="shared" si="3"/>
        <v>#REF!</v>
      </c>
      <c r="BB81" s="80" t="e">
        <f t="shared" si="3"/>
        <v>#REF!</v>
      </c>
      <c r="BC81" s="80" t="e">
        <f t="shared" si="3"/>
        <v>#REF!</v>
      </c>
      <c r="BD81" s="82" t="e">
        <f t="shared" si="3"/>
        <v>#REF!</v>
      </c>
      <c r="BT81" s="84" t="s">
        <v>20</v>
      </c>
      <c r="BV81" s="84" t="s">
        <v>70</v>
      </c>
      <c r="BW81" s="84" t="s">
        <v>112</v>
      </c>
      <c r="BX81" s="84" t="s">
        <v>6</v>
      </c>
      <c r="CL81" s="84"/>
      <c r="CM81" s="84" t="s">
        <v>79</v>
      </c>
    </row>
    <row r="82" spans="1:91" s="83" customFormat="1" ht="37.5" customHeight="1">
      <c r="A82" s="74" t="s">
        <v>73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85"/>
      <c r="AS82" s="79">
        <v>0</v>
      </c>
      <c r="AT82" s="80">
        <f t="shared" si="0"/>
        <v>0</v>
      </c>
      <c r="AU82" s="81" t="e">
        <f t="shared" si="3"/>
        <v>#REF!</v>
      </c>
      <c r="AV82" s="80" t="e">
        <f t="shared" si="3"/>
        <v>#REF!</v>
      </c>
      <c r="AW82" s="80" t="e">
        <f t="shared" si="3"/>
        <v>#REF!</v>
      </c>
      <c r="AX82" s="80" t="e">
        <f t="shared" si="3"/>
        <v>#REF!</v>
      </c>
      <c r="AY82" s="80" t="e">
        <f t="shared" si="3"/>
        <v>#REF!</v>
      </c>
      <c r="AZ82" s="80" t="e">
        <f t="shared" si="3"/>
        <v>#REF!</v>
      </c>
      <c r="BA82" s="80" t="e">
        <f t="shared" si="3"/>
        <v>#REF!</v>
      </c>
      <c r="BB82" s="80" t="e">
        <f t="shared" si="3"/>
        <v>#REF!</v>
      </c>
      <c r="BC82" s="80" t="e">
        <f t="shared" si="3"/>
        <v>#REF!</v>
      </c>
      <c r="BD82" s="82" t="e">
        <f t="shared" si="3"/>
        <v>#REF!</v>
      </c>
      <c r="BT82" s="84" t="s">
        <v>20</v>
      </c>
      <c r="BV82" s="84" t="s">
        <v>70</v>
      </c>
      <c r="BW82" s="84" t="s">
        <v>113</v>
      </c>
      <c r="BX82" s="84" t="s">
        <v>6</v>
      </c>
      <c r="CL82" s="84"/>
      <c r="CM82" s="84" t="s">
        <v>79</v>
      </c>
    </row>
    <row r="83" spans="1:91" s="83" customFormat="1" ht="37.5" customHeight="1">
      <c r="A83" s="74" t="s">
        <v>73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85"/>
      <c r="AS83" s="79">
        <v>0</v>
      </c>
      <c r="AT83" s="80">
        <f t="shared" si="0"/>
        <v>0</v>
      </c>
      <c r="AU83" s="81" t="e">
        <f t="shared" si="3"/>
        <v>#REF!</v>
      </c>
      <c r="AV83" s="80" t="e">
        <f t="shared" si="3"/>
        <v>#REF!</v>
      </c>
      <c r="AW83" s="80" t="e">
        <f t="shared" si="3"/>
        <v>#REF!</v>
      </c>
      <c r="AX83" s="80" t="e">
        <f t="shared" si="3"/>
        <v>#REF!</v>
      </c>
      <c r="AY83" s="80" t="e">
        <f t="shared" si="3"/>
        <v>#REF!</v>
      </c>
      <c r="AZ83" s="80" t="e">
        <f t="shared" si="3"/>
        <v>#REF!</v>
      </c>
      <c r="BA83" s="80" t="e">
        <f t="shared" si="3"/>
        <v>#REF!</v>
      </c>
      <c r="BB83" s="80" t="e">
        <f t="shared" si="3"/>
        <v>#REF!</v>
      </c>
      <c r="BC83" s="80" t="e">
        <f t="shared" si="3"/>
        <v>#REF!</v>
      </c>
      <c r="BD83" s="82" t="e">
        <f t="shared" si="3"/>
        <v>#REF!</v>
      </c>
      <c r="BT83" s="84" t="s">
        <v>20</v>
      </c>
      <c r="BV83" s="84" t="s">
        <v>70</v>
      </c>
      <c r="BW83" s="84" t="s">
        <v>114</v>
      </c>
      <c r="BX83" s="84" t="s">
        <v>6</v>
      </c>
      <c r="CL83" s="84"/>
      <c r="CM83" s="84" t="s">
        <v>79</v>
      </c>
    </row>
    <row r="84" spans="1:91" s="83" customFormat="1" ht="22.5" customHeight="1">
      <c r="A84" s="74" t="s">
        <v>73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85"/>
      <c r="AS84" s="79">
        <v>0</v>
      </c>
      <c r="AT84" s="80">
        <f t="shared" si="0"/>
        <v>0</v>
      </c>
      <c r="AU84" s="81" t="e">
        <f t="shared" si="3"/>
        <v>#REF!</v>
      </c>
      <c r="AV84" s="80" t="e">
        <f t="shared" si="3"/>
        <v>#REF!</v>
      </c>
      <c r="AW84" s="80" t="e">
        <f t="shared" si="3"/>
        <v>#REF!</v>
      </c>
      <c r="AX84" s="80" t="e">
        <f t="shared" si="3"/>
        <v>#REF!</v>
      </c>
      <c r="AY84" s="80" t="e">
        <f t="shared" si="3"/>
        <v>#REF!</v>
      </c>
      <c r="AZ84" s="80" t="e">
        <f t="shared" si="3"/>
        <v>#REF!</v>
      </c>
      <c r="BA84" s="80" t="e">
        <f t="shared" si="3"/>
        <v>#REF!</v>
      </c>
      <c r="BB84" s="80" t="e">
        <f t="shared" si="3"/>
        <v>#REF!</v>
      </c>
      <c r="BC84" s="80" t="e">
        <f t="shared" si="3"/>
        <v>#REF!</v>
      </c>
      <c r="BD84" s="82" t="e">
        <f t="shared" si="3"/>
        <v>#REF!</v>
      </c>
      <c r="BT84" s="84" t="s">
        <v>20</v>
      </c>
      <c r="BV84" s="84" t="s">
        <v>70</v>
      </c>
      <c r="BW84" s="84" t="s">
        <v>115</v>
      </c>
      <c r="BX84" s="84" t="s">
        <v>6</v>
      </c>
      <c r="CL84" s="84" t="s">
        <v>116</v>
      </c>
      <c r="CM84" s="84" t="s">
        <v>79</v>
      </c>
    </row>
    <row r="85" spans="1:91" s="83" customFormat="1" ht="22.5" customHeight="1">
      <c r="A85" s="74" t="s">
        <v>73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85"/>
      <c r="AS85" s="79">
        <v>0</v>
      </c>
      <c r="AT85" s="80">
        <f t="shared" si="0"/>
        <v>0</v>
      </c>
      <c r="AU85" s="81" t="e">
        <f t="shared" si="3"/>
        <v>#REF!</v>
      </c>
      <c r="AV85" s="80" t="e">
        <f t="shared" si="3"/>
        <v>#REF!</v>
      </c>
      <c r="AW85" s="80" t="e">
        <f t="shared" si="3"/>
        <v>#REF!</v>
      </c>
      <c r="AX85" s="80" t="e">
        <f t="shared" si="3"/>
        <v>#REF!</v>
      </c>
      <c r="AY85" s="80" t="e">
        <f t="shared" si="3"/>
        <v>#REF!</v>
      </c>
      <c r="AZ85" s="80" t="e">
        <f t="shared" si="3"/>
        <v>#REF!</v>
      </c>
      <c r="BA85" s="80" t="e">
        <f t="shared" si="3"/>
        <v>#REF!</v>
      </c>
      <c r="BB85" s="80" t="e">
        <f t="shared" si="3"/>
        <v>#REF!</v>
      </c>
      <c r="BC85" s="80" t="e">
        <f t="shared" si="3"/>
        <v>#REF!</v>
      </c>
      <c r="BD85" s="82" t="e">
        <f t="shared" si="3"/>
        <v>#REF!</v>
      </c>
      <c r="BT85" s="84" t="s">
        <v>20</v>
      </c>
      <c r="BV85" s="84" t="s">
        <v>70</v>
      </c>
      <c r="BW85" s="84" t="s">
        <v>117</v>
      </c>
      <c r="BX85" s="84" t="s">
        <v>6</v>
      </c>
      <c r="CL85" s="84" t="s">
        <v>118</v>
      </c>
      <c r="CM85" s="84" t="s">
        <v>79</v>
      </c>
    </row>
    <row r="86" spans="1:91" s="83" customFormat="1" ht="22.5" customHeight="1">
      <c r="A86" s="74" t="s">
        <v>73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85"/>
      <c r="AS86" s="79">
        <v>0</v>
      </c>
      <c r="AT86" s="80">
        <f t="shared" si="0"/>
        <v>0</v>
      </c>
      <c r="AU86" s="81" t="e">
        <f t="shared" si="3"/>
        <v>#REF!</v>
      </c>
      <c r="AV86" s="80" t="e">
        <f t="shared" si="3"/>
        <v>#REF!</v>
      </c>
      <c r="AW86" s="80" t="e">
        <f t="shared" si="3"/>
        <v>#REF!</v>
      </c>
      <c r="AX86" s="80" t="e">
        <f t="shared" si="3"/>
        <v>#REF!</v>
      </c>
      <c r="AY86" s="80" t="e">
        <f t="shared" si="3"/>
        <v>#REF!</v>
      </c>
      <c r="AZ86" s="80" t="e">
        <f t="shared" si="3"/>
        <v>#REF!</v>
      </c>
      <c r="BA86" s="80" t="e">
        <f t="shared" si="3"/>
        <v>#REF!</v>
      </c>
      <c r="BB86" s="80" t="e">
        <f t="shared" si="3"/>
        <v>#REF!</v>
      </c>
      <c r="BC86" s="80" t="e">
        <f t="shared" si="3"/>
        <v>#REF!</v>
      </c>
      <c r="BD86" s="82" t="e">
        <f t="shared" si="3"/>
        <v>#REF!</v>
      </c>
      <c r="BT86" s="84" t="s">
        <v>20</v>
      </c>
      <c r="BV86" s="84" t="s">
        <v>70</v>
      </c>
      <c r="BW86" s="84" t="s">
        <v>119</v>
      </c>
      <c r="BX86" s="84" t="s">
        <v>6</v>
      </c>
      <c r="CL86" s="84" t="s">
        <v>118</v>
      </c>
      <c r="CM86" s="84" t="s">
        <v>79</v>
      </c>
    </row>
    <row r="87" spans="1:91" s="83" customFormat="1" ht="22.5" customHeight="1">
      <c r="A87" s="74" t="s">
        <v>73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85"/>
      <c r="AS87" s="86">
        <v>0</v>
      </c>
      <c r="AT87" s="87">
        <f t="shared" si="0"/>
        <v>0</v>
      </c>
      <c r="AU87" s="88" t="e">
        <f t="shared" si="3"/>
        <v>#REF!</v>
      </c>
      <c r="AV87" s="87" t="e">
        <f t="shared" si="3"/>
        <v>#REF!</v>
      </c>
      <c r="AW87" s="87" t="e">
        <f t="shared" si="3"/>
        <v>#REF!</v>
      </c>
      <c r="AX87" s="87" t="e">
        <f t="shared" si="3"/>
        <v>#REF!</v>
      </c>
      <c r="AY87" s="87" t="e">
        <f t="shared" si="3"/>
        <v>#REF!</v>
      </c>
      <c r="AZ87" s="87" t="e">
        <f t="shared" si="3"/>
        <v>#REF!</v>
      </c>
      <c r="BA87" s="87" t="e">
        <f t="shared" si="3"/>
        <v>#REF!</v>
      </c>
      <c r="BB87" s="87" t="e">
        <f t="shared" si="3"/>
        <v>#REF!</v>
      </c>
      <c r="BC87" s="87" t="e">
        <f t="shared" si="3"/>
        <v>#REF!</v>
      </c>
      <c r="BD87" s="89" t="e">
        <f t="shared" si="3"/>
        <v>#REF!</v>
      </c>
      <c r="BT87" s="84" t="s">
        <v>20</v>
      </c>
      <c r="BV87" s="84" t="s">
        <v>70</v>
      </c>
      <c r="BW87" s="84" t="s">
        <v>120</v>
      </c>
      <c r="BX87" s="84" t="s">
        <v>6</v>
      </c>
      <c r="CL87" s="84"/>
      <c r="CM87" s="84" t="s">
        <v>79</v>
      </c>
    </row>
    <row r="88" spans="2:44" s="25" customFormat="1" ht="30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27"/>
    </row>
    <row r="89" spans="2:44" s="25" customFormat="1" ht="6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27"/>
    </row>
  </sheetData>
  <sheetProtection/>
  <mergeCells count="42">
    <mergeCell ref="D53:H53"/>
    <mergeCell ref="J53:AF53"/>
    <mergeCell ref="AG53:AM53"/>
    <mergeCell ref="AN53:AP53"/>
    <mergeCell ref="AG51:AM51"/>
    <mergeCell ref="AN51:AP51"/>
    <mergeCell ref="D52:H52"/>
    <mergeCell ref="J52:AF52"/>
    <mergeCell ref="AG52:AM52"/>
    <mergeCell ref="AN52:AP5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42:AO42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AR2:BE2"/>
    <mergeCell ref="K5:AO5"/>
    <mergeCell ref="E20:AN20"/>
    <mergeCell ref="AK23:AO23"/>
    <mergeCell ref="L25:O25"/>
    <mergeCell ref="W25:AE25"/>
    <mergeCell ref="AK25:AO25"/>
  </mergeCells>
  <hyperlinks>
    <hyperlink ref="K1" location="C2" display="1) Rekapitulace stavby"/>
    <hyperlink ref="W1" location="C51" display="2) Rekapitulace objektů stavby a soupisů prací"/>
    <hyperlink ref="A52" location="SO 01_D!1.4.1 - Silnoprou....C2" display="/"/>
    <hyperlink ref="A53" location="SO 01_D!1.4.2 - Ochrana p....C2" display="/"/>
    <hyperlink ref="A54" location="SO 01_D!1.4.3 - Hlavní do....C2" display="/"/>
    <hyperlink ref="A55" location="SO 01_D!1.4.4 - Slaboprou....C2" display="/"/>
    <hyperlink ref="A56" location="SO 02_D!1.4.1 - Silnoprou....C2" display="/"/>
    <hyperlink ref="A57" location="SO 02_D!1.4.2 - Ochrana p....C2" display="/"/>
    <hyperlink ref="A58" location="SO 02_D!1.4.3 - Hlavní do....C2" display="/"/>
    <hyperlink ref="A59" location="SO 02_D!1.4.4 - Slaboprou....C2" display="/"/>
    <hyperlink ref="A60" location="SO 03_D!1.4.1 - Silnoprou....C2" display="/"/>
    <hyperlink ref="A61" location="SO 03_D!1.4.2 - Ochrana p....C2" display="/"/>
    <hyperlink ref="A62" location="SO 03_D!1.4.3 - Hlavní do....C2" display="/"/>
    <hyperlink ref="A63" location="SO 03_D!1.4.4 - Slaboprou....C2" display="/"/>
    <hyperlink ref="A64" location="SO 04-A - Přeložka vodovodu!C2" display="/"/>
    <hyperlink ref="A65" location="SO 04-B - Přeložka kanali!...C2" display="/"/>
    <hyperlink ref="A66" location="SO 101A - Rozšíření místn!...C2" display="/"/>
    <hyperlink ref="A67" location="SO 101B - Oprava vozovky !...C2" display="/"/>
    <hyperlink ref="A68" location="SO 102 - Novostavba účelo!...C2" display="/"/>
    <hyperlink ref="A69" location="SO 103 - Novostavba chodn!...C2" display="/"/>
    <hyperlink ref="A70" location="SO 104 - Novostavba sjezdu!C2" display="/"/>
    <hyperlink ref="A71" location="SO 106 - Novostavba odsta!...C2" display="/"/>
    <hyperlink ref="A72" location="SO 107 - Novostavby ploch!...C2" display="/"/>
    <hyperlink ref="A73" location="SO 108 - Pěšina se schodi!...C2" display="/"/>
    <hyperlink ref="A74" location="SO 201!01 - OPĚRNÉ ZDI ŽB 01.C2" display="/"/>
    <hyperlink ref="A75" location="SO 201!02 - OPĚRNÉ ZDI ŽB 02.C2" display="/"/>
    <hyperlink ref="A76" location="SO 201!03 - OPĚRNÉ ZDI ŽB 03.C2" display="/"/>
    <hyperlink ref="A77" location="SO 201!04 - OPĚRNÉ ZDI ŽB 04.C2" display="/"/>
    <hyperlink ref="A78" location="SO 201!05 - OPĚRNÉ ZDI ŽB 05.C2" display="/"/>
    <hyperlink ref="A79" location="SO 201!1 - OPĚRNÉ ZDI ZE ....C2" display="/"/>
    <hyperlink ref="A80" location="SO 201!2 - OPĚRNÉ ZDI ZE ....C2" display="/"/>
    <hyperlink ref="A81" location="SO 201!3 - OPĚRNÉ ZDI ZE ....C2" display="/"/>
    <hyperlink ref="A82" location="SO 201!4 - OPĚRNÉ ZDI ZE ....C2" display="/"/>
    <hyperlink ref="A83" location="SO 201!5 - OPĚRNÉ ZDI ZE ....C2" display="/"/>
    <hyperlink ref="A84" location="SO 202 - Oplocení a zeleň!C2" display="/"/>
    <hyperlink ref="A85" location="SO 401 - Veřejné osvětlení !C2" display="/"/>
    <hyperlink ref="A86" location="SO 402 - Přeložka SEK!C2" display="/"/>
    <hyperlink ref="A87" location="VON - Vedlejší a ostatní !...C2" display="/"/>
  </hyperlinks>
  <printOptions/>
  <pageMargins left="0.5833333333333334" right="0.5833333333333334" top="0.5833333333333334" bottom="0.5833333333333334" header="0.5118055555555556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3"/>
  <sheetViews>
    <sheetView showGridLines="0" zoomScalePageLayoutView="0" workbookViewId="0" topLeftCell="A1">
      <pane ySplit="1" topLeftCell="A131" activePane="bottomLeft" state="frozen"/>
      <selection pane="topLeft" activeCell="A1" sqref="A1"/>
      <selection pane="bottomLeft" activeCell="H91" sqref="H91:H136"/>
    </sheetView>
  </sheetViews>
  <sheetFormatPr defaultColWidth="9.140625" defaultRowHeight="13.5" customHeight="1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9" width="9.57421875" style="1" customWidth="1"/>
    <col min="10" max="10" width="17.7109375" style="1" customWidth="1"/>
    <col min="11" max="11" width="11.7109375" style="1" customWidth="1"/>
    <col min="12" max="12" width="6.7109375" style="1" customWidth="1"/>
    <col min="13" max="21" width="0" style="1" hidden="1" customWidth="1"/>
    <col min="22" max="22" width="9.28125" style="1" customWidth="1"/>
    <col min="23" max="23" width="12.2812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7109375" style="1" customWidth="1"/>
    <col min="44" max="65" width="0" style="1" hidden="1" customWidth="1"/>
    <col min="66" max="16384" width="9.140625" style="1" customWidth="1"/>
  </cols>
  <sheetData>
    <row r="1" spans="1:70" ht="21.75" customHeight="1">
      <c r="A1" s="90"/>
      <c r="B1" s="3"/>
      <c r="C1" s="3"/>
      <c r="D1" s="4" t="s">
        <v>1</v>
      </c>
      <c r="E1" s="3"/>
      <c r="F1" s="91" t="s">
        <v>121</v>
      </c>
      <c r="G1" s="300" t="s">
        <v>122</v>
      </c>
      <c r="H1" s="300"/>
      <c r="I1" s="3"/>
      <c r="J1" s="91" t="s">
        <v>123</v>
      </c>
      <c r="K1" s="4" t="s">
        <v>124</v>
      </c>
      <c r="L1" s="91" t="s">
        <v>125</v>
      </c>
      <c r="M1" s="91"/>
      <c r="N1" s="91"/>
      <c r="O1" s="91"/>
      <c r="P1" s="91"/>
      <c r="Q1" s="91"/>
      <c r="R1" s="91"/>
      <c r="S1" s="91"/>
      <c r="T1" s="91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279" t="s">
        <v>7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0" t="s">
        <v>93</v>
      </c>
    </row>
    <row r="3" spans="2:46" ht="6.75" customHeight="1">
      <c r="B3" s="11"/>
      <c r="C3" s="12"/>
      <c r="D3" s="12"/>
      <c r="E3" s="12"/>
      <c r="F3" s="12"/>
      <c r="G3" s="12"/>
      <c r="H3" s="12"/>
      <c r="I3" s="12"/>
      <c r="J3" s="12"/>
      <c r="K3" s="13"/>
      <c r="AT3" s="10" t="s">
        <v>79</v>
      </c>
    </row>
    <row r="4" spans="2:46" ht="36.75" customHeight="1">
      <c r="B4" s="14"/>
      <c r="C4" s="15"/>
      <c r="D4" s="16" t="s">
        <v>126</v>
      </c>
      <c r="E4" s="15"/>
      <c r="F4" s="15"/>
      <c r="G4" s="15"/>
      <c r="H4" s="15"/>
      <c r="I4" s="15"/>
      <c r="J4" s="15"/>
      <c r="K4" s="17"/>
      <c r="M4" s="18" t="s">
        <v>12</v>
      </c>
      <c r="AT4" s="10" t="s">
        <v>5</v>
      </c>
    </row>
    <row r="5" spans="2:11" ht="6.75" customHeight="1">
      <c r="B5" s="14"/>
      <c r="C5" s="15"/>
      <c r="D5" s="15"/>
      <c r="E5" s="15"/>
      <c r="F5" s="15"/>
      <c r="G5" s="15"/>
      <c r="H5" s="15"/>
      <c r="I5" s="15"/>
      <c r="J5" s="15"/>
      <c r="K5" s="17"/>
    </row>
    <row r="6" spans="2:11" ht="15" customHeight="1">
      <c r="B6" s="14"/>
      <c r="C6" s="15"/>
      <c r="D6" s="22" t="s">
        <v>15</v>
      </c>
      <c r="E6" s="15"/>
      <c r="F6" s="15"/>
      <c r="G6" s="15"/>
      <c r="H6" s="15"/>
      <c r="I6" s="15"/>
      <c r="J6" s="15"/>
      <c r="K6" s="17"/>
    </row>
    <row r="7" spans="2:11" ht="22.5" customHeight="1">
      <c r="B7" s="14"/>
      <c r="C7" s="15"/>
      <c r="D7" s="15"/>
      <c r="E7" s="299" t="str">
        <f>'Rekapitulace stavby'!K6</f>
        <v>Svářečská škola</v>
      </c>
      <c r="F7" s="299"/>
      <c r="G7" s="299"/>
      <c r="H7" s="299"/>
      <c r="I7" s="15"/>
      <c r="J7" s="15"/>
      <c r="K7" s="17"/>
    </row>
    <row r="8" spans="2:11" s="25" customFormat="1" ht="15" customHeight="1">
      <c r="B8" s="26"/>
      <c r="C8" s="27"/>
      <c r="D8" s="22" t="s">
        <v>127</v>
      </c>
      <c r="E8" s="27"/>
      <c r="F8" s="27"/>
      <c r="G8" s="27"/>
      <c r="H8" s="27"/>
      <c r="I8" s="27"/>
      <c r="J8" s="27"/>
      <c r="K8" s="30"/>
    </row>
    <row r="9" spans="2:11" s="25" customFormat="1" ht="36.75" customHeight="1">
      <c r="B9" s="26"/>
      <c r="C9" s="27"/>
      <c r="D9" s="27"/>
      <c r="E9" s="288" t="s">
        <v>128</v>
      </c>
      <c r="F9" s="288"/>
      <c r="G9" s="288"/>
      <c r="H9" s="288"/>
      <c r="I9" s="27"/>
      <c r="J9" s="27"/>
      <c r="K9" s="30"/>
    </row>
    <row r="10" spans="2:11" s="25" customFormat="1" ht="13.5" customHeight="1">
      <c r="B10" s="26"/>
      <c r="C10" s="27"/>
      <c r="D10" s="27"/>
      <c r="E10" s="27"/>
      <c r="F10" s="27"/>
      <c r="G10" s="27"/>
      <c r="H10" s="27"/>
      <c r="I10" s="27"/>
      <c r="J10" s="27"/>
      <c r="K10" s="30"/>
    </row>
    <row r="11" spans="2:11" s="25" customFormat="1" ht="14.25" customHeight="1">
      <c r="B11" s="26"/>
      <c r="C11" s="27"/>
      <c r="D11" s="22" t="s">
        <v>18</v>
      </c>
      <c r="E11" s="27"/>
      <c r="F11" s="20"/>
      <c r="G11" s="27"/>
      <c r="H11" s="27"/>
      <c r="I11" s="22" t="s">
        <v>19</v>
      </c>
      <c r="J11" s="20"/>
      <c r="K11" s="30"/>
    </row>
    <row r="12" spans="2:11" s="25" customFormat="1" ht="14.25" customHeight="1">
      <c r="B12" s="26"/>
      <c r="C12" s="27"/>
      <c r="D12" s="22" t="s">
        <v>21</v>
      </c>
      <c r="E12" s="27"/>
      <c r="F12" s="20"/>
      <c r="G12" s="27"/>
      <c r="H12" s="27"/>
      <c r="I12" s="22" t="s">
        <v>22</v>
      </c>
      <c r="J12" s="55">
        <f>'Rekapitulace stavby'!AN8</f>
        <v>43819</v>
      </c>
      <c r="K12" s="30"/>
    </row>
    <row r="13" spans="2:11" s="25" customFormat="1" ht="10.5" customHeight="1">
      <c r="B13" s="26"/>
      <c r="C13" s="27"/>
      <c r="D13" s="27"/>
      <c r="E13" s="27"/>
      <c r="F13" s="27"/>
      <c r="G13" s="27"/>
      <c r="H13" s="27"/>
      <c r="I13" s="27"/>
      <c r="J13" s="27"/>
      <c r="K13" s="30"/>
    </row>
    <row r="14" spans="2:11" s="25" customFormat="1" ht="14.25" customHeight="1">
      <c r="B14" s="26"/>
      <c r="C14" s="27"/>
      <c r="D14" s="22" t="s">
        <v>25</v>
      </c>
      <c r="E14" s="27"/>
      <c r="F14" s="27"/>
      <c r="G14" s="27"/>
      <c r="H14" s="27"/>
      <c r="I14" s="22" t="s">
        <v>26</v>
      </c>
      <c r="J14" s="20"/>
      <c r="K14" s="30"/>
    </row>
    <row r="15" spans="2:11" s="25" customFormat="1" ht="18" customHeight="1">
      <c r="B15" s="26"/>
      <c r="C15" s="27"/>
      <c r="D15" s="27"/>
      <c r="E15" s="20"/>
      <c r="F15" s="27"/>
      <c r="G15" s="27"/>
      <c r="H15" s="27"/>
      <c r="I15" s="22" t="s">
        <v>27</v>
      </c>
      <c r="J15" s="20"/>
      <c r="K15" s="30"/>
    </row>
    <row r="16" spans="2:11" s="25" customFormat="1" ht="6.75" customHeight="1">
      <c r="B16" s="26"/>
      <c r="C16" s="27"/>
      <c r="D16" s="27"/>
      <c r="E16" s="27"/>
      <c r="F16" s="27"/>
      <c r="G16" s="27"/>
      <c r="H16" s="27"/>
      <c r="I16" s="27"/>
      <c r="J16" s="27"/>
      <c r="K16" s="30"/>
    </row>
    <row r="17" spans="2:11" s="25" customFormat="1" ht="14.25" customHeight="1">
      <c r="B17" s="26"/>
      <c r="C17" s="27"/>
      <c r="D17" s="22" t="s">
        <v>28</v>
      </c>
      <c r="E17" s="27"/>
      <c r="F17" s="27"/>
      <c r="G17" s="27"/>
      <c r="H17" s="27"/>
      <c r="I17" s="22" t="s">
        <v>26</v>
      </c>
      <c r="J17" s="20">
        <f>IF('Rekapitulace stavby'!AN13="Vyplň údaj","",IF('Rekapitulace stavby'!AN13="","",'Rekapitulace stavby'!AN13))</f>
      </c>
      <c r="K17" s="30"/>
    </row>
    <row r="18" spans="2:11" s="25" customFormat="1" ht="18" customHeight="1">
      <c r="B18" s="26"/>
      <c r="C18" s="27"/>
      <c r="D18" s="27"/>
      <c r="E18" s="20" t="str">
        <f>IF('Rekapitulace stavby'!E14="Vyplň údaj","",IF('Rekapitulace stavby'!E14="","",'Rekapitulace stavby'!E14))</f>
        <v> </v>
      </c>
      <c r="F18" s="27"/>
      <c r="G18" s="27"/>
      <c r="H18" s="27"/>
      <c r="I18" s="22" t="s">
        <v>27</v>
      </c>
      <c r="J18" s="20">
        <f>IF('Rekapitulace stavby'!AN14="Vyplň údaj","",IF('Rekapitulace stavby'!AN14="","",'Rekapitulace stavby'!AN14))</f>
      </c>
      <c r="K18" s="30"/>
    </row>
    <row r="19" spans="2:11" s="25" customFormat="1" ht="6.75" customHeight="1">
      <c r="B19" s="26"/>
      <c r="C19" s="27"/>
      <c r="D19" s="27"/>
      <c r="E19" s="27"/>
      <c r="F19" s="27"/>
      <c r="G19" s="27"/>
      <c r="H19" s="27"/>
      <c r="I19" s="27"/>
      <c r="J19" s="27"/>
      <c r="K19" s="30"/>
    </row>
    <row r="20" spans="2:11" s="25" customFormat="1" ht="14.25" customHeight="1">
      <c r="B20" s="26"/>
      <c r="C20" s="27"/>
      <c r="D20" s="22" t="s">
        <v>30</v>
      </c>
      <c r="E20" s="27"/>
      <c r="F20" s="27"/>
      <c r="G20" s="27"/>
      <c r="H20" s="27"/>
      <c r="I20" s="22" t="s">
        <v>26</v>
      </c>
      <c r="J20" s="20"/>
      <c r="K20" s="30"/>
    </row>
    <row r="21" spans="2:11" s="25" customFormat="1" ht="18" customHeight="1">
      <c r="B21" s="26"/>
      <c r="C21" s="27"/>
      <c r="D21" s="27"/>
      <c r="E21" s="20"/>
      <c r="F21" s="27"/>
      <c r="G21" s="27"/>
      <c r="H21" s="27"/>
      <c r="I21" s="22" t="s">
        <v>27</v>
      </c>
      <c r="J21" s="20"/>
      <c r="K21" s="30"/>
    </row>
    <row r="22" spans="2:11" s="25" customFormat="1" ht="6.75" customHeight="1">
      <c r="B22" s="26"/>
      <c r="C22" s="27"/>
      <c r="D22" s="27"/>
      <c r="E22" s="27"/>
      <c r="F22" s="27"/>
      <c r="G22" s="27"/>
      <c r="H22" s="27"/>
      <c r="I22" s="27"/>
      <c r="J22" s="27"/>
      <c r="K22" s="30"/>
    </row>
    <row r="23" spans="2:11" s="25" customFormat="1" ht="14.25" customHeight="1">
      <c r="B23" s="26"/>
      <c r="C23" s="27"/>
      <c r="D23" s="22" t="s">
        <v>32</v>
      </c>
      <c r="E23" s="27"/>
      <c r="F23" s="27"/>
      <c r="G23" s="27"/>
      <c r="H23" s="27"/>
      <c r="I23" s="27"/>
      <c r="J23" s="27"/>
      <c r="K23" s="30"/>
    </row>
    <row r="24" spans="2:11" s="92" customFormat="1" ht="120" customHeight="1">
      <c r="B24" s="93"/>
      <c r="C24" s="94"/>
      <c r="D24" s="94"/>
      <c r="E24" s="281" t="s">
        <v>33</v>
      </c>
      <c r="F24" s="281"/>
      <c r="G24" s="281"/>
      <c r="H24" s="281"/>
      <c r="I24" s="94"/>
      <c r="J24" s="94"/>
      <c r="K24" s="95"/>
    </row>
    <row r="25" spans="2:11" s="25" customFormat="1" ht="6.75" customHeight="1">
      <c r="B25" s="26"/>
      <c r="C25" s="27"/>
      <c r="D25" s="27"/>
      <c r="E25" s="27"/>
      <c r="F25" s="27"/>
      <c r="G25" s="27"/>
      <c r="H25" s="27"/>
      <c r="I25" s="27"/>
      <c r="J25" s="27"/>
      <c r="K25" s="30"/>
    </row>
    <row r="26" spans="2:11" s="25" customFormat="1" ht="6.75" customHeight="1">
      <c r="B26" s="26"/>
      <c r="C26" s="27"/>
      <c r="D26" s="56"/>
      <c r="E26" s="56"/>
      <c r="F26" s="56"/>
      <c r="G26" s="56"/>
      <c r="H26" s="56"/>
      <c r="I26" s="56"/>
      <c r="J26" s="56"/>
      <c r="K26" s="96"/>
    </row>
    <row r="27" spans="2:11" s="25" customFormat="1" ht="24.75" customHeight="1">
      <c r="B27" s="26"/>
      <c r="C27" s="27"/>
      <c r="D27" s="97" t="s">
        <v>34</v>
      </c>
      <c r="E27" s="27"/>
      <c r="F27" s="27"/>
      <c r="G27" s="27"/>
      <c r="H27" s="27"/>
      <c r="I27" s="27"/>
      <c r="J27" s="67">
        <f>ROUND(J89,2)</f>
        <v>0</v>
      </c>
      <c r="K27" s="30"/>
    </row>
    <row r="28" spans="2:11" s="25" customFormat="1" ht="6.75" customHeight="1">
      <c r="B28" s="26"/>
      <c r="C28" s="27"/>
      <c r="D28" s="56"/>
      <c r="E28" s="56"/>
      <c r="F28" s="56"/>
      <c r="G28" s="56"/>
      <c r="H28" s="56"/>
      <c r="I28" s="56"/>
      <c r="J28" s="56"/>
      <c r="K28" s="96"/>
    </row>
    <row r="29" spans="2:11" s="25" customFormat="1" ht="14.25" customHeight="1">
      <c r="B29" s="26"/>
      <c r="C29" s="27"/>
      <c r="D29" s="27"/>
      <c r="E29" s="27"/>
      <c r="F29" s="31" t="s">
        <v>36</v>
      </c>
      <c r="G29" s="27"/>
      <c r="H29" s="27"/>
      <c r="I29" s="31" t="s">
        <v>35</v>
      </c>
      <c r="J29" s="31" t="s">
        <v>37</v>
      </c>
      <c r="K29" s="30"/>
    </row>
    <row r="30" spans="2:11" s="25" customFormat="1" ht="14.25" customHeight="1">
      <c r="B30" s="26"/>
      <c r="C30" s="27"/>
      <c r="D30" s="35" t="s">
        <v>38</v>
      </c>
      <c r="E30" s="35" t="s">
        <v>39</v>
      </c>
      <c r="F30" s="98">
        <f>J27</f>
        <v>0</v>
      </c>
      <c r="G30" s="27"/>
      <c r="H30" s="27"/>
      <c r="I30" s="99">
        <v>0.21</v>
      </c>
      <c r="J30" s="98">
        <f>F30*0.21</f>
        <v>0</v>
      </c>
      <c r="K30" s="30"/>
    </row>
    <row r="31" spans="2:11" s="25" customFormat="1" ht="14.25" customHeight="1">
      <c r="B31" s="26"/>
      <c r="C31" s="27"/>
      <c r="D31" s="27"/>
      <c r="E31" s="35" t="s">
        <v>40</v>
      </c>
      <c r="F31" s="98">
        <f>ROUND(SUM(BF89:BF162),2)</f>
        <v>0</v>
      </c>
      <c r="G31" s="27"/>
      <c r="H31" s="27"/>
      <c r="I31" s="99">
        <v>0.15</v>
      </c>
      <c r="J31" s="98">
        <f>ROUND(ROUND((SUM(BF89:BF162)),2)*I31,2)</f>
        <v>0</v>
      </c>
      <c r="K31" s="30"/>
    </row>
    <row r="32" spans="2:11" s="25" customFormat="1" ht="12.75" customHeight="1" hidden="1">
      <c r="B32" s="26"/>
      <c r="C32" s="27"/>
      <c r="D32" s="27"/>
      <c r="E32" s="35" t="s">
        <v>41</v>
      </c>
      <c r="F32" s="98">
        <f>ROUND(SUM(BG89:BG162),2)</f>
        <v>0</v>
      </c>
      <c r="G32" s="27"/>
      <c r="H32" s="27"/>
      <c r="I32" s="99">
        <v>0.21</v>
      </c>
      <c r="J32" s="98">
        <v>0</v>
      </c>
      <c r="K32" s="30"/>
    </row>
    <row r="33" spans="2:11" s="25" customFormat="1" ht="12.75" customHeight="1" hidden="1">
      <c r="B33" s="26"/>
      <c r="C33" s="27"/>
      <c r="D33" s="27"/>
      <c r="E33" s="35" t="s">
        <v>42</v>
      </c>
      <c r="F33" s="98">
        <f>ROUND(SUM(BH89:BH162),2)</f>
        <v>0</v>
      </c>
      <c r="G33" s="27"/>
      <c r="H33" s="27"/>
      <c r="I33" s="99">
        <v>0.15</v>
      </c>
      <c r="J33" s="98">
        <v>0</v>
      </c>
      <c r="K33" s="30"/>
    </row>
    <row r="34" spans="2:11" s="25" customFormat="1" ht="12.75" customHeight="1" hidden="1">
      <c r="B34" s="26"/>
      <c r="C34" s="27"/>
      <c r="D34" s="27"/>
      <c r="E34" s="35" t="s">
        <v>43</v>
      </c>
      <c r="F34" s="98">
        <f>ROUND(SUM(BI89:BI162),2)</f>
        <v>0</v>
      </c>
      <c r="G34" s="27"/>
      <c r="H34" s="27"/>
      <c r="I34" s="99">
        <v>0</v>
      </c>
      <c r="J34" s="98">
        <v>0</v>
      </c>
      <c r="K34" s="30"/>
    </row>
    <row r="35" spans="2:11" s="25" customFormat="1" ht="6.75" customHeight="1">
      <c r="B35" s="26"/>
      <c r="C35" s="27"/>
      <c r="D35" s="27"/>
      <c r="E35" s="27"/>
      <c r="F35" s="27"/>
      <c r="G35" s="27"/>
      <c r="H35" s="27"/>
      <c r="I35" s="27"/>
      <c r="J35" s="27"/>
      <c r="K35" s="30"/>
    </row>
    <row r="36" spans="2:11" s="25" customFormat="1" ht="24.75" customHeight="1">
      <c r="B36" s="26"/>
      <c r="C36" s="100"/>
      <c r="D36" s="101" t="s">
        <v>44</v>
      </c>
      <c r="E36" s="59"/>
      <c r="F36" s="59"/>
      <c r="G36" s="102" t="s">
        <v>45</v>
      </c>
      <c r="H36" s="103" t="s">
        <v>46</v>
      </c>
      <c r="I36" s="59"/>
      <c r="J36" s="104">
        <f>SUM(J27:J34)</f>
        <v>0</v>
      </c>
      <c r="K36" s="105"/>
    </row>
    <row r="37" spans="2:11" s="25" customFormat="1" ht="14.25" customHeight="1">
      <c r="B37" s="42"/>
      <c r="C37" s="43"/>
      <c r="D37" s="43"/>
      <c r="E37" s="43"/>
      <c r="F37" s="43"/>
      <c r="G37" s="43"/>
      <c r="H37" s="43"/>
      <c r="I37" s="43"/>
      <c r="J37" s="43"/>
      <c r="K37" s="44"/>
    </row>
    <row r="41" spans="2:11" s="25" customFormat="1" ht="6.75" customHeight="1">
      <c r="B41" s="45"/>
      <c r="C41" s="46"/>
      <c r="D41" s="46"/>
      <c r="E41" s="46"/>
      <c r="F41" s="46"/>
      <c r="G41" s="46"/>
      <c r="H41" s="46"/>
      <c r="I41" s="46"/>
      <c r="J41" s="46"/>
      <c r="K41" s="106"/>
    </row>
    <row r="42" spans="2:11" s="25" customFormat="1" ht="36.75" customHeight="1">
      <c r="B42" s="26"/>
      <c r="C42" s="16" t="s">
        <v>129</v>
      </c>
      <c r="D42" s="27"/>
      <c r="E42" s="27"/>
      <c r="F42" s="27"/>
      <c r="G42" s="27"/>
      <c r="H42" s="27"/>
      <c r="I42" s="27"/>
      <c r="J42" s="27"/>
      <c r="K42" s="30"/>
    </row>
    <row r="43" spans="2:11" s="25" customFormat="1" ht="6.75" customHeight="1">
      <c r="B43" s="26"/>
      <c r="C43" s="27"/>
      <c r="D43" s="27"/>
      <c r="E43" s="27"/>
      <c r="F43" s="27"/>
      <c r="G43" s="27"/>
      <c r="H43" s="27"/>
      <c r="I43" s="27"/>
      <c r="J43" s="27"/>
      <c r="K43" s="30"/>
    </row>
    <row r="44" spans="2:11" s="25" customFormat="1" ht="14.25" customHeight="1">
      <c r="B44" s="26"/>
      <c r="C44" s="22" t="s">
        <v>15</v>
      </c>
      <c r="D44" s="27"/>
      <c r="E44" s="27"/>
      <c r="F44" s="27"/>
      <c r="G44" s="27"/>
      <c r="H44" s="27"/>
      <c r="I44" s="27"/>
      <c r="J44" s="27"/>
      <c r="K44" s="30"/>
    </row>
    <row r="45" spans="2:11" s="25" customFormat="1" ht="22.5" customHeight="1">
      <c r="B45" s="26"/>
      <c r="C45" s="27"/>
      <c r="D45" s="27"/>
      <c r="E45" s="299" t="str">
        <f>E7</f>
        <v>Svářečská škola</v>
      </c>
      <c r="F45" s="299"/>
      <c r="G45" s="299"/>
      <c r="H45" s="299"/>
      <c r="I45" s="27"/>
      <c r="J45" s="27"/>
      <c r="K45" s="30"/>
    </row>
    <row r="46" spans="2:11" s="25" customFormat="1" ht="14.25" customHeight="1">
      <c r="B46" s="26"/>
      <c r="C46" s="22" t="s">
        <v>127</v>
      </c>
      <c r="D46" s="27"/>
      <c r="E46" s="27"/>
      <c r="F46" s="27"/>
      <c r="G46" s="27"/>
      <c r="H46" s="27"/>
      <c r="I46" s="27"/>
      <c r="J46" s="27"/>
      <c r="K46" s="30"/>
    </row>
    <row r="47" spans="2:11" s="25" customFormat="1" ht="23.25" customHeight="1">
      <c r="B47" s="26"/>
      <c r="C47" s="27"/>
      <c r="D47" s="27"/>
      <c r="E47" s="288" t="str">
        <f>E9</f>
        <v>SO304 - Přeložka vodovodu</v>
      </c>
      <c r="F47" s="288"/>
      <c r="G47" s="288"/>
      <c r="H47" s="288"/>
      <c r="I47" s="27"/>
      <c r="J47" s="27"/>
      <c r="K47" s="30"/>
    </row>
    <row r="48" spans="2:11" s="25" customFormat="1" ht="6.75" customHeight="1">
      <c r="B48" s="26"/>
      <c r="C48" s="27"/>
      <c r="D48" s="27"/>
      <c r="E48" s="27"/>
      <c r="F48" s="27"/>
      <c r="G48" s="27"/>
      <c r="H48" s="27"/>
      <c r="I48" s="27"/>
      <c r="J48" s="27"/>
      <c r="K48" s="30"/>
    </row>
    <row r="49" spans="2:11" s="25" customFormat="1" ht="18" customHeight="1">
      <c r="B49" s="26"/>
      <c r="C49" s="22" t="s">
        <v>21</v>
      </c>
      <c r="D49" s="27"/>
      <c r="E49" s="27"/>
      <c r="F49" s="20"/>
      <c r="G49" s="27"/>
      <c r="H49" s="27"/>
      <c r="I49" s="22" t="s">
        <v>22</v>
      </c>
      <c r="J49" s="55">
        <f>IF(J12="","",J12)</f>
        <v>43819</v>
      </c>
      <c r="K49" s="30"/>
    </row>
    <row r="50" spans="2:11" s="25" customFormat="1" ht="6.75" customHeight="1">
      <c r="B50" s="26"/>
      <c r="C50" s="27"/>
      <c r="D50" s="27"/>
      <c r="E50" s="27"/>
      <c r="F50" s="27"/>
      <c r="G50" s="27"/>
      <c r="H50" s="27"/>
      <c r="I50" s="27"/>
      <c r="J50" s="27"/>
      <c r="K50" s="30"/>
    </row>
    <row r="51" spans="2:11" s="25" customFormat="1" ht="15" customHeight="1">
      <c r="B51" s="26"/>
      <c r="C51" s="22" t="s">
        <v>25</v>
      </c>
      <c r="D51" s="27"/>
      <c r="E51" s="27"/>
      <c r="F51" s="20">
        <f>E15</f>
        <v>0</v>
      </c>
      <c r="G51" s="27"/>
      <c r="H51" s="27"/>
      <c r="I51" s="22" t="s">
        <v>30</v>
      </c>
      <c r="J51" s="20">
        <f>E21</f>
        <v>0</v>
      </c>
      <c r="K51" s="30"/>
    </row>
    <row r="52" spans="2:11" s="25" customFormat="1" ht="14.25" customHeight="1">
      <c r="B52" s="26"/>
      <c r="C52" s="22" t="s">
        <v>28</v>
      </c>
      <c r="D52" s="27"/>
      <c r="E52" s="27"/>
      <c r="F52" s="20" t="str">
        <f>IF(E18="","",E18)</f>
        <v> </v>
      </c>
      <c r="G52" s="27"/>
      <c r="H52" s="27"/>
      <c r="I52" s="27"/>
      <c r="J52" s="27"/>
      <c r="K52" s="30"/>
    </row>
    <row r="53" spans="2:11" s="25" customFormat="1" ht="9.75" customHeight="1">
      <c r="B53" s="26"/>
      <c r="C53" s="27"/>
      <c r="D53" s="27"/>
      <c r="E53" s="27"/>
      <c r="F53" s="27"/>
      <c r="G53" s="27"/>
      <c r="H53" s="27"/>
      <c r="I53" s="27"/>
      <c r="J53" s="27"/>
      <c r="K53" s="30"/>
    </row>
    <row r="54" spans="2:11" s="25" customFormat="1" ht="29.25" customHeight="1">
      <c r="B54" s="26"/>
      <c r="C54" s="107" t="s">
        <v>130</v>
      </c>
      <c r="D54" s="100"/>
      <c r="E54" s="100"/>
      <c r="F54" s="100"/>
      <c r="G54" s="100"/>
      <c r="H54" s="100"/>
      <c r="I54" s="100"/>
      <c r="J54" s="108" t="s">
        <v>131</v>
      </c>
      <c r="K54" s="109"/>
    </row>
    <row r="55" spans="2:11" s="25" customFormat="1" ht="9.75" customHeight="1">
      <c r="B55" s="26"/>
      <c r="C55" s="27"/>
      <c r="D55" s="27"/>
      <c r="E55" s="27"/>
      <c r="F55" s="27"/>
      <c r="G55" s="27"/>
      <c r="H55" s="27"/>
      <c r="I55" s="27"/>
      <c r="J55" s="27"/>
      <c r="K55" s="30"/>
    </row>
    <row r="56" spans="2:47" s="25" customFormat="1" ht="29.25" customHeight="1">
      <c r="B56" s="26"/>
      <c r="C56" s="110" t="s">
        <v>132</v>
      </c>
      <c r="D56" s="27"/>
      <c r="E56" s="27"/>
      <c r="F56" s="27"/>
      <c r="G56" s="27"/>
      <c r="H56" s="27"/>
      <c r="I56" s="27"/>
      <c r="J56" s="67">
        <f>J89</f>
        <v>0</v>
      </c>
      <c r="K56" s="30"/>
      <c r="AU56" s="10" t="s">
        <v>133</v>
      </c>
    </row>
    <row r="57" spans="2:11" s="111" customFormat="1" ht="24.75" customHeight="1">
      <c r="B57" s="112"/>
      <c r="C57" s="113"/>
      <c r="D57" s="114" t="s">
        <v>134</v>
      </c>
      <c r="E57" s="115"/>
      <c r="F57" s="115"/>
      <c r="G57" s="115"/>
      <c r="H57" s="115"/>
      <c r="I57" s="115"/>
      <c r="J57" s="116">
        <f>J90</f>
        <v>0</v>
      </c>
      <c r="K57" s="117"/>
    </row>
    <row r="58" spans="2:11" s="111" customFormat="1" ht="24.75" customHeight="1">
      <c r="B58" s="112"/>
      <c r="C58" s="113"/>
      <c r="D58" s="118" t="s">
        <v>135</v>
      </c>
      <c r="E58" s="119"/>
      <c r="F58" s="119"/>
      <c r="G58" s="119"/>
      <c r="H58" s="119"/>
      <c r="I58" s="119"/>
      <c r="J58" s="120">
        <f>J104</f>
        <v>0</v>
      </c>
      <c r="K58" s="117"/>
    </row>
    <row r="59" spans="2:11" s="121" customFormat="1" ht="19.5" customHeight="1">
      <c r="B59" s="122"/>
      <c r="C59" s="123"/>
      <c r="D59" s="124" t="s">
        <v>136</v>
      </c>
      <c r="E59" s="125"/>
      <c r="F59" s="125"/>
      <c r="G59" s="125"/>
      <c r="H59" s="125"/>
      <c r="I59" s="125"/>
      <c r="J59" s="126">
        <f>J105</f>
        <v>0</v>
      </c>
      <c r="K59" s="127"/>
    </row>
    <row r="60" spans="2:11" s="121" customFormat="1" ht="19.5" customHeight="1">
      <c r="B60" s="122"/>
      <c r="C60" s="123"/>
      <c r="D60" s="128" t="s">
        <v>137</v>
      </c>
      <c r="E60" s="129"/>
      <c r="F60" s="129"/>
      <c r="G60" s="129"/>
      <c r="H60" s="129"/>
      <c r="I60" s="129"/>
      <c r="J60" s="130">
        <f>J107</f>
        <v>0</v>
      </c>
      <c r="K60" s="127"/>
    </row>
    <row r="61" spans="2:11" s="121" customFormat="1" ht="19.5" customHeight="1">
      <c r="B61" s="122"/>
      <c r="C61" s="123"/>
      <c r="D61" s="128" t="s">
        <v>138</v>
      </c>
      <c r="E61" s="129"/>
      <c r="F61" s="129"/>
      <c r="G61" s="129"/>
      <c r="H61" s="129"/>
      <c r="I61" s="129"/>
      <c r="J61" s="130">
        <f>J114</f>
        <v>0</v>
      </c>
      <c r="K61" s="127"/>
    </row>
    <row r="62" spans="2:11" s="121" customFormat="1" ht="19.5" customHeight="1">
      <c r="B62" s="122"/>
      <c r="C62" s="123"/>
      <c r="D62" s="128" t="s">
        <v>139</v>
      </c>
      <c r="E62" s="129"/>
      <c r="F62" s="129"/>
      <c r="G62" s="129"/>
      <c r="H62" s="129"/>
      <c r="I62" s="129"/>
      <c r="J62" s="130">
        <f>J117</f>
        <v>0</v>
      </c>
      <c r="K62" s="127"/>
    </row>
    <row r="63" spans="2:11" s="111" customFormat="1" ht="24.75" customHeight="1">
      <c r="B63" s="112"/>
      <c r="C63" s="113"/>
      <c r="D63" s="114" t="s">
        <v>140</v>
      </c>
      <c r="E63" s="115"/>
      <c r="F63" s="115"/>
      <c r="G63" s="115"/>
      <c r="H63" s="115"/>
      <c r="I63" s="115"/>
      <c r="J63" s="116">
        <f>J122</f>
        <v>0</v>
      </c>
      <c r="K63" s="117"/>
    </row>
    <row r="64" spans="2:11" s="121" customFormat="1" ht="19.5" customHeight="1">
      <c r="B64" s="122"/>
      <c r="C64" s="123"/>
      <c r="D64" s="124" t="s">
        <v>141</v>
      </c>
      <c r="E64" s="125"/>
      <c r="F64" s="125"/>
      <c r="G64" s="125"/>
      <c r="H64" s="125"/>
      <c r="I64" s="125"/>
      <c r="J64" s="126">
        <f>J123</f>
        <v>0</v>
      </c>
      <c r="K64" s="127"/>
    </row>
    <row r="65" spans="2:11" s="121" customFormat="1" ht="19.5" customHeight="1">
      <c r="B65" s="122"/>
      <c r="C65" s="123"/>
      <c r="D65" s="128" t="s">
        <v>142</v>
      </c>
      <c r="E65" s="129"/>
      <c r="F65" s="129"/>
      <c r="G65" s="129"/>
      <c r="H65" s="129"/>
      <c r="I65" s="129"/>
      <c r="J65" s="130">
        <f>J125</f>
        <v>0</v>
      </c>
      <c r="K65" s="127"/>
    </row>
    <row r="66" spans="2:11" s="121" customFormat="1" ht="19.5" customHeight="1">
      <c r="B66" s="122"/>
      <c r="C66" s="123"/>
      <c r="D66" s="128" t="s">
        <v>143</v>
      </c>
      <c r="E66" s="129"/>
      <c r="F66" s="129"/>
      <c r="G66" s="129"/>
      <c r="H66" s="129"/>
      <c r="I66" s="129"/>
      <c r="J66" s="130">
        <f>J128</f>
        <v>0</v>
      </c>
      <c r="K66" s="127"/>
    </row>
    <row r="67" spans="2:11" s="111" customFormat="1" ht="24.75" customHeight="1">
      <c r="B67" s="112"/>
      <c r="C67" s="113"/>
      <c r="D67" s="114" t="s">
        <v>144</v>
      </c>
      <c r="E67" s="115"/>
      <c r="F67" s="115"/>
      <c r="G67" s="115"/>
      <c r="H67" s="115"/>
      <c r="I67" s="115"/>
      <c r="J67" s="116">
        <f>J132</f>
        <v>0</v>
      </c>
      <c r="K67" s="117"/>
    </row>
    <row r="68" spans="2:11" s="121" customFormat="1" ht="19.5" customHeight="1">
      <c r="B68" s="122"/>
      <c r="C68" s="123"/>
      <c r="D68" s="124" t="s">
        <v>145</v>
      </c>
      <c r="E68" s="125"/>
      <c r="F68" s="125"/>
      <c r="G68" s="125"/>
      <c r="H68" s="125"/>
      <c r="I68" s="125"/>
      <c r="J68" s="126">
        <f>J133</f>
        <v>0</v>
      </c>
      <c r="K68" s="127"/>
    </row>
    <row r="69" spans="2:11" s="121" customFormat="1" ht="19.5" customHeight="1">
      <c r="B69" s="122"/>
      <c r="C69" s="123"/>
      <c r="D69" s="128" t="s">
        <v>146</v>
      </c>
      <c r="E69" s="129"/>
      <c r="F69" s="129"/>
      <c r="G69" s="129"/>
      <c r="H69" s="129"/>
      <c r="I69" s="129"/>
      <c r="J69" s="130">
        <f>J135</f>
        <v>0</v>
      </c>
      <c r="K69" s="127"/>
    </row>
    <row r="70" spans="2:11" s="25" customFormat="1" ht="21.75" customHeight="1">
      <c r="B70" s="26"/>
      <c r="C70" s="27"/>
      <c r="D70" s="27"/>
      <c r="E70" s="27"/>
      <c r="F70" s="27"/>
      <c r="G70" s="27"/>
      <c r="H70" s="27"/>
      <c r="I70" s="27"/>
      <c r="J70" s="27"/>
      <c r="K70" s="30"/>
    </row>
    <row r="71" spans="2:11" s="25" customFormat="1" ht="6.75" customHeight="1">
      <c r="B71" s="42"/>
      <c r="C71" s="43"/>
      <c r="D71" s="43"/>
      <c r="E71" s="43"/>
      <c r="F71" s="43"/>
      <c r="G71" s="43"/>
      <c r="H71" s="43"/>
      <c r="I71" s="43"/>
      <c r="J71" s="43"/>
      <c r="K71" s="44"/>
    </row>
    <row r="75" spans="2:12" s="25" customFormat="1" ht="6.7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26"/>
    </row>
    <row r="76" spans="2:12" s="25" customFormat="1" ht="36.75" customHeight="1">
      <c r="B76" s="26"/>
      <c r="C76" s="47" t="s">
        <v>147</v>
      </c>
      <c r="L76" s="26"/>
    </row>
    <row r="77" spans="2:12" s="25" customFormat="1" ht="6.75" customHeight="1">
      <c r="B77" s="26"/>
      <c r="L77" s="26"/>
    </row>
    <row r="78" spans="2:12" s="25" customFormat="1" ht="14.25" customHeight="1">
      <c r="B78" s="26"/>
      <c r="C78" s="50" t="s">
        <v>15</v>
      </c>
      <c r="L78" s="26"/>
    </row>
    <row r="79" spans="2:12" s="25" customFormat="1" ht="22.5" customHeight="1">
      <c r="B79" s="26"/>
      <c r="E79" s="299" t="str">
        <f>E7</f>
        <v>Svářečská škola</v>
      </c>
      <c r="F79" s="299"/>
      <c r="G79" s="299"/>
      <c r="H79" s="299"/>
      <c r="L79" s="26"/>
    </row>
    <row r="80" spans="2:12" s="25" customFormat="1" ht="14.25" customHeight="1">
      <c r="B80" s="26"/>
      <c r="C80" s="50" t="s">
        <v>127</v>
      </c>
      <c r="L80" s="26"/>
    </row>
    <row r="81" spans="2:12" s="25" customFormat="1" ht="23.25" customHeight="1">
      <c r="B81" s="26"/>
      <c r="E81" s="288" t="str">
        <f>E9</f>
        <v>SO304 - Přeložka vodovodu</v>
      </c>
      <c r="F81" s="288"/>
      <c r="G81" s="288"/>
      <c r="H81" s="288"/>
      <c r="L81" s="26"/>
    </row>
    <row r="82" spans="2:12" s="25" customFormat="1" ht="6.75" customHeight="1">
      <c r="B82" s="26"/>
      <c r="L82" s="26"/>
    </row>
    <row r="83" spans="2:12" s="25" customFormat="1" ht="18" customHeight="1">
      <c r="B83" s="26"/>
      <c r="C83" s="50" t="s">
        <v>21</v>
      </c>
      <c r="F83" s="131"/>
      <c r="I83" s="50" t="s">
        <v>22</v>
      </c>
      <c r="J83" s="132">
        <f>IF(J12="","",J12)</f>
        <v>43819</v>
      </c>
      <c r="L83" s="26"/>
    </row>
    <row r="84" spans="2:12" s="25" customFormat="1" ht="6.75" customHeight="1">
      <c r="B84" s="26"/>
      <c r="L84" s="26"/>
    </row>
    <row r="85" spans="2:12" s="25" customFormat="1" ht="15" customHeight="1">
      <c r="B85" s="26"/>
      <c r="C85" s="50" t="s">
        <v>25</v>
      </c>
      <c r="F85" s="131"/>
      <c r="I85" s="50" t="s">
        <v>30</v>
      </c>
      <c r="J85" s="131"/>
      <c r="L85" s="26"/>
    </row>
    <row r="86" spans="2:12" s="25" customFormat="1" ht="14.25" customHeight="1">
      <c r="B86" s="26"/>
      <c r="C86" s="50" t="s">
        <v>28</v>
      </c>
      <c r="F86" s="131" t="str">
        <f>IF(E18="","",E18)</f>
        <v> </v>
      </c>
      <c r="L86" s="26"/>
    </row>
    <row r="87" spans="2:12" s="25" customFormat="1" ht="9.75" customHeight="1">
      <c r="B87" s="26"/>
      <c r="L87" s="26"/>
    </row>
    <row r="88" spans="2:20" s="133" customFormat="1" ht="29.25" customHeight="1">
      <c r="B88" s="134"/>
      <c r="C88" s="135" t="s">
        <v>148</v>
      </c>
      <c r="D88" s="136" t="s">
        <v>53</v>
      </c>
      <c r="E88" s="136" t="s">
        <v>49</v>
      </c>
      <c r="F88" s="136" t="s">
        <v>149</v>
      </c>
      <c r="G88" s="136" t="s">
        <v>150</v>
      </c>
      <c r="H88" s="136" t="s">
        <v>151</v>
      </c>
      <c r="I88" s="137" t="s">
        <v>152</v>
      </c>
      <c r="J88" s="136" t="s">
        <v>131</v>
      </c>
      <c r="K88" s="138" t="s">
        <v>153</v>
      </c>
      <c r="L88" s="134"/>
      <c r="M88" s="61" t="s">
        <v>154</v>
      </c>
      <c r="N88" s="62" t="s">
        <v>38</v>
      </c>
      <c r="O88" s="62" t="s">
        <v>155</v>
      </c>
      <c r="P88" s="62" t="s">
        <v>156</v>
      </c>
      <c r="Q88" s="62" t="s">
        <v>157</v>
      </c>
      <c r="R88" s="62" t="s">
        <v>158</v>
      </c>
      <c r="S88" s="62" t="s">
        <v>159</v>
      </c>
      <c r="T88" s="63" t="s">
        <v>160</v>
      </c>
    </row>
    <row r="89" spans="2:63" s="25" customFormat="1" ht="29.25" customHeight="1">
      <c r="B89" s="26"/>
      <c r="C89" s="65" t="s">
        <v>132</v>
      </c>
      <c r="J89" s="139">
        <f>J90+J104+J122+J132</f>
        <v>0</v>
      </c>
      <c r="L89" s="26"/>
      <c r="M89" s="64"/>
      <c r="N89" s="56"/>
      <c r="O89" s="56"/>
      <c r="P89" s="140" t="e">
        <f>P90+P117+P147+P158</f>
        <v>#REF!</v>
      </c>
      <c r="Q89" s="56"/>
      <c r="R89" s="140" t="e">
        <f>R90+R117+R147+R158</f>
        <v>#REF!</v>
      </c>
      <c r="S89" s="56"/>
      <c r="T89" s="141" t="e">
        <f>T90+T117+T147+T158</f>
        <v>#REF!</v>
      </c>
      <c r="AT89" s="10" t="s">
        <v>67</v>
      </c>
      <c r="AU89" s="10" t="s">
        <v>133</v>
      </c>
      <c r="BK89" s="142" t="e">
        <f>BK90+BK117+BK147+BK158</f>
        <v>#REF!</v>
      </c>
    </row>
    <row r="90" spans="2:63" s="143" customFormat="1" ht="36.75" customHeight="1">
      <c r="B90" s="144"/>
      <c r="D90" s="145" t="s">
        <v>67</v>
      </c>
      <c r="E90" s="146" t="s">
        <v>20</v>
      </c>
      <c r="F90" s="146" t="s">
        <v>161</v>
      </c>
      <c r="J90" s="147">
        <f>J91+J92+J93+J94+J95+J96+J97+J98+J99+J100+J101+J102+J103</f>
        <v>0</v>
      </c>
      <c r="L90" s="144"/>
      <c r="M90" s="148"/>
      <c r="N90" s="149"/>
      <c r="O90" s="149"/>
      <c r="P90" s="150" t="e">
        <f>SUM(P91:P116)</f>
        <v>#REF!</v>
      </c>
      <c r="Q90" s="149"/>
      <c r="R90" s="150" t="e">
        <f>SUM(R91:R116)</f>
        <v>#REF!</v>
      </c>
      <c r="S90" s="149"/>
      <c r="T90" s="151" t="e">
        <f>SUM(T91:T116)</f>
        <v>#REF!</v>
      </c>
      <c r="AR90" s="152" t="s">
        <v>20</v>
      </c>
      <c r="AT90" s="153" t="s">
        <v>67</v>
      </c>
      <c r="AU90" s="153" t="s">
        <v>68</v>
      </c>
      <c r="AY90" s="152" t="s">
        <v>162</v>
      </c>
      <c r="BK90" s="154" t="e">
        <f>SUM(BK91:BK116)</f>
        <v>#REF!</v>
      </c>
    </row>
    <row r="91" spans="2:65" s="25" customFormat="1" ht="31.5" customHeight="1">
      <c r="B91" s="155"/>
      <c r="C91" s="156" t="s">
        <v>20</v>
      </c>
      <c r="D91" s="156" t="s">
        <v>163</v>
      </c>
      <c r="E91" s="157" t="s">
        <v>164</v>
      </c>
      <c r="F91" s="158" t="s">
        <v>165</v>
      </c>
      <c r="G91" s="159" t="s">
        <v>166</v>
      </c>
      <c r="H91" s="314">
        <v>5</v>
      </c>
      <c r="I91" s="161"/>
      <c r="J91" s="161">
        <f aca="true" t="shared" si="0" ref="J91:J103">ROUND(I91*H91,2)</f>
        <v>0</v>
      </c>
      <c r="K91" s="158" t="s">
        <v>167</v>
      </c>
      <c r="L91" s="26"/>
      <c r="M91" s="162"/>
      <c r="N91" s="163" t="s">
        <v>39</v>
      </c>
      <c r="O91" s="164">
        <v>1.548</v>
      </c>
      <c r="P91" s="164">
        <f>O91*H91</f>
        <v>7.74</v>
      </c>
      <c r="Q91" s="164">
        <v>0</v>
      </c>
      <c r="R91" s="164">
        <f>Q91*H91</f>
        <v>0</v>
      </c>
      <c r="S91" s="164">
        <v>0</v>
      </c>
      <c r="T91" s="165">
        <f>S91*H91</f>
        <v>0</v>
      </c>
      <c r="AR91" s="10" t="s">
        <v>168</v>
      </c>
      <c r="AT91" s="10" t="s">
        <v>163</v>
      </c>
      <c r="AU91" s="10" t="s">
        <v>20</v>
      </c>
      <c r="AY91" s="10" t="s">
        <v>162</v>
      </c>
      <c r="BE91" s="166">
        <f>IF(N91="základní",J91,0)</f>
        <v>0</v>
      </c>
      <c r="BF91" s="166">
        <f>IF(N91="snížená",J91,0)</f>
        <v>0</v>
      </c>
      <c r="BG91" s="166">
        <f>IF(N91="zákl. přenesená",J91,0)</f>
        <v>0</v>
      </c>
      <c r="BH91" s="166">
        <f>IF(N91="sníž. přenesená",J91,0)</f>
        <v>0</v>
      </c>
      <c r="BI91" s="166">
        <f>IF(N91="nulová",J91,0)</f>
        <v>0</v>
      </c>
      <c r="BJ91" s="10" t="s">
        <v>20</v>
      </c>
      <c r="BK91" s="166">
        <f>ROUND(I91*H91,2)</f>
        <v>0</v>
      </c>
      <c r="BL91" s="10" t="s">
        <v>168</v>
      </c>
      <c r="BM91" s="10" t="s">
        <v>169</v>
      </c>
    </row>
    <row r="92" spans="2:65" s="25" customFormat="1" ht="31.5" customHeight="1">
      <c r="B92" s="155"/>
      <c r="C92" s="156" t="s">
        <v>79</v>
      </c>
      <c r="D92" s="156" t="s">
        <v>163</v>
      </c>
      <c r="E92" s="157" t="s">
        <v>170</v>
      </c>
      <c r="F92" s="158" t="s">
        <v>171</v>
      </c>
      <c r="G92" s="159" t="s">
        <v>166</v>
      </c>
      <c r="H92" s="314">
        <v>45</v>
      </c>
      <c r="I92" s="161"/>
      <c r="J92" s="161">
        <f t="shared" si="0"/>
        <v>0</v>
      </c>
      <c r="K92" s="158" t="s">
        <v>167</v>
      </c>
      <c r="L92" s="26"/>
      <c r="M92" s="162"/>
      <c r="N92" s="163" t="s">
        <v>39</v>
      </c>
      <c r="O92" s="164">
        <v>0.8249999999999998</v>
      </c>
      <c r="P92" s="164">
        <f>O92*H92</f>
        <v>37.12499999999999</v>
      </c>
      <c r="Q92" s="164">
        <v>0</v>
      </c>
      <c r="R92" s="164">
        <f>Q92*H92</f>
        <v>0</v>
      </c>
      <c r="S92" s="164">
        <v>0</v>
      </c>
      <c r="T92" s="165">
        <f>S92*H92</f>
        <v>0</v>
      </c>
      <c r="AR92" s="10" t="s">
        <v>168</v>
      </c>
      <c r="AT92" s="10" t="s">
        <v>163</v>
      </c>
      <c r="AU92" s="10" t="s">
        <v>20</v>
      </c>
      <c r="AY92" s="10" t="s">
        <v>162</v>
      </c>
      <c r="BE92" s="166">
        <f>IF(N92="základní",J92,0)</f>
        <v>0</v>
      </c>
      <c r="BF92" s="166">
        <f>IF(N92="snížená",J92,0)</f>
        <v>0</v>
      </c>
      <c r="BG92" s="166">
        <f>IF(N92="zákl. přenesená",J92,0)</f>
        <v>0</v>
      </c>
      <c r="BH92" s="166">
        <f>IF(N92="sníž. přenesená",J92,0)</f>
        <v>0</v>
      </c>
      <c r="BI92" s="166">
        <f>IF(N92="nulová",J92,0)</f>
        <v>0</v>
      </c>
      <c r="BJ92" s="10" t="s">
        <v>20</v>
      </c>
      <c r="BK92" s="166">
        <f>ROUND(I92*H92,2)</f>
        <v>0</v>
      </c>
      <c r="BL92" s="10" t="s">
        <v>168</v>
      </c>
      <c r="BM92" s="10" t="s">
        <v>172</v>
      </c>
    </row>
    <row r="93" spans="2:47" s="25" customFormat="1" ht="37.5" customHeight="1">
      <c r="B93" s="26"/>
      <c r="C93" s="156" t="s">
        <v>173</v>
      </c>
      <c r="D93" s="156" t="s">
        <v>163</v>
      </c>
      <c r="E93" s="157" t="s">
        <v>174</v>
      </c>
      <c r="F93" s="158" t="s">
        <v>175</v>
      </c>
      <c r="G93" s="159" t="s">
        <v>166</v>
      </c>
      <c r="H93" s="314">
        <v>45</v>
      </c>
      <c r="I93" s="161"/>
      <c r="J93" s="161">
        <f t="shared" si="0"/>
        <v>0</v>
      </c>
      <c r="K93" s="158" t="s">
        <v>167</v>
      </c>
      <c r="L93" s="26"/>
      <c r="M93" s="167"/>
      <c r="N93" s="27"/>
      <c r="O93" s="27"/>
      <c r="P93" s="27"/>
      <c r="Q93" s="27"/>
      <c r="R93" s="27"/>
      <c r="S93" s="27"/>
      <c r="T93" s="58"/>
      <c r="AT93" s="10" t="s">
        <v>176</v>
      </c>
      <c r="AU93" s="10" t="s">
        <v>20</v>
      </c>
    </row>
    <row r="94" spans="2:51" s="168" customFormat="1" ht="36.75" customHeight="1">
      <c r="B94" s="169"/>
      <c r="C94" s="156" t="s">
        <v>177</v>
      </c>
      <c r="D94" s="156" t="s">
        <v>163</v>
      </c>
      <c r="E94" s="157" t="s">
        <v>178</v>
      </c>
      <c r="F94" s="158" t="s">
        <v>179</v>
      </c>
      <c r="G94" s="159" t="s">
        <v>166</v>
      </c>
      <c r="H94" s="314">
        <v>45</v>
      </c>
      <c r="I94" s="161"/>
      <c r="J94" s="161">
        <f t="shared" si="0"/>
        <v>0</v>
      </c>
      <c r="K94" s="158" t="s">
        <v>167</v>
      </c>
      <c r="L94" s="169"/>
      <c r="M94" s="170"/>
      <c r="N94" s="171"/>
      <c r="O94" s="171"/>
      <c r="P94" s="171"/>
      <c r="Q94" s="171"/>
      <c r="R94" s="171"/>
      <c r="S94" s="171"/>
      <c r="T94" s="172"/>
      <c r="AT94" s="173" t="s">
        <v>180</v>
      </c>
      <c r="AU94" s="173" t="s">
        <v>20</v>
      </c>
      <c r="AV94" s="168" t="s">
        <v>79</v>
      </c>
      <c r="AW94" s="168" t="s">
        <v>31</v>
      </c>
      <c r="AX94" s="168" t="s">
        <v>20</v>
      </c>
      <c r="AY94" s="173" t="s">
        <v>162</v>
      </c>
    </row>
    <row r="95" spans="2:65" s="25" customFormat="1" ht="31.5" customHeight="1">
      <c r="B95" s="155"/>
      <c r="C95" s="156" t="s">
        <v>181</v>
      </c>
      <c r="D95" s="156" t="s">
        <v>163</v>
      </c>
      <c r="E95" s="157" t="s">
        <v>182</v>
      </c>
      <c r="F95" s="158" t="s">
        <v>183</v>
      </c>
      <c r="G95" s="159" t="s">
        <v>166</v>
      </c>
      <c r="H95" s="314">
        <v>45</v>
      </c>
      <c r="I95" s="161"/>
      <c r="J95" s="161">
        <f t="shared" si="0"/>
        <v>0</v>
      </c>
      <c r="K95" s="158" t="s">
        <v>167</v>
      </c>
      <c r="L95" s="26"/>
      <c r="M95" s="162"/>
      <c r="N95" s="163" t="s">
        <v>39</v>
      </c>
      <c r="O95" s="164">
        <v>0.1</v>
      </c>
      <c r="P95" s="164">
        <f>O95*H93</f>
        <v>4.5</v>
      </c>
      <c r="Q95" s="164">
        <v>0</v>
      </c>
      <c r="R95" s="164">
        <f>Q95*H93</f>
        <v>0</v>
      </c>
      <c r="S95" s="164">
        <v>0</v>
      </c>
      <c r="T95" s="165">
        <f>S95*H93</f>
        <v>0</v>
      </c>
      <c r="AR95" s="10" t="s">
        <v>168</v>
      </c>
      <c r="AT95" s="10" t="s">
        <v>163</v>
      </c>
      <c r="AU95" s="10" t="s">
        <v>20</v>
      </c>
      <c r="AY95" s="10" t="s">
        <v>162</v>
      </c>
      <c r="BE95" s="166">
        <f>IF(N95="základní",J93,0)</f>
        <v>0</v>
      </c>
      <c r="BF95" s="166">
        <f>IF(N95="snížená",J93,0)</f>
        <v>0</v>
      </c>
      <c r="BG95" s="166">
        <f>IF(N95="zákl. přenesená",J93,0)</f>
        <v>0</v>
      </c>
      <c r="BH95" s="166">
        <f>IF(N95="sníž. přenesená",J93,0)</f>
        <v>0</v>
      </c>
      <c r="BI95" s="166">
        <f>IF(N95="nulová",J93,0)</f>
        <v>0</v>
      </c>
      <c r="BJ95" s="10" t="s">
        <v>20</v>
      </c>
      <c r="BK95" s="166">
        <f>ROUND(I93*H93,2)</f>
        <v>0</v>
      </c>
      <c r="BL95" s="10" t="s">
        <v>168</v>
      </c>
      <c r="BM95" s="10" t="s">
        <v>184</v>
      </c>
    </row>
    <row r="96" spans="2:65" s="25" customFormat="1" ht="41.25" customHeight="1">
      <c r="B96" s="155"/>
      <c r="C96" s="156" t="s">
        <v>185</v>
      </c>
      <c r="D96" s="156" t="s">
        <v>163</v>
      </c>
      <c r="E96" s="157" t="s">
        <v>186</v>
      </c>
      <c r="F96" s="158" t="s">
        <v>187</v>
      </c>
      <c r="G96" s="159" t="s">
        <v>166</v>
      </c>
      <c r="H96" s="314">
        <v>70</v>
      </c>
      <c r="I96" s="161"/>
      <c r="J96" s="161">
        <f t="shared" si="0"/>
        <v>0</v>
      </c>
      <c r="K96" s="158" t="s">
        <v>167</v>
      </c>
      <c r="L96" s="26"/>
      <c r="M96" s="162"/>
      <c r="N96" s="163" t="s">
        <v>39</v>
      </c>
      <c r="O96" s="164">
        <v>2.379</v>
      </c>
      <c r="P96" s="164" t="e">
        <f>O96*#REF!</f>
        <v>#REF!</v>
      </c>
      <c r="Q96" s="164">
        <v>0.01046</v>
      </c>
      <c r="R96" s="164" t="e">
        <f>Q96*#REF!</f>
        <v>#REF!</v>
      </c>
      <c r="S96" s="164">
        <v>0</v>
      </c>
      <c r="T96" s="165" t="e">
        <f>S96*#REF!</f>
        <v>#REF!</v>
      </c>
      <c r="AR96" s="10" t="s">
        <v>168</v>
      </c>
      <c r="AT96" s="10" t="s">
        <v>163</v>
      </c>
      <c r="AU96" s="10" t="s">
        <v>20</v>
      </c>
      <c r="AY96" s="10" t="s">
        <v>162</v>
      </c>
      <c r="BE96" s="166" t="e">
        <f>IF(N96="základní",#REF!,0)</f>
        <v>#REF!</v>
      </c>
      <c r="BF96" s="166">
        <f>IF(N96="snížená",#REF!,0)</f>
        <v>0</v>
      </c>
      <c r="BG96" s="166">
        <f>IF(N96="zákl. přenesená",#REF!,0)</f>
        <v>0</v>
      </c>
      <c r="BH96" s="166">
        <f>IF(N96="sníž. přenesená",#REF!,0)</f>
        <v>0</v>
      </c>
      <c r="BI96" s="166">
        <f>IF(N96="nulová",#REF!,0)</f>
        <v>0</v>
      </c>
      <c r="BJ96" s="10" t="s">
        <v>20</v>
      </c>
      <c r="BK96" s="166" t="e">
        <f>ROUND(#REF!*#REF!,2)</f>
        <v>#REF!</v>
      </c>
      <c r="BL96" s="10" t="s">
        <v>168</v>
      </c>
      <c r="BM96" s="10" t="s">
        <v>188</v>
      </c>
    </row>
    <row r="97" spans="2:47" s="25" customFormat="1" ht="27" customHeight="1">
      <c r="B97" s="26"/>
      <c r="C97" s="156" t="s">
        <v>189</v>
      </c>
      <c r="D97" s="156" t="s">
        <v>163</v>
      </c>
      <c r="E97" s="157" t="s">
        <v>190</v>
      </c>
      <c r="F97" s="158" t="s">
        <v>191</v>
      </c>
      <c r="G97" s="159" t="s">
        <v>166</v>
      </c>
      <c r="H97" s="314">
        <v>20</v>
      </c>
      <c r="I97" s="161"/>
      <c r="J97" s="161">
        <f t="shared" si="0"/>
        <v>0</v>
      </c>
      <c r="K97" s="158" t="s">
        <v>167</v>
      </c>
      <c r="L97" s="26"/>
      <c r="M97" s="167"/>
      <c r="N97" s="27"/>
      <c r="O97" s="27"/>
      <c r="P97" s="27"/>
      <c r="Q97" s="27"/>
      <c r="R97" s="27"/>
      <c r="S97" s="27"/>
      <c r="T97" s="58"/>
      <c r="AT97" s="10" t="s">
        <v>176</v>
      </c>
      <c r="AU97" s="10" t="s">
        <v>20</v>
      </c>
    </row>
    <row r="98" spans="2:65" s="25" customFormat="1" ht="44.25" customHeight="1">
      <c r="B98" s="155"/>
      <c r="C98" s="156" t="s">
        <v>192</v>
      </c>
      <c r="D98" s="156" t="s">
        <v>163</v>
      </c>
      <c r="E98" s="157" t="s">
        <v>193</v>
      </c>
      <c r="F98" s="158" t="s">
        <v>194</v>
      </c>
      <c r="G98" s="159" t="s">
        <v>166</v>
      </c>
      <c r="H98" s="314">
        <v>45</v>
      </c>
      <c r="I98" s="161"/>
      <c r="J98" s="161">
        <f t="shared" si="0"/>
        <v>0</v>
      </c>
      <c r="K98" s="158" t="s">
        <v>167</v>
      </c>
      <c r="L98" s="26"/>
      <c r="M98" s="162"/>
      <c r="N98" s="163" t="s">
        <v>39</v>
      </c>
      <c r="O98" s="164">
        <v>0.519</v>
      </c>
      <c r="P98" s="164">
        <f>O98*H94</f>
        <v>23.355</v>
      </c>
      <c r="Q98" s="164">
        <v>0</v>
      </c>
      <c r="R98" s="164">
        <f>Q98*H94</f>
        <v>0</v>
      </c>
      <c r="S98" s="164">
        <v>0</v>
      </c>
      <c r="T98" s="165">
        <f>S98*H94</f>
        <v>0</v>
      </c>
      <c r="AR98" s="10" t="s">
        <v>168</v>
      </c>
      <c r="AT98" s="10" t="s">
        <v>163</v>
      </c>
      <c r="AU98" s="10" t="s">
        <v>20</v>
      </c>
      <c r="AY98" s="10" t="s">
        <v>162</v>
      </c>
      <c r="BE98" s="166">
        <f>IF(N98="základní",J94,0)</f>
        <v>0</v>
      </c>
      <c r="BF98" s="166">
        <f>IF(N98="snížená",J94,0)</f>
        <v>0</v>
      </c>
      <c r="BG98" s="166">
        <f>IF(N98="zákl. přenesená",J94,0)</f>
        <v>0</v>
      </c>
      <c r="BH98" s="166">
        <f>IF(N98="sníž. přenesená",J94,0)</f>
        <v>0</v>
      </c>
      <c r="BI98" s="166">
        <f>IF(N98="nulová",J94,0)</f>
        <v>0</v>
      </c>
      <c r="BJ98" s="10" t="s">
        <v>20</v>
      </c>
      <c r="BK98" s="166">
        <f>ROUND(I94*H94,2)</f>
        <v>0</v>
      </c>
      <c r="BL98" s="10" t="s">
        <v>168</v>
      </c>
      <c r="BM98" s="10" t="s">
        <v>195</v>
      </c>
    </row>
    <row r="99" spans="2:51" s="168" customFormat="1" ht="13.5" customHeight="1">
      <c r="B99" s="169"/>
      <c r="C99" s="156" t="s">
        <v>23</v>
      </c>
      <c r="D99" s="156" t="s">
        <v>163</v>
      </c>
      <c r="E99" s="157" t="s">
        <v>196</v>
      </c>
      <c r="F99" s="158" t="s">
        <v>197</v>
      </c>
      <c r="G99" s="159" t="s">
        <v>198</v>
      </c>
      <c r="H99" s="314">
        <v>15</v>
      </c>
      <c r="I99" s="161"/>
      <c r="J99" s="161">
        <f t="shared" si="0"/>
        <v>0</v>
      </c>
      <c r="K99" s="158" t="s">
        <v>167</v>
      </c>
      <c r="L99" s="169"/>
      <c r="M99" s="170"/>
      <c r="N99" s="171"/>
      <c r="O99" s="171"/>
      <c r="P99" s="171"/>
      <c r="Q99" s="171"/>
      <c r="R99" s="171"/>
      <c r="S99" s="171"/>
      <c r="T99" s="172"/>
      <c r="AT99" s="173" t="s">
        <v>180</v>
      </c>
      <c r="AU99" s="173" t="s">
        <v>20</v>
      </c>
      <c r="AV99" s="168" t="s">
        <v>79</v>
      </c>
      <c r="AW99" s="168" t="s">
        <v>31</v>
      </c>
      <c r="AX99" s="168" t="s">
        <v>20</v>
      </c>
      <c r="AY99" s="173" t="s">
        <v>162</v>
      </c>
    </row>
    <row r="100" spans="2:65" s="25" customFormat="1" ht="44.25" customHeight="1">
      <c r="B100" s="155"/>
      <c r="C100" s="156" t="s">
        <v>199</v>
      </c>
      <c r="D100" s="156" t="s">
        <v>163</v>
      </c>
      <c r="E100" s="157" t="s">
        <v>200</v>
      </c>
      <c r="F100" s="158" t="s">
        <v>201</v>
      </c>
      <c r="G100" s="159" t="s">
        <v>166</v>
      </c>
      <c r="H100" s="314">
        <v>32</v>
      </c>
      <c r="I100" s="161"/>
      <c r="J100" s="161">
        <f t="shared" si="0"/>
        <v>0</v>
      </c>
      <c r="K100" s="158" t="s">
        <v>167</v>
      </c>
      <c r="L100" s="26"/>
      <c r="M100" s="162"/>
      <c r="N100" s="163" t="s">
        <v>39</v>
      </c>
      <c r="O100" s="164">
        <v>0.083</v>
      </c>
      <c r="P100" s="164">
        <f>O100*H95</f>
        <v>3.7350000000000003</v>
      </c>
      <c r="Q100" s="164">
        <v>0</v>
      </c>
      <c r="R100" s="164">
        <f>Q100*H95</f>
        <v>0</v>
      </c>
      <c r="S100" s="164">
        <v>0</v>
      </c>
      <c r="T100" s="165">
        <f>S100*H95</f>
        <v>0</v>
      </c>
      <c r="AR100" s="10" t="s">
        <v>168</v>
      </c>
      <c r="AT100" s="10" t="s">
        <v>163</v>
      </c>
      <c r="AU100" s="10" t="s">
        <v>20</v>
      </c>
      <c r="AY100" s="10" t="s">
        <v>162</v>
      </c>
      <c r="BE100" s="166">
        <f>IF(N100="základní",J95,0)</f>
        <v>0</v>
      </c>
      <c r="BF100" s="166">
        <f>IF(N100="snížená",J95,0)</f>
        <v>0</v>
      </c>
      <c r="BG100" s="166">
        <f>IF(N100="zákl. přenesená",J95,0)</f>
        <v>0</v>
      </c>
      <c r="BH100" s="166">
        <f>IF(N100="sníž. přenesená",J95,0)</f>
        <v>0</v>
      </c>
      <c r="BI100" s="166">
        <f>IF(N100="nulová",J95,0)</f>
        <v>0</v>
      </c>
      <c r="BJ100" s="10" t="s">
        <v>20</v>
      </c>
      <c r="BK100" s="166">
        <f>ROUND(I95*H95,2)</f>
        <v>0</v>
      </c>
      <c r="BL100" s="10" t="s">
        <v>168</v>
      </c>
      <c r="BM100" s="10" t="s">
        <v>202</v>
      </c>
    </row>
    <row r="101" spans="2:51" s="168" customFormat="1" ht="34.5" customHeight="1">
      <c r="B101" s="169"/>
      <c r="C101" s="156" t="s">
        <v>203</v>
      </c>
      <c r="D101" s="156" t="s">
        <v>163</v>
      </c>
      <c r="E101" s="157" t="s">
        <v>204</v>
      </c>
      <c r="F101" s="158" t="s">
        <v>205</v>
      </c>
      <c r="G101" s="159" t="s">
        <v>166</v>
      </c>
      <c r="H101" s="314">
        <v>25</v>
      </c>
      <c r="I101" s="161"/>
      <c r="J101" s="161">
        <f t="shared" si="0"/>
        <v>0</v>
      </c>
      <c r="K101" s="158" t="s">
        <v>167</v>
      </c>
      <c r="L101" s="169"/>
      <c r="M101" s="170"/>
      <c r="N101" s="171"/>
      <c r="O101" s="171"/>
      <c r="P101" s="171"/>
      <c r="Q101" s="171"/>
      <c r="R101" s="171"/>
      <c r="S101" s="171"/>
      <c r="T101" s="172"/>
      <c r="AT101" s="173" t="s">
        <v>180</v>
      </c>
      <c r="AU101" s="173" t="s">
        <v>20</v>
      </c>
      <c r="AV101" s="168" t="s">
        <v>79</v>
      </c>
      <c r="AW101" s="168" t="s">
        <v>31</v>
      </c>
      <c r="AX101" s="168" t="s">
        <v>20</v>
      </c>
      <c r="AY101" s="173" t="s">
        <v>162</v>
      </c>
    </row>
    <row r="102" spans="2:65" s="25" customFormat="1" ht="44.25" customHeight="1">
      <c r="B102" s="155"/>
      <c r="C102" s="174" t="s">
        <v>206</v>
      </c>
      <c r="D102" s="174" t="s">
        <v>207</v>
      </c>
      <c r="E102" s="175" t="s">
        <v>208</v>
      </c>
      <c r="F102" s="176" t="s">
        <v>209</v>
      </c>
      <c r="G102" s="177" t="s">
        <v>198</v>
      </c>
      <c r="H102" s="315">
        <v>30</v>
      </c>
      <c r="I102" s="179"/>
      <c r="J102" s="179">
        <f t="shared" si="0"/>
        <v>0</v>
      </c>
      <c r="K102" s="176" t="s">
        <v>167</v>
      </c>
      <c r="L102" s="26"/>
      <c r="M102" s="162"/>
      <c r="N102" s="163" t="s">
        <v>39</v>
      </c>
      <c r="O102" s="164">
        <v>0.004</v>
      </c>
      <c r="P102" s="164">
        <f>O102*H96</f>
        <v>0.28</v>
      </c>
      <c r="Q102" s="164">
        <v>0</v>
      </c>
      <c r="R102" s="164">
        <f>Q102*H96</f>
        <v>0</v>
      </c>
      <c r="S102" s="164">
        <v>0</v>
      </c>
      <c r="T102" s="165">
        <f>S102*H96</f>
        <v>0</v>
      </c>
      <c r="AR102" s="10" t="s">
        <v>168</v>
      </c>
      <c r="AT102" s="10" t="s">
        <v>163</v>
      </c>
      <c r="AU102" s="10" t="s">
        <v>20</v>
      </c>
      <c r="AY102" s="10" t="s">
        <v>162</v>
      </c>
      <c r="BE102" s="166">
        <f>IF(N102="základní",J96,0)</f>
        <v>0</v>
      </c>
      <c r="BF102" s="166">
        <f>IF(N102="snížená",J96,0)</f>
        <v>0</v>
      </c>
      <c r="BG102" s="166">
        <f>IF(N102="zákl. přenesená",J96,0)</f>
        <v>0</v>
      </c>
      <c r="BH102" s="166">
        <f>IF(N102="sníž. přenesená",J96,0)</f>
        <v>0</v>
      </c>
      <c r="BI102" s="166">
        <f>IF(N102="nulová",J96,0)</f>
        <v>0</v>
      </c>
      <c r="BJ102" s="10" t="s">
        <v>20</v>
      </c>
      <c r="BK102" s="166">
        <f>ROUND(I96*H96,2)</f>
        <v>0</v>
      </c>
      <c r="BL102" s="10" t="s">
        <v>168</v>
      </c>
      <c r="BM102" s="10" t="s">
        <v>210</v>
      </c>
    </row>
    <row r="103" spans="2:47" s="25" customFormat="1" ht="36.75" customHeight="1">
      <c r="B103" s="26"/>
      <c r="C103" s="156" t="s">
        <v>211</v>
      </c>
      <c r="D103" s="156" t="s">
        <v>163</v>
      </c>
      <c r="E103" s="157" t="s">
        <v>212</v>
      </c>
      <c r="F103" s="158" t="s">
        <v>213</v>
      </c>
      <c r="G103" s="159" t="s">
        <v>166</v>
      </c>
      <c r="H103" s="314">
        <v>25</v>
      </c>
      <c r="I103" s="161"/>
      <c r="J103" s="161">
        <f t="shared" si="0"/>
        <v>0</v>
      </c>
      <c r="K103" s="158" t="s">
        <v>167</v>
      </c>
      <c r="L103" s="26"/>
      <c r="M103" s="167"/>
      <c r="N103" s="27"/>
      <c r="O103" s="27"/>
      <c r="P103" s="27"/>
      <c r="Q103" s="27"/>
      <c r="R103" s="27"/>
      <c r="S103" s="27"/>
      <c r="T103" s="58"/>
      <c r="AT103" s="10" t="s">
        <v>176</v>
      </c>
      <c r="AU103" s="10" t="s">
        <v>20</v>
      </c>
    </row>
    <row r="104" spans="2:51" s="168" customFormat="1" ht="33" customHeight="1">
      <c r="B104" s="169"/>
      <c r="C104" s="143"/>
      <c r="D104" s="152" t="s">
        <v>67</v>
      </c>
      <c r="E104" s="180" t="s">
        <v>214</v>
      </c>
      <c r="F104" s="180" t="s">
        <v>215</v>
      </c>
      <c r="G104" s="143"/>
      <c r="H104" s="313"/>
      <c r="I104" s="143"/>
      <c r="J104" s="181">
        <f>J105+J107+J114+J117</f>
        <v>0</v>
      </c>
      <c r="K104" s="143"/>
      <c r="L104" s="169"/>
      <c r="M104" s="170"/>
      <c r="N104" s="171"/>
      <c r="O104" s="171"/>
      <c r="P104" s="171"/>
      <c r="Q104" s="171"/>
      <c r="R104" s="171"/>
      <c r="S104" s="171"/>
      <c r="T104" s="172"/>
      <c r="AT104" s="173" t="s">
        <v>180</v>
      </c>
      <c r="AU104" s="173" t="s">
        <v>20</v>
      </c>
      <c r="AV104" s="168" t="s">
        <v>79</v>
      </c>
      <c r="AW104" s="168" t="s">
        <v>5</v>
      </c>
      <c r="AX104" s="168" t="s">
        <v>20</v>
      </c>
      <c r="AY104" s="173" t="s">
        <v>162</v>
      </c>
    </row>
    <row r="105" spans="2:65" s="25" customFormat="1" ht="31.5" customHeight="1">
      <c r="B105" s="155"/>
      <c r="C105" s="143"/>
      <c r="D105" s="145" t="s">
        <v>67</v>
      </c>
      <c r="E105" s="182" t="s">
        <v>168</v>
      </c>
      <c r="F105" s="182" t="s">
        <v>216</v>
      </c>
      <c r="G105" s="143"/>
      <c r="H105" s="313"/>
      <c r="I105" s="143"/>
      <c r="J105" s="183">
        <f>J106</f>
        <v>0</v>
      </c>
      <c r="K105" s="143"/>
      <c r="L105" s="26"/>
      <c r="M105" s="162"/>
      <c r="N105" s="163" t="s">
        <v>39</v>
      </c>
      <c r="O105" s="164">
        <v>0.48400000000000004</v>
      </c>
      <c r="P105" s="164">
        <f>O105*H97</f>
        <v>9.680000000000001</v>
      </c>
      <c r="Q105" s="164">
        <v>0</v>
      </c>
      <c r="R105" s="164">
        <f>Q105*H97</f>
        <v>0</v>
      </c>
      <c r="S105" s="164">
        <v>0</v>
      </c>
      <c r="T105" s="165">
        <f>S105*H97</f>
        <v>0</v>
      </c>
      <c r="AR105" s="10" t="s">
        <v>168</v>
      </c>
      <c r="AT105" s="10" t="s">
        <v>163</v>
      </c>
      <c r="AU105" s="10" t="s">
        <v>20</v>
      </c>
      <c r="AY105" s="10" t="s">
        <v>162</v>
      </c>
      <c r="BE105" s="166">
        <f>IF(N105="základní",J97,0)</f>
        <v>0</v>
      </c>
      <c r="BF105" s="166">
        <f>IF(N105="snížená",J97,0)</f>
        <v>0</v>
      </c>
      <c r="BG105" s="166">
        <f>IF(N105="zákl. přenesená",J97,0)</f>
        <v>0</v>
      </c>
      <c r="BH105" s="166">
        <f>IF(N105="sníž. přenesená",J97,0)</f>
        <v>0</v>
      </c>
      <c r="BI105" s="166">
        <f>IF(N105="nulová",J97,0)</f>
        <v>0</v>
      </c>
      <c r="BJ105" s="10" t="s">
        <v>20</v>
      </c>
      <c r="BK105" s="166">
        <f>ROUND(I97*H97,2)</f>
        <v>0</v>
      </c>
      <c r="BL105" s="10" t="s">
        <v>168</v>
      </c>
      <c r="BM105" s="10" t="s">
        <v>217</v>
      </c>
    </row>
    <row r="106" spans="2:65" s="25" customFormat="1" ht="22.5" customHeight="1">
      <c r="B106" s="155"/>
      <c r="C106" s="156" t="s">
        <v>10</v>
      </c>
      <c r="D106" s="156" t="s">
        <v>163</v>
      </c>
      <c r="E106" s="157" t="s">
        <v>218</v>
      </c>
      <c r="F106" s="158" t="s">
        <v>219</v>
      </c>
      <c r="G106" s="159" t="s">
        <v>166</v>
      </c>
      <c r="H106" s="314">
        <v>6</v>
      </c>
      <c r="I106" s="161"/>
      <c r="J106" s="161">
        <f>ROUND(I106*H106,2)</f>
        <v>0</v>
      </c>
      <c r="K106" s="158" t="s">
        <v>167</v>
      </c>
      <c r="L106" s="26"/>
      <c r="M106" s="162"/>
      <c r="N106" s="163" t="s">
        <v>39</v>
      </c>
      <c r="O106" s="164">
        <v>0.009000000000000001</v>
      </c>
      <c r="P106" s="164">
        <f>O106*H98</f>
        <v>0.405</v>
      </c>
      <c r="Q106" s="164">
        <v>0</v>
      </c>
      <c r="R106" s="164">
        <f>Q106*H98</f>
        <v>0</v>
      </c>
      <c r="S106" s="164">
        <v>0</v>
      </c>
      <c r="T106" s="165">
        <f>S106*H98</f>
        <v>0</v>
      </c>
      <c r="AR106" s="10" t="s">
        <v>168</v>
      </c>
      <c r="AT106" s="10" t="s">
        <v>163</v>
      </c>
      <c r="AU106" s="10" t="s">
        <v>20</v>
      </c>
      <c r="AY106" s="10" t="s">
        <v>162</v>
      </c>
      <c r="BE106" s="166">
        <f>IF(N106="základní",J98,0)</f>
        <v>0</v>
      </c>
      <c r="BF106" s="166">
        <f>IF(N106="snížená",J98,0)</f>
        <v>0</v>
      </c>
      <c r="BG106" s="166">
        <f>IF(N106="zákl. přenesená",J98,0)</f>
        <v>0</v>
      </c>
      <c r="BH106" s="166">
        <f>IF(N106="sníž. přenesená",J98,0)</f>
        <v>0</v>
      </c>
      <c r="BI106" s="166">
        <f>IF(N106="nulová",J98,0)</f>
        <v>0</v>
      </c>
      <c r="BJ106" s="10" t="s">
        <v>20</v>
      </c>
      <c r="BK106" s="166">
        <f>ROUND(I98*H98,2)</f>
        <v>0</v>
      </c>
      <c r="BL106" s="10" t="s">
        <v>168</v>
      </c>
      <c r="BM106" s="10" t="s">
        <v>220</v>
      </c>
    </row>
    <row r="107" spans="2:65" s="25" customFormat="1" ht="22.5" customHeight="1">
      <c r="B107" s="155"/>
      <c r="C107" s="143"/>
      <c r="D107" s="145" t="s">
        <v>67</v>
      </c>
      <c r="E107" s="182" t="s">
        <v>189</v>
      </c>
      <c r="F107" s="182" t="s">
        <v>221</v>
      </c>
      <c r="G107" s="143"/>
      <c r="H107" s="313"/>
      <c r="I107" s="143"/>
      <c r="J107" s="183">
        <f>J108+J109+J110+J111+J112+J113</f>
        <v>0</v>
      </c>
      <c r="K107" s="143"/>
      <c r="L107" s="26"/>
      <c r="M107" s="162"/>
      <c r="N107" s="163" t="s">
        <v>39</v>
      </c>
      <c r="O107" s="164">
        <v>0</v>
      </c>
      <c r="P107" s="164">
        <f>O107*H99</f>
        <v>0</v>
      </c>
      <c r="Q107" s="164">
        <v>0</v>
      </c>
      <c r="R107" s="164">
        <f>Q107*H99</f>
        <v>0</v>
      </c>
      <c r="S107" s="164">
        <v>0</v>
      </c>
      <c r="T107" s="165">
        <f>S107*H99</f>
        <v>0</v>
      </c>
      <c r="AR107" s="10" t="s">
        <v>168</v>
      </c>
      <c r="AT107" s="10" t="s">
        <v>163</v>
      </c>
      <c r="AU107" s="10" t="s">
        <v>20</v>
      </c>
      <c r="AY107" s="10" t="s">
        <v>162</v>
      </c>
      <c r="BE107" s="166">
        <f>IF(N107="základní",J99,0)</f>
        <v>0</v>
      </c>
      <c r="BF107" s="166">
        <f>IF(N107="snížená",J99,0)</f>
        <v>0</v>
      </c>
      <c r="BG107" s="166">
        <f>IF(N107="zákl. přenesená",J99,0)</f>
        <v>0</v>
      </c>
      <c r="BH107" s="166">
        <f>IF(N107="sníž. přenesená",J99,0)</f>
        <v>0</v>
      </c>
      <c r="BI107" s="166">
        <f>IF(N107="nulová",J99,0)</f>
        <v>0</v>
      </c>
      <c r="BJ107" s="10" t="s">
        <v>20</v>
      </c>
      <c r="BK107" s="166">
        <f>ROUND(I99*H99,2)</f>
        <v>0</v>
      </c>
      <c r="BL107" s="10" t="s">
        <v>168</v>
      </c>
      <c r="BM107" s="10" t="s">
        <v>222</v>
      </c>
    </row>
    <row r="108" spans="2:51" s="168" customFormat="1" ht="30.75" customHeight="1">
      <c r="B108" s="169"/>
      <c r="C108" s="156" t="s">
        <v>223</v>
      </c>
      <c r="D108" s="156" t="s">
        <v>163</v>
      </c>
      <c r="E108" s="157" t="s">
        <v>224</v>
      </c>
      <c r="F108" s="158" t="s">
        <v>225</v>
      </c>
      <c r="G108" s="159" t="s">
        <v>226</v>
      </c>
      <c r="H108" s="314">
        <v>25</v>
      </c>
      <c r="I108" s="161"/>
      <c r="J108" s="161">
        <f aca="true" t="shared" si="1" ref="J108:J113">ROUND(I108*H108,2)</f>
        <v>0</v>
      </c>
      <c r="K108" s="158" t="s">
        <v>167</v>
      </c>
      <c r="L108" s="169"/>
      <c r="M108" s="170"/>
      <c r="N108" s="171"/>
      <c r="O108" s="171"/>
      <c r="P108" s="171"/>
      <c r="Q108" s="171"/>
      <c r="R108" s="171"/>
      <c r="S108" s="171"/>
      <c r="T108" s="172"/>
      <c r="AT108" s="173" t="s">
        <v>180</v>
      </c>
      <c r="AU108" s="173" t="s">
        <v>20</v>
      </c>
      <c r="AV108" s="168" t="s">
        <v>79</v>
      </c>
      <c r="AW108" s="168" t="s">
        <v>31</v>
      </c>
      <c r="AX108" s="168" t="s">
        <v>20</v>
      </c>
      <c r="AY108" s="173" t="s">
        <v>162</v>
      </c>
    </row>
    <row r="109" spans="2:65" s="25" customFormat="1" ht="31.5" customHeight="1">
      <c r="B109" s="155"/>
      <c r="C109" s="156" t="s">
        <v>9</v>
      </c>
      <c r="D109" s="156" t="s">
        <v>163</v>
      </c>
      <c r="E109" s="157" t="s">
        <v>227</v>
      </c>
      <c r="F109" s="158" t="s">
        <v>228</v>
      </c>
      <c r="G109" s="159" t="s">
        <v>226</v>
      </c>
      <c r="H109" s="314">
        <v>30</v>
      </c>
      <c r="I109" s="161"/>
      <c r="J109" s="161">
        <f t="shared" si="1"/>
        <v>0</v>
      </c>
      <c r="K109" s="158" t="s">
        <v>167</v>
      </c>
      <c r="L109" s="26"/>
      <c r="M109" s="162"/>
      <c r="N109" s="163" t="s">
        <v>39</v>
      </c>
      <c r="O109" s="164">
        <v>0.29900000000000004</v>
      </c>
      <c r="P109" s="164">
        <f>O109*H100</f>
        <v>9.568000000000001</v>
      </c>
      <c r="Q109" s="164">
        <v>0</v>
      </c>
      <c r="R109" s="164">
        <f>Q109*H100</f>
        <v>0</v>
      </c>
      <c r="S109" s="164">
        <v>0</v>
      </c>
      <c r="T109" s="165">
        <f>S109*H100</f>
        <v>0</v>
      </c>
      <c r="AR109" s="10" t="s">
        <v>168</v>
      </c>
      <c r="AT109" s="10" t="s">
        <v>163</v>
      </c>
      <c r="AU109" s="10" t="s">
        <v>20</v>
      </c>
      <c r="AY109" s="10" t="s">
        <v>162</v>
      </c>
      <c r="BE109" s="166">
        <f>IF(N109="základní",J100,0)</f>
        <v>0</v>
      </c>
      <c r="BF109" s="166">
        <f>IF(N109="snížená",J100,0)</f>
        <v>0</v>
      </c>
      <c r="BG109" s="166">
        <f>IF(N109="zákl. přenesená",J100,0)</f>
        <v>0</v>
      </c>
      <c r="BH109" s="166">
        <f>IF(N109="sníž. přenesená",J100,0)</f>
        <v>0</v>
      </c>
      <c r="BI109" s="166">
        <f>IF(N109="nulová",J100,0)</f>
        <v>0</v>
      </c>
      <c r="BJ109" s="10" t="s">
        <v>20</v>
      </c>
      <c r="BK109" s="166">
        <f>ROUND(I100*H100,2)</f>
        <v>0</v>
      </c>
      <c r="BL109" s="10" t="s">
        <v>168</v>
      </c>
      <c r="BM109" s="10" t="s">
        <v>229</v>
      </c>
    </row>
    <row r="110" spans="2:47" s="25" customFormat="1" ht="27" customHeight="1">
      <c r="B110" s="26"/>
      <c r="C110" s="174" t="s">
        <v>230</v>
      </c>
      <c r="D110" s="174" t="s">
        <v>207</v>
      </c>
      <c r="E110" s="175" t="s">
        <v>231</v>
      </c>
      <c r="F110" s="176" t="s">
        <v>232</v>
      </c>
      <c r="G110" s="177" t="s">
        <v>226</v>
      </c>
      <c r="H110" s="315">
        <v>30</v>
      </c>
      <c r="I110" s="179"/>
      <c r="J110" s="179">
        <f t="shared" si="1"/>
        <v>0</v>
      </c>
      <c r="K110" s="176" t="s">
        <v>167</v>
      </c>
      <c r="L110" s="26"/>
      <c r="M110" s="167"/>
      <c r="N110" s="27"/>
      <c r="O110" s="27"/>
      <c r="P110" s="27"/>
      <c r="Q110" s="27"/>
      <c r="R110" s="27"/>
      <c r="S110" s="27"/>
      <c r="T110" s="58"/>
      <c r="AT110" s="10" t="s">
        <v>176</v>
      </c>
      <c r="AU110" s="10" t="s">
        <v>20</v>
      </c>
    </row>
    <row r="111" spans="2:51" s="168" customFormat="1" ht="30" customHeight="1">
      <c r="B111" s="169"/>
      <c r="C111" s="156" t="s">
        <v>233</v>
      </c>
      <c r="D111" s="156" t="s">
        <v>163</v>
      </c>
      <c r="E111" s="157" t="s">
        <v>234</v>
      </c>
      <c r="F111" s="158" t="s">
        <v>235</v>
      </c>
      <c r="G111" s="159" t="s">
        <v>236</v>
      </c>
      <c r="H111" s="314">
        <v>5</v>
      </c>
      <c r="I111" s="161"/>
      <c r="J111" s="161">
        <f t="shared" si="1"/>
        <v>0</v>
      </c>
      <c r="K111" s="158" t="s">
        <v>167</v>
      </c>
      <c r="L111" s="169"/>
      <c r="M111" s="170"/>
      <c r="N111" s="171"/>
      <c r="O111" s="171"/>
      <c r="P111" s="171"/>
      <c r="Q111" s="171"/>
      <c r="R111" s="171"/>
      <c r="S111" s="171"/>
      <c r="T111" s="172"/>
      <c r="AT111" s="173" t="s">
        <v>180</v>
      </c>
      <c r="AU111" s="173" t="s">
        <v>20</v>
      </c>
      <c r="AV111" s="168" t="s">
        <v>79</v>
      </c>
      <c r="AW111" s="168" t="s">
        <v>31</v>
      </c>
      <c r="AX111" s="168" t="s">
        <v>20</v>
      </c>
      <c r="AY111" s="173" t="s">
        <v>162</v>
      </c>
    </row>
    <row r="112" spans="2:65" s="25" customFormat="1" ht="44.25" customHeight="1">
      <c r="B112" s="155"/>
      <c r="C112" s="174" t="s">
        <v>237</v>
      </c>
      <c r="D112" s="174" t="s">
        <v>207</v>
      </c>
      <c r="E112" s="175" t="s">
        <v>238</v>
      </c>
      <c r="F112" s="176" t="s">
        <v>239</v>
      </c>
      <c r="G112" s="177" t="s">
        <v>236</v>
      </c>
      <c r="H112" s="315">
        <v>3</v>
      </c>
      <c r="I112" s="179"/>
      <c r="J112" s="179">
        <f t="shared" si="1"/>
        <v>0</v>
      </c>
      <c r="K112" s="176" t="s">
        <v>167</v>
      </c>
      <c r="L112" s="26"/>
      <c r="M112" s="162"/>
      <c r="N112" s="163" t="s">
        <v>39</v>
      </c>
      <c r="O112" s="164">
        <v>1.587</v>
      </c>
      <c r="P112" s="164">
        <f>O112*H101</f>
        <v>39.675</v>
      </c>
      <c r="Q112" s="164">
        <v>0</v>
      </c>
      <c r="R112" s="164">
        <f>Q112*H101</f>
        <v>0</v>
      </c>
      <c r="S112" s="164">
        <v>0</v>
      </c>
      <c r="T112" s="165">
        <f>S112*H101</f>
        <v>0</v>
      </c>
      <c r="AR112" s="10" t="s">
        <v>168</v>
      </c>
      <c r="AT112" s="10" t="s">
        <v>163</v>
      </c>
      <c r="AU112" s="10" t="s">
        <v>20</v>
      </c>
      <c r="AY112" s="10" t="s">
        <v>162</v>
      </c>
      <c r="BE112" s="166">
        <f>IF(N112="základní",J101,0)</f>
        <v>0</v>
      </c>
      <c r="BF112" s="166">
        <f>IF(N112="snížená",J101,0)</f>
        <v>0</v>
      </c>
      <c r="BG112" s="166">
        <f>IF(N112="zákl. přenesená",J101,0)</f>
        <v>0</v>
      </c>
      <c r="BH112" s="166">
        <f>IF(N112="sníž. přenesená",J101,0)</f>
        <v>0</v>
      </c>
      <c r="BI112" s="166">
        <f>IF(N112="nulová",J101,0)</f>
        <v>0</v>
      </c>
      <c r="BJ112" s="10" t="s">
        <v>20</v>
      </c>
      <c r="BK112" s="166">
        <f>ROUND(I101*H101,2)</f>
        <v>0</v>
      </c>
      <c r="BL112" s="10" t="s">
        <v>168</v>
      </c>
      <c r="BM112" s="10" t="s">
        <v>240</v>
      </c>
    </row>
    <row r="113" spans="2:47" s="25" customFormat="1" ht="27" customHeight="1">
      <c r="B113" s="26"/>
      <c r="C113" s="174" t="s">
        <v>241</v>
      </c>
      <c r="D113" s="174" t="s">
        <v>207</v>
      </c>
      <c r="E113" s="175" t="s">
        <v>238</v>
      </c>
      <c r="F113" s="176" t="s">
        <v>242</v>
      </c>
      <c r="G113" s="177" t="s">
        <v>236</v>
      </c>
      <c r="H113" s="315">
        <v>2</v>
      </c>
      <c r="I113" s="179"/>
      <c r="J113" s="179">
        <f t="shared" si="1"/>
        <v>0</v>
      </c>
      <c r="K113" s="176" t="s">
        <v>167</v>
      </c>
      <c r="L113" s="26"/>
      <c r="M113" s="167"/>
      <c r="N113" s="27"/>
      <c r="O113" s="27"/>
      <c r="P113" s="27"/>
      <c r="Q113" s="27"/>
      <c r="R113" s="27"/>
      <c r="S113" s="27"/>
      <c r="T113" s="58"/>
      <c r="AT113" s="10" t="s">
        <v>176</v>
      </c>
      <c r="AU113" s="10" t="s">
        <v>20</v>
      </c>
    </row>
    <row r="114" spans="2:65" s="25" customFormat="1" ht="22.5" customHeight="1">
      <c r="B114" s="155"/>
      <c r="C114" s="143"/>
      <c r="D114" s="145" t="s">
        <v>67</v>
      </c>
      <c r="E114" s="182" t="s">
        <v>243</v>
      </c>
      <c r="F114" s="182" t="s">
        <v>244</v>
      </c>
      <c r="G114" s="143"/>
      <c r="H114" s="313"/>
      <c r="I114" s="143"/>
      <c r="J114" s="183">
        <f>BK136</f>
        <v>0</v>
      </c>
      <c r="K114" s="143"/>
      <c r="L114" s="184"/>
      <c r="M114" s="185"/>
      <c r="N114" s="186" t="s">
        <v>39</v>
      </c>
      <c r="O114" s="164">
        <v>0</v>
      </c>
      <c r="P114" s="164">
        <f>O114*H102</f>
        <v>0</v>
      </c>
      <c r="Q114" s="164">
        <v>1</v>
      </c>
      <c r="R114" s="164">
        <f>Q114*H102</f>
        <v>30</v>
      </c>
      <c r="S114" s="164">
        <v>0</v>
      </c>
      <c r="T114" s="165">
        <f>S114*H102</f>
        <v>0</v>
      </c>
      <c r="AR114" s="10" t="s">
        <v>189</v>
      </c>
      <c r="AT114" s="10" t="s">
        <v>207</v>
      </c>
      <c r="AU114" s="10" t="s">
        <v>20</v>
      </c>
      <c r="AY114" s="10" t="s">
        <v>162</v>
      </c>
      <c r="BE114" s="166">
        <f>IF(N114="základní",J102,0)</f>
        <v>0</v>
      </c>
      <c r="BF114" s="166">
        <f>IF(N114="snížená",J102,0)</f>
        <v>0</v>
      </c>
      <c r="BG114" s="166">
        <f>IF(N114="zákl. přenesená",J102,0)</f>
        <v>0</v>
      </c>
      <c r="BH114" s="166">
        <f>IF(N114="sníž. přenesená",J102,0)</f>
        <v>0</v>
      </c>
      <c r="BI114" s="166">
        <f>IF(N114="nulová",J102,0)</f>
        <v>0</v>
      </c>
      <c r="BJ114" s="10" t="s">
        <v>20</v>
      </c>
      <c r="BK114" s="166">
        <f>ROUND(I102*H102,2)</f>
        <v>0</v>
      </c>
      <c r="BL114" s="10" t="s">
        <v>168</v>
      </c>
      <c r="BM114" s="10" t="s">
        <v>245</v>
      </c>
    </row>
    <row r="115" spans="2:51" s="168" customFormat="1" ht="34.5" customHeight="1">
      <c r="B115" s="169"/>
      <c r="C115" s="156" t="s">
        <v>246</v>
      </c>
      <c r="D115" s="156" t="s">
        <v>163</v>
      </c>
      <c r="E115" s="157" t="s">
        <v>247</v>
      </c>
      <c r="F115" s="158" t="s">
        <v>248</v>
      </c>
      <c r="G115" s="159" t="s">
        <v>198</v>
      </c>
      <c r="H115" s="314">
        <v>7</v>
      </c>
      <c r="I115" s="161"/>
      <c r="J115" s="161">
        <f>ROUND(I115*H115,2)</f>
        <v>0</v>
      </c>
      <c r="K115" s="158" t="s">
        <v>167</v>
      </c>
      <c r="L115" s="169"/>
      <c r="M115" s="170"/>
      <c r="N115" s="171"/>
      <c r="O115" s="171"/>
      <c r="P115" s="171"/>
      <c r="Q115" s="171"/>
      <c r="R115" s="171"/>
      <c r="S115" s="171"/>
      <c r="T115" s="172"/>
      <c r="AT115" s="173" t="s">
        <v>180</v>
      </c>
      <c r="AU115" s="173" t="s">
        <v>20</v>
      </c>
      <c r="AV115" s="168" t="s">
        <v>79</v>
      </c>
      <c r="AW115" s="168" t="s">
        <v>5</v>
      </c>
      <c r="AX115" s="168" t="s">
        <v>20</v>
      </c>
      <c r="AY115" s="173" t="s">
        <v>162</v>
      </c>
    </row>
    <row r="116" spans="2:65" s="25" customFormat="1" ht="44.25" customHeight="1">
      <c r="B116" s="155"/>
      <c r="C116" s="156" t="s">
        <v>249</v>
      </c>
      <c r="D116" s="156" t="s">
        <v>163</v>
      </c>
      <c r="E116" s="157" t="s">
        <v>250</v>
      </c>
      <c r="F116" s="158" t="s">
        <v>251</v>
      </c>
      <c r="G116" s="159" t="s">
        <v>198</v>
      </c>
      <c r="H116" s="314">
        <v>7</v>
      </c>
      <c r="I116" s="161"/>
      <c r="J116" s="161">
        <f>ROUND(I116*H116,2)</f>
        <v>0</v>
      </c>
      <c r="K116" s="158" t="s">
        <v>167</v>
      </c>
      <c r="L116" s="26"/>
      <c r="M116" s="162"/>
      <c r="N116" s="163" t="s">
        <v>39</v>
      </c>
      <c r="O116" s="164">
        <v>0.94</v>
      </c>
      <c r="P116" s="164">
        <f>O116*H103</f>
        <v>23.5</v>
      </c>
      <c r="Q116" s="164">
        <v>0</v>
      </c>
      <c r="R116" s="164">
        <f>Q116*H103</f>
        <v>0</v>
      </c>
      <c r="S116" s="164">
        <v>0</v>
      </c>
      <c r="T116" s="165">
        <f>S116*H103</f>
        <v>0</v>
      </c>
      <c r="AR116" s="10" t="s">
        <v>168</v>
      </c>
      <c r="AT116" s="10" t="s">
        <v>163</v>
      </c>
      <c r="AU116" s="10" t="s">
        <v>20</v>
      </c>
      <c r="AY116" s="10" t="s">
        <v>162</v>
      </c>
      <c r="BE116" s="166">
        <f>IF(N116="základní",J103,0)</f>
        <v>0</v>
      </c>
      <c r="BF116" s="166">
        <f>IF(N116="snížená",J103,0)</f>
        <v>0</v>
      </c>
      <c r="BG116" s="166">
        <f>IF(N116="zákl. přenesená",J103,0)</f>
        <v>0</v>
      </c>
      <c r="BH116" s="166">
        <f>IF(N116="sníž. přenesená",J103,0)</f>
        <v>0</v>
      </c>
      <c r="BI116" s="166">
        <f>IF(N116="nulová",J103,0)</f>
        <v>0</v>
      </c>
      <c r="BJ116" s="10" t="s">
        <v>20</v>
      </c>
      <c r="BK116" s="166">
        <f>ROUND(I103*H103,2)</f>
        <v>0</v>
      </c>
      <c r="BL116" s="10" t="s">
        <v>168</v>
      </c>
      <c r="BM116" s="10" t="s">
        <v>252</v>
      </c>
    </row>
    <row r="117" spans="2:63" s="143" customFormat="1" ht="36.75" customHeight="1">
      <c r="B117" s="144"/>
      <c r="D117" s="145" t="s">
        <v>67</v>
      </c>
      <c r="E117" s="182" t="s">
        <v>253</v>
      </c>
      <c r="F117" s="182" t="s">
        <v>254</v>
      </c>
      <c r="H117" s="313"/>
      <c r="J117" s="183">
        <f>BK139</f>
        <v>0</v>
      </c>
      <c r="L117" s="144"/>
      <c r="M117" s="148"/>
      <c r="N117" s="149"/>
      <c r="O117" s="149"/>
      <c r="P117" s="150" t="e">
        <f>P118+P120+P136+P139</f>
        <v>#REF!</v>
      </c>
      <c r="Q117" s="149"/>
      <c r="R117" s="150" t="e">
        <f>R118+R120+R136+R139</f>
        <v>#REF!</v>
      </c>
      <c r="S117" s="149"/>
      <c r="T117" s="151" t="e">
        <f>T118+T120+T136+T139</f>
        <v>#REF!</v>
      </c>
      <c r="AR117" s="152" t="s">
        <v>20</v>
      </c>
      <c r="AT117" s="153" t="s">
        <v>67</v>
      </c>
      <c r="AU117" s="153" t="s">
        <v>68</v>
      </c>
      <c r="AY117" s="152" t="s">
        <v>162</v>
      </c>
      <c r="BK117" s="154" t="e">
        <f>BK118+BK120+BK136+BK139</f>
        <v>#REF!</v>
      </c>
    </row>
    <row r="118" spans="2:63" s="143" customFormat="1" ht="39.75" customHeight="1">
      <c r="B118" s="144"/>
      <c r="C118" s="156" t="s">
        <v>255</v>
      </c>
      <c r="D118" s="156" t="s">
        <v>163</v>
      </c>
      <c r="E118" s="157" t="s">
        <v>256</v>
      </c>
      <c r="F118" s="158" t="s">
        <v>257</v>
      </c>
      <c r="G118" s="159" t="s">
        <v>198</v>
      </c>
      <c r="H118" s="314">
        <v>5</v>
      </c>
      <c r="I118" s="161"/>
      <c r="J118" s="161">
        <f>ROUND(I118*H118,2)</f>
        <v>0</v>
      </c>
      <c r="K118" s="158" t="s">
        <v>167</v>
      </c>
      <c r="L118" s="144"/>
      <c r="M118" s="148"/>
      <c r="N118" s="149"/>
      <c r="O118" s="149"/>
      <c r="P118" s="150">
        <f>P119</f>
        <v>7.901999999999999</v>
      </c>
      <c r="Q118" s="149"/>
      <c r="R118" s="150">
        <f>R119</f>
        <v>0</v>
      </c>
      <c r="S118" s="149"/>
      <c r="T118" s="151">
        <f>T119</f>
        <v>0</v>
      </c>
      <c r="AR118" s="152" t="s">
        <v>20</v>
      </c>
      <c r="AT118" s="153" t="s">
        <v>67</v>
      </c>
      <c r="AU118" s="153" t="s">
        <v>20</v>
      </c>
      <c r="AY118" s="152" t="s">
        <v>162</v>
      </c>
      <c r="BK118" s="154">
        <f>BK119</f>
        <v>0</v>
      </c>
    </row>
    <row r="119" spans="2:65" s="25" customFormat="1" ht="31.5" customHeight="1">
      <c r="B119" s="155"/>
      <c r="C119" s="156" t="s">
        <v>258</v>
      </c>
      <c r="D119" s="156" t="s">
        <v>163</v>
      </c>
      <c r="E119" s="157" t="s">
        <v>259</v>
      </c>
      <c r="F119" s="158" t="s">
        <v>260</v>
      </c>
      <c r="G119" s="159" t="s">
        <v>198</v>
      </c>
      <c r="H119" s="314">
        <v>5</v>
      </c>
      <c r="I119" s="161"/>
      <c r="J119" s="161">
        <f>ROUND(I119*H119,2)</f>
        <v>0</v>
      </c>
      <c r="K119" s="158" t="s">
        <v>167</v>
      </c>
      <c r="L119" s="26"/>
      <c r="M119" s="162"/>
      <c r="N119" s="163" t="s">
        <v>39</v>
      </c>
      <c r="O119" s="164">
        <v>1.317</v>
      </c>
      <c r="P119" s="164">
        <f>O119*H106</f>
        <v>7.901999999999999</v>
      </c>
      <c r="Q119" s="164">
        <v>0</v>
      </c>
      <c r="R119" s="164">
        <f>Q119*H106</f>
        <v>0</v>
      </c>
      <c r="S119" s="164">
        <v>0</v>
      </c>
      <c r="T119" s="165">
        <f>S119*H106</f>
        <v>0</v>
      </c>
      <c r="AR119" s="10" t="s">
        <v>168</v>
      </c>
      <c r="AT119" s="10" t="s">
        <v>163</v>
      </c>
      <c r="AU119" s="10" t="s">
        <v>79</v>
      </c>
      <c r="AY119" s="10" t="s">
        <v>162</v>
      </c>
      <c r="BE119" s="166">
        <f>IF(N119="základní",J106,0)</f>
        <v>0</v>
      </c>
      <c r="BF119" s="166">
        <f>IF(N119="snížená",J106,0)</f>
        <v>0</v>
      </c>
      <c r="BG119" s="166">
        <f>IF(N119="zákl. přenesená",J106,0)</f>
        <v>0</v>
      </c>
      <c r="BH119" s="166">
        <f>IF(N119="sníž. přenesená",J106,0)</f>
        <v>0</v>
      </c>
      <c r="BI119" s="166">
        <f>IF(N119="nulová",J106,0)</f>
        <v>0</v>
      </c>
      <c r="BJ119" s="10" t="s">
        <v>20</v>
      </c>
      <c r="BK119" s="166">
        <f>ROUND(I106*H106,2)</f>
        <v>0</v>
      </c>
      <c r="BL119" s="10" t="s">
        <v>168</v>
      </c>
      <c r="BM119" s="10" t="s">
        <v>261</v>
      </c>
    </row>
    <row r="120" spans="2:63" s="143" customFormat="1" ht="29.25" customHeight="1">
      <c r="B120" s="144"/>
      <c r="C120" s="156" t="s">
        <v>262</v>
      </c>
      <c r="D120" s="156" t="s">
        <v>163</v>
      </c>
      <c r="E120" s="157" t="s">
        <v>263</v>
      </c>
      <c r="F120" s="158" t="s">
        <v>264</v>
      </c>
      <c r="G120" s="159" t="s">
        <v>198</v>
      </c>
      <c r="H120" s="314">
        <v>2</v>
      </c>
      <c r="I120" s="161"/>
      <c r="J120" s="161">
        <f>ROUND(I120*H120,2)</f>
        <v>0</v>
      </c>
      <c r="K120" s="158" t="s">
        <v>167</v>
      </c>
      <c r="L120" s="144"/>
      <c r="M120" s="148"/>
      <c r="N120" s="149"/>
      <c r="O120" s="149"/>
      <c r="P120" s="150" t="e">
        <f>SUM(P121:P135)</f>
        <v>#REF!</v>
      </c>
      <c r="Q120" s="149"/>
      <c r="R120" s="150" t="e">
        <f>SUM(R121:R135)</f>
        <v>#REF!</v>
      </c>
      <c r="S120" s="149"/>
      <c r="T120" s="151" t="e">
        <f>SUM(T121:T135)</f>
        <v>#REF!</v>
      </c>
      <c r="AR120" s="152" t="s">
        <v>20</v>
      </c>
      <c r="AT120" s="153" t="s">
        <v>67</v>
      </c>
      <c r="AU120" s="153" t="s">
        <v>20</v>
      </c>
      <c r="AY120" s="152" t="s">
        <v>162</v>
      </c>
      <c r="BK120" s="154" t="e">
        <f>SUM(BK121:BK135)</f>
        <v>#REF!</v>
      </c>
    </row>
    <row r="121" spans="2:65" s="25" customFormat="1" ht="31.5" customHeight="1">
      <c r="B121" s="155"/>
      <c r="C121" s="156" t="s">
        <v>265</v>
      </c>
      <c r="D121" s="156" t="s">
        <v>163</v>
      </c>
      <c r="E121" s="157" t="s">
        <v>266</v>
      </c>
      <c r="F121" s="158" t="s">
        <v>267</v>
      </c>
      <c r="G121" s="159" t="s">
        <v>198</v>
      </c>
      <c r="H121" s="314">
        <v>1</v>
      </c>
      <c r="I121" s="161"/>
      <c r="J121" s="161">
        <f>ROUND(I121*H121,2)</f>
        <v>0</v>
      </c>
      <c r="K121" s="158" t="s">
        <v>167</v>
      </c>
      <c r="L121" s="26"/>
      <c r="M121" s="162"/>
      <c r="N121" s="163" t="s">
        <v>39</v>
      </c>
      <c r="O121" s="164">
        <v>0.448</v>
      </c>
      <c r="P121" s="164">
        <f>O121*H108</f>
        <v>11.200000000000001</v>
      </c>
      <c r="Q121" s="164">
        <v>0</v>
      </c>
      <c r="R121" s="164">
        <f>Q121*H108</f>
        <v>0</v>
      </c>
      <c r="S121" s="164">
        <v>0.0177</v>
      </c>
      <c r="T121" s="165">
        <f>S121*H108</f>
        <v>0.4425</v>
      </c>
      <c r="AR121" s="10" t="s">
        <v>168</v>
      </c>
      <c r="AT121" s="10" t="s">
        <v>163</v>
      </c>
      <c r="AU121" s="10" t="s">
        <v>79</v>
      </c>
      <c r="AY121" s="10" t="s">
        <v>162</v>
      </c>
      <c r="BE121" s="166">
        <f>IF(N121="základní",J108,0)</f>
        <v>0</v>
      </c>
      <c r="BF121" s="166">
        <f>IF(N121="snížená",J108,0)</f>
        <v>0</v>
      </c>
      <c r="BG121" s="166">
        <f>IF(N121="zákl. přenesená",J108,0)</f>
        <v>0</v>
      </c>
      <c r="BH121" s="166">
        <f>IF(N121="sníž. přenesená",J108,0)</f>
        <v>0</v>
      </c>
      <c r="BI121" s="166">
        <f>IF(N121="nulová",J108,0)</f>
        <v>0</v>
      </c>
      <c r="BJ121" s="10" t="s">
        <v>20</v>
      </c>
      <c r="BK121" s="166">
        <f>ROUND(I108*H108,2)</f>
        <v>0</v>
      </c>
      <c r="BL121" s="10" t="s">
        <v>168</v>
      </c>
      <c r="BM121" s="10" t="s">
        <v>268</v>
      </c>
    </row>
    <row r="122" spans="2:65" s="25" customFormat="1" ht="31.5" customHeight="1">
      <c r="B122" s="155"/>
      <c r="C122" s="143"/>
      <c r="D122" s="152" t="s">
        <v>67</v>
      </c>
      <c r="E122" s="180" t="s">
        <v>269</v>
      </c>
      <c r="F122" s="180" t="s">
        <v>270</v>
      </c>
      <c r="G122" s="143"/>
      <c r="H122" s="313"/>
      <c r="I122" s="143"/>
      <c r="J122" s="181">
        <f>J124+J125+J128</f>
        <v>0</v>
      </c>
      <c r="K122" s="143"/>
      <c r="L122" s="26"/>
      <c r="M122" s="162"/>
      <c r="N122" s="163" t="s">
        <v>39</v>
      </c>
      <c r="O122" s="164">
        <v>0.8560000000000001</v>
      </c>
      <c r="P122" s="164" t="e">
        <f>O122*#REF!</f>
        <v>#REF!</v>
      </c>
      <c r="Q122" s="164">
        <v>0.00165</v>
      </c>
      <c r="R122" s="164" t="e">
        <f>Q122*#REF!</f>
        <v>#REF!</v>
      </c>
      <c r="S122" s="164">
        <v>0</v>
      </c>
      <c r="T122" s="165" t="e">
        <f>S122*#REF!</f>
        <v>#REF!</v>
      </c>
      <c r="AR122" s="10" t="s">
        <v>168</v>
      </c>
      <c r="AT122" s="10" t="s">
        <v>163</v>
      </c>
      <c r="AU122" s="10" t="s">
        <v>79</v>
      </c>
      <c r="AY122" s="10" t="s">
        <v>162</v>
      </c>
      <c r="BE122" s="166" t="e">
        <f>IF(N122="základní",#REF!,0)</f>
        <v>#REF!</v>
      </c>
      <c r="BF122" s="166">
        <f>IF(N122="snížená",#REF!,0)</f>
        <v>0</v>
      </c>
      <c r="BG122" s="166">
        <f>IF(N122="zákl. přenesená",#REF!,0)</f>
        <v>0</v>
      </c>
      <c r="BH122" s="166">
        <f>IF(N122="sníž. přenesená",#REF!,0)</f>
        <v>0</v>
      </c>
      <c r="BI122" s="166">
        <f>IF(N122="nulová",#REF!,0)</f>
        <v>0</v>
      </c>
      <c r="BJ122" s="10" t="s">
        <v>20</v>
      </c>
      <c r="BK122" s="166" t="e">
        <f>ROUND(#REF!*#REF!,2)</f>
        <v>#REF!</v>
      </c>
      <c r="BL122" s="10" t="s">
        <v>168</v>
      </c>
      <c r="BM122" s="10" t="s">
        <v>271</v>
      </c>
    </row>
    <row r="123" spans="2:65" s="25" customFormat="1" ht="22.5" customHeight="1">
      <c r="B123" s="155"/>
      <c r="C123" s="143"/>
      <c r="D123" s="145" t="s">
        <v>67</v>
      </c>
      <c r="E123" s="182" t="s">
        <v>272</v>
      </c>
      <c r="F123" s="182" t="s">
        <v>273</v>
      </c>
      <c r="G123" s="143"/>
      <c r="H123" s="313"/>
      <c r="I123" s="143"/>
      <c r="J123" s="183">
        <f>J124</f>
        <v>0</v>
      </c>
      <c r="K123" s="143"/>
      <c r="L123" s="184"/>
      <c r="M123" s="185"/>
      <c r="N123" s="186" t="s">
        <v>39</v>
      </c>
      <c r="O123" s="164">
        <v>0</v>
      </c>
      <c r="P123" s="164" t="e">
        <f>O123*#REF!</f>
        <v>#REF!</v>
      </c>
      <c r="Q123" s="164">
        <v>0.0008</v>
      </c>
      <c r="R123" s="164" t="e">
        <f>Q123*#REF!</f>
        <v>#REF!</v>
      </c>
      <c r="S123" s="164">
        <v>0</v>
      </c>
      <c r="T123" s="165" t="e">
        <f>S123*#REF!</f>
        <v>#REF!</v>
      </c>
      <c r="AR123" s="10" t="s">
        <v>189</v>
      </c>
      <c r="AT123" s="10" t="s">
        <v>207</v>
      </c>
      <c r="AU123" s="10" t="s">
        <v>79</v>
      </c>
      <c r="AY123" s="10" t="s">
        <v>162</v>
      </c>
      <c r="BE123" s="166" t="e">
        <f>IF(N123="základní",#REF!,0)</f>
        <v>#REF!</v>
      </c>
      <c r="BF123" s="166">
        <f>IF(N123="snížená",#REF!,0)</f>
        <v>0</v>
      </c>
      <c r="BG123" s="166">
        <f>IF(N123="zákl. přenesená",#REF!,0)</f>
        <v>0</v>
      </c>
      <c r="BH123" s="166">
        <f>IF(N123="sníž. přenesená",#REF!,0)</f>
        <v>0</v>
      </c>
      <c r="BI123" s="166">
        <f>IF(N123="nulová",#REF!,0)</f>
        <v>0</v>
      </c>
      <c r="BJ123" s="10" t="s">
        <v>20</v>
      </c>
      <c r="BK123" s="166" t="e">
        <f>ROUND(#REF!*#REF!,2)</f>
        <v>#REF!</v>
      </c>
      <c r="BL123" s="10" t="s">
        <v>168</v>
      </c>
      <c r="BM123" s="10" t="s">
        <v>274</v>
      </c>
    </row>
    <row r="124" spans="2:65" s="25" customFormat="1" ht="22.5" customHeight="1">
      <c r="B124" s="155"/>
      <c r="C124" s="156" t="s">
        <v>275</v>
      </c>
      <c r="D124" s="156" t="s">
        <v>163</v>
      </c>
      <c r="E124" s="157" t="s">
        <v>276</v>
      </c>
      <c r="F124" s="158" t="s">
        <v>277</v>
      </c>
      <c r="G124" s="159" t="s">
        <v>226</v>
      </c>
      <c r="H124" s="314">
        <v>30</v>
      </c>
      <c r="I124" s="161"/>
      <c r="J124" s="161">
        <f>ROUND(I124*H124,2)</f>
        <v>0</v>
      </c>
      <c r="K124" s="158" t="s">
        <v>167</v>
      </c>
      <c r="L124" s="184"/>
      <c r="M124" s="185"/>
      <c r="N124" s="186" t="s">
        <v>39</v>
      </c>
      <c r="O124" s="164">
        <v>0</v>
      </c>
      <c r="P124" s="164" t="e">
        <f>O124*#REF!</f>
        <v>#REF!</v>
      </c>
      <c r="Q124" s="164">
        <v>0.00072</v>
      </c>
      <c r="R124" s="164" t="e">
        <f>Q124*#REF!</f>
        <v>#REF!</v>
      </c>
      <c r="S124" s="164">
        <v>0</v>
      </c>
      <c r="T124" s="165" t="e">
        <f>S124*#REF!</f>
        <v>#REF!</v>
      </c>
      <c r="AR124" s="10" t="s">
        <v>189</v>
      </c>
      <c r="AT124" s="10" t="s">
        <v>207</v>
      </c>
      <c r="AU124" s="10" t="s">
        <v>79</v>
      </c>
      <c r="AY124" s="10" t="s">
        <v>162</v>
      </c>
      <c r="BE124" s="166" t="e">
        <f>IF(N124="základní",#REF!,0)</f>
        <v>#REF!</v>
      </c>
      <c r="BF124" s="166">
        <f>IF(N124="snížená",#REF!,0)</f>
        <v>0</v>
      </c>
      <c r="BG124" s="166">
        <f>IF(N124="zákl. přenesená",#REF!,0)</f>
        <v>0</v>
      </c>
      <c r="BH124" s="166">
        <f>IF(N124="sníž. přenesená",#REF!,0)</f>
        <v>0</v>
      </c>
      <c r="BI124" s="166">
        <f>IF(N124="nulová",#REF!,0)</f>
        <v>0</v>
      </c>
      <c r="BJ124" s="10" t="s">
        <v>20</v>
      </c>
      <c r="BK124" s="166" t="e">
        <f>ROUND(#REF!*#REF!,2)</f>
        <v>#REF!</v>
      </c>
      <c r="BL124" s="10" t="s">
        <v>168</v>
      </c>
      <c r="BM124" s="10" t="s">
        <v>278</v>
      </c>
    </row>
    <row r="125" spans="2:65" s="25" customFormat="1" ht="22.5" customHeight="1">
      <c r="B125" s="155"/>
      <c r="C125" s="143"/>
      <c r="D125" s="145" t="s">
        <v>67</v>
      </c>
      <c r="E125" s="182" t="s">
        <v>279</v>
      </c>
      <c r="F125" s="182" t="s">
        <v>280</v>
      </c>
      <c r="G125" s="143"/>
      <c r="H125" s="313"/>
      <c r="I125" s="143"/>
      <c r="J125" s="183">
        <f>BK151</f>
        <v>0</v>
      </c>
      <c r="K125" s="143"/>
      <c r="L125" s="184"/>
      <c r="M125" s="185"/>
      <c r="N125" s="186" t="s">
        <v>39</v>
      </c>
      <c r="O125" s="164">
        <v>0</v>
      </c>
      <c r="P125" s="164" t="e">
        <f>O125*#REF!</f>
        <v>#REF!</v>
      </c>
      <c r="Q125" s="164">
        <v>0.0004</v>
      </c>
      <c r="R125" s="164" t="e">
        <f>Q125*#REF!</f>
        <v>#REF!</v>
      </c>
      <c r="S125" s="164">
        <v>0</v>
      </c>
      <c r="T125" s="165" t="e">
        <f>S125*#REF!</f>
        <v>#REF!</v>
      </c>
      <c r="AR125" s="10" t="s">
        <v>189</v>
      </c>
      <c r="AT125" s="10" t="s">
        <v>207</v>
      </c>
      <c r="AU125" s="10" t="s">
        <v>79</v>
      </c>
      <c r="AY125" s="10" t="s">
        <v>162</v>
      </c>
      <c r="BE125" s="166" t="e">
        <f>IF(N125="základní",#REF!,0)</f>
        <v>#REF!</v>
      </c>
      <c r="BF125" s="166">
        <f>IF(N125="snížená",#REF!,0)</f>
        <v>0</v>
      </c>
      <c r="BG125" s="166">
        <f>IF(N125="zákl. přenesená",#REF!,0)</f>
        <v>0</v>
      </c>
      <c r="BH125" s="166">
        <f>IF(N125="sníž. přenesená",#REF!,0)</f>
        <v>0</v>
      </c>
      <c r="BI125" s="166">
        <f>IF(N125="nulová",#REF!,0)</f>
        <v>0</v>
      </c>
      <c r="BJ125" s="10" t="s">
        <v>20</v>
      </c>
      <c r="BK125" s="166" t="e">
        <f>ROUND(#REF!*#REF!,2)</f>
        <v>#REF!</v>
      </c>
      <c r="BL125" s="10" t="s">
        <v>168</v>
      </c>
      <c r="BM125" s="10" t="s">
        <v>281</v>
      </c>
    </row>
    <row r="126" spans="2:65" s="25" customFormat="1" ht="31.5" customHeight="1">
      <c r="B126" s="155"/>
      <c r="C126" s="156" t="s">
        <v>282</v>
      </c>
      <c r="D126" s="156" t="s">
        <v>163</v>
      </c>
      <c r="E126" s="157" t="s">
        <v>283</v>
      </c>
      <c r="F126" s="158" t="s">
        <v>284</v>
      </c>
      <c r="G126" s="159" t="s">
        <v>226</v>
      </c>
      <c r="H126" s="314">
        <v>30</v>
      </c>
      <c r="I126" s="161"/>
      <c r="J126" s="161">
        <f>ROUND(I126*H126,2)</f>
        <v>0</v>
      </c>
      <c r="K126" s="158" t="s">
        <v>167</v>
      </c>
      <c r="L126" s="26"/>
      <c r="M126" s="162"/>
      <c r="N126" s="163" t="s">
        <v>39</v>
      </c>
      <c r="O126" s="164">
        <v>0.33</v>
      </c>
      <c r="P126" s="164">
        <f>O126*H109</f>
        <v>9.9</v>
      </c>
      <c r="Q126" s="164">
        <v>0</v>
      </c>
      <c r="R126" s="164">
        <f>Q126*H109</f>
        <v>0</v>
      </c>
      <c r="S126" s="164">
        <v>0</v>
      </c>
      <c r="T126" s="165">
        <f>S126*H109</f>
        <v>0</v>
      </c>
      <c r="AR126" s="10" t="s">
        <v>168</v>
      </c>
      <c r="AT126" s="10" t="s">
        <v>163</v>
      </c>
      <c r="AU126" s="10" t="s">
        <v>79</v>
      </c>
      <c r="AY126" s="10" t="s">
        <v>162</v>
      </c>
      <c r="BE126" s="166">
        <f>IF(N126="základní",J109,0)</f>
        <v>0</v>
      </c>
      <c r="BF126" s="166">
        <f>IF(N126="snížená",J109,0)</f>
        <v>0</v>
      </c>
      <c r="BG126" s="166">
        <f>IF(N126="zákl. přenesená",J109,0)</f>
        <v>0</v>
      </c>
      <c r="BH126" s="166">
        <f>IF(N126="sníž. přenesená",J109,0)</f>
        <v>0</v>
      </c>
      <c r="BI126" s="166">
        <f>IF(N126="nulová",J109,0)</f>
        <v>0</v>
      </c>
      <c r="BJ126" s="10" t="s">
        <v>20</v>
      </c>
      <c r="BK126" s="166">
        <f>ROUND(I109*H109,2)</f>
        <v>0</v>
      </c>
      <c r="BL126" s="10" t="s">
        <v>168</v>
      </c>
      <c r="BM126" s="10" t="s">
        <v>285</v>
      </c>
    </row>
    <row r="127" spans="2:65" s="25" customFormat="1" ht="22.5" customHeight="1">
      <c r="B127" s="155"/>
      <c r="D127" s="187" t="s">
        <v>176</v>
      </c>
      <c r="F127" s="188" t="s">
        <v>286</v>
      </c>
      <c r="H127" s="312"/>
      <c r="L127" s="184"/>
      <c r="M127" s="185"/>
      <c r="N127" s="186" t="s">
        <v>39</v>
      </c>
      <c r="O127" s="164">
        <v>0</v>
      </c>
      <c r="P127" s="164">
        <f>O127*H110</f>
        <v>0</v>
      </c>
      <c r="Q127" s="164">
        <v>0.00318</v>
      </c>
      <c r="R127" s="164">
        <f>Q127*H110</f>
        <v>0.0954</v>
      </c>
      <c r="S127" s="164">
        <v>0</v>
      </c>
      <c r="T127" s="165">
        <f>S127*H110</f>
        <v>0</v>
      </c>
      <c r="AR127" s="10" t="s">
        <v>189</v>
      </c>
      <c r="AT127" s="10" t="s">
        <v>207</v>
      </c>
      <c r="AU127" s="10" t="s">
        <v>79</v>
      </c>
      <c r="AY127" s="10" t="s">
        <v>162</v>
      </c>
      <c r="BE127" s="166">
        <f>IF(N127="základní",J110,0)</f>
        <v>0</v>
      </c>
      <c r="BF127" s="166">
        <f>IF(N127="snížená",J110,0)</f>
        <v>0</v>
      </c>
      <c r="BG127" s="166">
        <f>IF(N127="zákl. přenesená",J110,0)</f>
        <v>0</v>
      </c>
      <c r="BH127" s="166">
        <f>IF(N127="sníž. přenesená",J110,0)</f>
        <v>0</v>
      </c>
      <c r="BI127" s="166">
        <f>IF(N127="nulová",J110,0)</f>
        <v>0</v>
      </c>
      <c r="BJ127" s="10" t="s">
        <v>20</v>
      </c>
      <c r="BK127" s="166">
        <f>ROUND(I110*H110,2)</f>
        <v>0</v>
      </c>
      <c r="BL127" s="10" t="s">
        <v>168</v>
      </c>
      <c r="BM127" s="10" t="s">
        <v>287</v>
      </c>
    </row>
    <row r="128" spans="2:47" s="25" customFormat="1" ht="27" customHeight="1">
      <c r="B128" s="26"/>
      <c r="C128" s="143"/>
      <c r="D128" s="145" t="s">
        <v>67</v>
      </c>
      <c r="E128" s="182" t="s">
        <v>288</v>
      </c>
      <c r="F128" s="182" t="s">
        <v>289</v>
      </c>
      <c r="G128" s="143"/>
      <c r="H128" s="313"/>
      <c r="I128" s="143"/>
      <c r="J128" s="183">
        <f>BK154</f>
        <v>0</v>
      </c>
      <c r="K128" s="143"/>
      <c r="L128" s="26"/>
      <c r="M128" s="167"/>
      <c r="N128" s="27"/>
      <c r="O128" s="27"/>
      <c r="P128" s="27"/>
      <c r="Q128" s="27"/>
      <c r="R128" s="27"/>
      <c r="S128" s="27"/>
      <c r="T128" s="58"/>
      <c r="AT128" s="10" t="s">
        <v>176</v>
      </c>
      <c r="AU128" s="10" t="s">
        <v>79</v>
      </c>
    </row>
    <row r="129" spans="2:51" s="168" customFormat="1" ht="33.75" customHeight="1">
      <c r="B129" s="169"/>
      <c r="C129" s="156" t="s">
        <v>290</v>
      </c>
      <c r="D129" s="156" t="s">
        <v>163</v>
      </c>
      <c r="E129" s="157" t="s">
        <v>291</v>
      </c>
      <c r="F129" s="158" t="s">
        <v>292</v>
      </c>
      <c r="G129" s="159" t="s">
        <v>226</v>
      </c>
      <c r="H129" s="314">
        <v>30</v>
      </c>
      <c r="I129" s="161"/>
      <c r="J129" s="161">
        <f>ROUND(I129*H129,2)</f>
        <v>0</v>
      </c>
      <c r="K129" s="158" t="s">
        <v>167</v>
      </c>
      <c r="L129" s="169"/>
      <c r="M129" s="170"/>
      <c r="N129" s="171"/>
      <c r="O129" s="171"/>
      <c r="P129" s="171"/>
      <c r="Q129" s="171"/>
      <c r="R129" s="171"/>
      <c r="S129" s="171"/>
      <c r="T129" s="172"/>
      <c r="AT129" s="173" t="s">
        <v>180</v>
      </c>
      <c r="AU129" s="173" t="s">
        <v>79</v>
      </c>
      <c r="AV129" s="168" t="s">
        <v>79</v>
      </c>
      <c r="AW129" s="168" t="s">
        <v>5</v>
      </c>
      <c r="AX129" s="168" t="s">
        <v>20</v>
      </c>
      <c r="AY129" s="173" t="s">
        <v>162</v>
      </c>
    </row>
    <row r="130" spans="2:65" s="25" customFormat="1" ht="36.75" customHeight="1">
      <c r="B130" s="155"/>
      <c r="C130" s="174" t="s">
        <v>293</v>
      </c>
      <c r="D130" s="174" t="s">
        <v>207</v>
      </c>
      <c r="E130" s="175" t="s">
        <v>294</v>
      </c>
      <c r="F130" s="176" t="s">
        <v>295</v>
      </c>
      <c r="G130" s="177" t="s">
        <v>226</v>
      </c>
      <c r="H130" s="315">
        <v>30</v>
      </c>
      <c r="I130" s="179"/>
      <c r="J130" s="179">
        <f>ROUND(I130*H130,2)</f>
        <v>0</v>
      </c>
      <c r="K130" s="176" t="s">
        <v>167</v>
      </c>
      <c r="L130" s="26"/>
      <c r="M130" s="162"/>
      <c r="N130" s="163" t="s">
        <v>39</v>
      </c>
      <c r="O130" s="164">
        <v>2.063</v>
      </c>
      <c r="P130" s="164" t="e">
        <f>O130*#REF!</f>
        <v>#REF!</v>
      </c>
      <c r="Q130" s="164">
        <v>0</v>
      </c>
      <c r="R130" s="164" t="e">
        <f>Q130*#REF!</f>
        <v>#REF!</v>
      </c>
      <c r="S130" s="164">
        <v>0</v>
      </c>
      <c r="T130" s="165" t="e">
        <f>S130*#REF!</f>
        <v>#REF!</v>
      </c>
      <c r="AR130" s="10" t="s">
        <v>168</v>
      </c>
      <c r="AT130" s="10" t="s">
        <v>163</v>
      </c>
      <c r="AU130" s="10" t="s">
        <v>79</v>
      </c>
      <c r="AY130" s="10" t="s">
        <v>162</v>
      </c>
      <c r="BE130" s="166" t="e">
        <f>IF(N130="základní",#REF!,0)</f>
        <v>#REF!</v>
      </c>
      <c r="BF130" s="166">
        <f>IF(N130="snížená",#REF!,0)</f>
        <v>0</v>
      </c>
      <c r="BG130" s="166">
        <f>IF(N130="zákl. přenesená",#REF!,0)</f>
        <v>0</v>
      </c>
      <c r="BH130" s="166">
        <f>IF(N130="sníž. přenesená",#REF!,0)</f>
        <v>0</v>
      </c>
      <c r="BI130" s="166">
        <f>IF(N130="nulová",#REF!,0)</f>
        <v>0</v>
      </c>
      <c r="BJ130" s="10" t="s">
        <v>20</v>
      </c>
      <c r="BK130" s="166" t="e">
        <f>ROUND(#REF!*#REF!,2)</f>
        <v>#REF!</v>
      </c>
      <c r="BL130" s="10" t="s">
        <v>168</v>
      </c>
      <c r="BM130" s="10" t="s">
        <v>296</v>
      </c>
    </row>
    <row r="131" spans="2:65" s="25" customFormat="1" ht="22.5" customHeight="1">
      <c r="B131" s="155"/>
      <c r="C131" s="156" t="s">
        <v>297</v>
      </c>
      <c r="D131" s="156" t="s">
        <v>163</v>
      </c>
      <c r="E131" s="157" t="s">
        <v>298</v>
      </c>
      <c r="F131" s="158" t="s">
        <v>299</v>
      </c>
      <c r="G131" s="159" t="s">
        <v>226</v>
      </c>
      <c r="H131" s="314">
        <v>30</v>
      </c>
      <c r="I131" s="161"/>
      <c r="J131" s="161">
        <f>ROUND(I131*H131,2)</f>
        <v>0</v>
      </c>
      <c r="K131" s="158" t="s">
        <v>167</v>
      </c>
      <c r="L131" s="184"/>
      <c r="M131" s="185"/>
      <c r="N131" s="186" t="s">
        <v>39</v>
      </c>
      <c r="O131" s="164">
        <v>0</v>
      </c>
      <c r="P131" s="164" t="e">
        <f>O131*#REF!</f>
        <v>#REF!</v>
      </c>
      <c r="Q131" s="164">
        <v>0.0126</v>
      </c>
      <c r="R131" s="164" t="e">
        <f>Q131*#REF!</f>
        <v>#REF!</v>
      </c>
      <c r="S131" s="164">
        <v>0</v>
      </c>
      <c r="T131" s="165" t="e">
        <f>S131*#REF!</f>
        <v>#REF!</v>
      </c>
      <c r="AR131" s="10" t="s">
        <v>189</v>
      </c>
      <c r="AT131" s="10" t="s">
        <v>207</v>
      </c>
      <c r="AU131" s="10" t="s">
        <v>79</v>
      </c>
      <c r="AY131" s="10" t="s">
        <v>162</v>
      </c>
      <c r="BE131" s="166" t="e">
        <f>IF(N131="základní",#REF!,0)</f>
        <v>#REF!</v>
      </c>
      <c r="BF131" s="166">
        <f>IF(N131="snížená",#REF!,0)</f>
        <v>0</v>
      </c>
      <c r="BG131" s="166">
        <f>IF(N131="zákl. přenesená",#REF!,0)</f>
        <v>0</v>
      </c>
      <c r="BH131" s="166">
        <f>IF(N131="sníž. přenesená",#REF!,0)</f>
        <v>0</v>
      </c>
      <c r="BI131" s="166">
        <f>IF(N131="nulová",#REF!,0)</f>
        <v>0</v>
      </c>
      <c r="BJ131" s="10" t="s">
        <v>20</v>
      </c>
      <c r="BK131" s="166" t="e">
        <f>ROUND(#REF!*#REF!,2)</f>
        <v>#REF!</v>
      </c>
      <c r="BL131" s="10" t="s">
        <v>168</v>
      </c>
      <c r="BM131" s="10" t="s">
        <v>300</v>
      </c>
    </row>
    <row r="132" spans="2:65" s="25" customFormat="1" ht="22.5" customHeight="1">
      <c r="B132" s="155"/>
      <c r="C132" s="143"/>
      <c r="D132" s="152" t="s">
        <v>67</v>
      </c>
      <c r="E132" s="180" t="s">
        <v>301</v>
      </c>
      <c r="F132" s="180" t="s">
        <v>302</v>
      </c>
      <c r="G132" s="143"/>
      <c r="H132" s="313"/>
      <c r="I132" s="143"/>
      <c r="J132" s="181">
        <f>BK158</f>
        <v>0</v>
      </c>
      <c r="K132" s="143"/>
      <c r="L132" s="184"/>
      <c r="M132" s="185"/>
      <c r="N132" s="186" t="s">
        <v>39</v>
      </c>
      <c r="O132" s="164">
        <v>0</v>
      </c>
      <c r="P132" s="164" t="e">
        <f>O132*#REF!</f>
        <v>#REF!</v>
      </c>
      <c r="Q132" s="164">
        <v>0.012</v>
      </c>
      <c r="R132" s="164" t="e">
        <f>Q132*#REF!</f>
        <v>#REF!</v>
      </c>
      <c r="S132" s="164">
        <v>0</v>
      </c>
      <c r="T132" s="165" t="e">
        <f>S132*#REF!</f>
        <v>#REF!</v>
      </c>
      <c r="AR132" s="10" t="s">
        <v>189</v>
      </c>
      <c r="AT132" s="10" t="s">
        <v>207</v>
      </c>
      <c r="AU132" s="10" t="s">
        <v>79</v>
      </c>
      <c r="AY132" s="10" t="s">
        <v>162</v>
      </c>
      <c r="BE132" s="166" t="e">
        <f>IF(N132="základní",#REF!,0)</f>
        <v>#REF!</v>
      </c>
      <c r="BF132" s="166">
        <f>IF(N132="snížená",#REF!,0)</f>
        <v>0</v>
      </c>
      <c r="BG132" s="166">
        <f>IF(N132="zákl. přenesená",#REF!,0)</f>
        <v>0</v>
      </c>
      <c r="BH132" s="166">
        <f>IF(N132="sníž. přenesená",#REF!,0)</f>
        <v>0</v>
      </c>
      <c r="BI132" s="166">
        <f>IF(N132="nulová",#REF!,0)</f>
        <v>0</v>
      </c>
      <c r="BJ132" s="10" t="s">
        <v>20</v>
      </c>
      <c r="BK132" s="166" t="e">
        <f>ROUND(#REF!*#REF!,2)</f>
        <v>#REF!</v>
      </c>
      <c r="BL132" s="10" t="s">
        <v>168</v>
      </c>
      <c r="BM132" s="10" t="s">
        <v>303</v>
      </c>
    </row>
    <row r="133" spans="2:65" s="25" customFormat="1" ht="31.5" customHeight="1">
      <c r="B133" s="155"/>
      <c r="C133" s="143"/>
      <c r="D133" s="145" t="s">
        <v>67</v>
      </c>
      <c r="E133" s="182" t="s">
        <v>304</v>
      </c>
      <c r="F133" s="182" t="s">
        <v>305</v>
      </c>
      <c r="G133" s="143"/>
      <c r="H133" s="313"/>
      <c r="I133" s="143"/>
      <c r="J133" s="183">
        <f>BK159</f>
        <v>0</v>
      </c>
      <c r="K133" s="143"/>
      <c r="L133" s="26"/>
      <c r="M133" s="162"/>
      <c r="N133" s="163" t="s">
        <v>39</v>
      </c>
      <c r="O133" s="164">
        <v>0.619</v>
      </c>
      <c r="P133" s="164">
        <f>O133*H111</f>
        <v>3.0949999999999998</v>
      </c>
      <c r="Q133" s="164">
        <v>0</v>
      </c>
      <c r="R133" s="164">
        <f>Q133*H111</f>
        <v>0</v>
      </c>
      <c r="S133" s="164">
        <v>0</v>
      </c>
      <c r="T133" s="165">
        <f>S133*H111</f>
        <v>0</v>
      </c>
      <c r="AR133" s="10" t="s">
        <v>168</v>
      </c>
      <c r="AT133" s="10" t="s">
        <v>163</v>
      </c>
      <c r="AU133" s="10" t="s">
        <v>79</v>
      </c>
      <c r="AY133" s="10" t="s">
        <v>162</v>
      </c>
      <c r="BE133" s="166">
        <f>IF(N133="základní",J111,0)</f>
        <v>0</v>
      </c>
      <c r="BF133" s="166">
        <f>IF(N133="snížená",J111,0)</f>
        <v>0</v>
      </c>
      <c r="BG133" s="166">
        <f>IF(N133="zákl. přenesená",J111,0)</f>
        <v>0</v>
      </c>
      <c r="BH133" s="166">
        <f>IF(N133="sníž. přenesená",J111,0)</f>
        <v>0</v>
      </c>
      <c r="BI133" s="166">
        <f>IF(N133="nulová",J111,0)</f>
        <v>0</v>
      </c>
      <c r="BJ133" s="10" t="s">
        <v>20</v>
      </c>
      <c r="BK133" s="166">
        <f>ROUND(I111*H111,2)</f>
        <v>0</v>
      </c>
      <c r="BL133" s="10" t="s">
        <v>168</v>
      </c>
      <c r="BM133" s="10" t="s">
        <v>306</v>
      </c>
    </row>
    <row r="134" spans="2:65" s="25" customFormat="1" ht="22.5" customHeight="1">
      <c r="B134" s="155"/>
      <c r="C134" s="156" t="s">
        <v>307</v>
      </c>
      <c r="D134" s="156" t="s">
        <v>163</v>
      </c>
      <c r="E134" s="157" t="s">
        <v>308</v>
      </c>
      <c r="F134" s="158" t="s">
        <v>309</v>
      </c>
      <c r="G134" s="159" t="s">
        <v>310</v>
      </c>
      <c r="H134" s="314">
        <v>1</v>
      </c>
      <c r="I134" s="161"/>
      <c r="J134" s="161">
        <f>ROUND(I134*H134,2)</f>
        <v>0</v>
      </c>
      <c r="K134" s="158" t="s">
        <v>167</v>
      </c>
      <c r="L134" s="184"/>
      <c r="M134" s="185"/>
      <c r="N134" s="186" t="s">
        <v>39</v>
      </c>
      <c r="O134" s="164">
        <v>0</v>
      </c>
      <c r="P134" s="164">
        <f>O134*H112</f>
        <v>0</v>
      </c>
      <c r="Q134" s="164">
        <v>0.0014</v>
      </c>
      <c r="R134" s="164">
        <f>Q134*H112</f>
        <v>0.0042</v>
      </c>
      <c r="S134" s="164">
        <v>0</v>
      </c>
      <c r="T134" s="165">
        <f>S134*H112</f>
        <v>0</v>
      </c>
      <c r="AR134" s="10" t="s">
        <v>189</v>
      </c>
      <c r="AT134" s="10" t="s">
        <v>207</v>
      </c>
      <c r="AU134" s="10" t="s">
        <v>79</v>
      </c>
      <c r="AY134" s="10" t="s">
        <v>162</v>
      </c>
      <c r="BE134" s="166">
        <f>IF(N134="základní",J112,0)</f>
        <v>0</v>
      </c>
      <c r="BF134" s="166">
        <f>IF(N134="snížená",J112,0)</f>
        <v>0</v>
      </c>
      <c r="BG134" s="166">
        <f>IF(N134="zákl. přenesená",J112,0)</f>
        <v>0</v>
      </c>
      <c r="BH134" s="166">
        <f>IF(N134="sníž. přenesená",J112,0)</f>
        <v>0</v>
      </c>
      <c r="BI134" s="166">
        <f>IF(N134="nulová",J112,0)</f>
        <v>0</v>
      </c>
      <c r="BJ134" s="10" t="s">
        <v>20</v>
      </c>
      <c r="BK134" s="166">
        <f>ROUND(I112*H112,2)</f>
        <v>0</v>
      </c>
      <c r="BL134" s="10" t="s">
        <v>168</v>
      </c>
      <c r="BM134" s="10" t="s">
        <v>311</v>
      </c>
    </row>
    <row r="135" spans="2:65" s="25" customFormat="1" ht="22.5" customHeight="1">
      <c r="B135" s="155"/>
      <c r="C135" s="143"/>
      <c r="D135" s="145" t="s">
        <v>67</v>
      </c>
      <c r="E135" s="182" t="s">
        <v>312</v>
      </c>
      <c r="F135" s="182" t="s">
        <v>313</v>
      </c>
      <c r="G135" s="143"/>
      <c r="H135" s="313"/>
      <c r="I135" s="143"/>
      <c r="J135" s="183">
        <f>BK161</f>
        <v>0</v>
      </c>
      <c r="K135" s="143"/>
      <c r="L135" s="184"/>
      <c r="M135" s="185"/>
      <c r="N135" s="186" t="s">
        <v>39</v>
      </c>
      <c r="O135" s="164">
        <v>0</v>
      </c>
      <c r="P135" s="164">
        <f>O135*H113</f>
        <v>0</v>
      </c>
      <c r="Q135" s="164">
        <v>0.0014</v>
      </c>
      <c r="R135" s="164">
        <f>Q135*H113</f>
        <v>0.0028</v>
      </c>
      <c r="S135" s="164">
        <v>0</v>
      </c>
      <c r="T135" s="165">
        <f>S135*H113</f>
        <v>0</v>
      </c>
      <c r="AR135" s="10" t="s">
        <v>189</v>
      </c>
      <c r="AT135" s="10" t="s">
        <v>207</v>
      </c>
      <c r="AU135" s="10" t="s">
        <v>79</v>
      </c>
      <c r="AY135" s="10" t="s">
        <v>162</v>
      </c>
      <c r="BE135" s="166">
        <f>IF(N135="základní",J113,0)</f>
        <v>0</v>
      </c>
      <c r="BF135" s="166">
        <f>IF(N135="snížená",J113,0)</f>
        <v>0</v>
      </c>
      <c r="BG135" s="166">
        <f>IF(N135="zákl. přenesená",J113,0)</f>
        <v>0</v>
      </c>
      <c r="BH135" s="166">
        <f>IF(N135="sníž. přenesená",J113,0)</f>
        <v>0</v>
      </c>
      <c r="BI135" s="166">
        <f>IF(N135="nulová",J113,0)</f>
        <v>0</v>
      </c>
      <c r="BJ135" s="10" t="s">
        <v>20</v>
      </c>
      <c r="BK135" s="166">
        <f>ROUND(I113*H113,2)</f>
        <v>0</v>
      </c>
      <c r="BL135" s="10" t="s">
        <v>168</v>
      </c>
      <c r="BM135" s="10" t="s">
        <v>314</v>
      </c>
    </row>
    <row r="136" spans="2:63" s="143" customFormat="1" ht="51" customHeight="1">
      <c r="B136" s="144"/>
      <c r="C136" s="156" t="s">
        <v>315</v>
      </c>
      <c r="D136" s="156" t="s">
        <v>163</v>
      </c>
      <c r="E136" s="157" t="s">
        <v>316</v>
      </c>
      <c r="F136" s="158" t="s">
        <v>317</v>
      </c>
      <c r="G136" s="159" t="s">
        <v>310</v>
      </c>
      <c r="H136" s="314">
        <v>1</v>
      </c>
      <c r="I136" s="161"/>
      <c r="J136" s="161">
        <f>ROUND(I136*H136,2)</f>
        <v>0</v>
      </c>
      <c r="K136" s="158" t="s">
        <v>167</v>
      </c>
      <c r="L136" s="144"/>
      <c r="M136" s="148"/>
      <c r="N136" s="149"/>
      <c r="O136" s="149"/>
      <c r="P136" s="150">
        <f>SUM(P137:P138)</f>
        <v>17.276</v>
      </c>
      <c r="Q136" s="149"/>
      <c r="R136" s="150">
        <f>SUM(R137:R138)</f>
        <v>0</v>
      </c>
      <c r="S136" s="149"/>
      <c r="T136" s="151">
        <f>SUM(T137:T138)</f>
        <v>0</v>
      </c>
      <c r="AR136" s="152" t="s">
        <v>20</v>
      </c>
      <c r="AT136" s="153" t="s">
        <v>67</v>
      </c>
      <c r="AU136" s="153" t="s">
        <v>20</v>
      </c>
      <c r="AY136" s="152" t="s">
        <v>162</v>
      </c>
      <c r="BK136" s="154">
        <f>SUM(BK137:BK138)</f>
        <v>0</v>
      </c>
    </row>
    <row r="137" spans="2:65" s="25" customFormat="1" ht="44.25" customHeight="1">
      <c r="B137" s="155"/>
      <c r="C137" s="43"/>
      <c r="D137" s="43"/>
      <c r="E137" s="43"/>
      <c r="F137" s="43"/>
      <c r="G137" s="43"/>
      <c r="H137" s="43"/>
      <c r="I137" s="43"/>
      <c r="J137" s="43"/>
      <c r="K137" s="43"/>
      <c r="L137" s="26"/>
      <c r="M137" s="162"/>
      <c r="N137" s="163" t="s">
        <v>39</v>
      </c>
      <c r="O137" s="164">
        <v>1.48</v>
      </c>
      <c r="P137" s="164">
        <f>O137*H115</f>
        <v>10.36</v>
      </c>
      <c r="Q137" s="164">
        <v>0</v>
      </c>
      <c r="R137" s="164">
        <f>Q137*H115</f>
        <v>0</v>
      </c>
      <c r="S137" s="164">
        <v>0</v>
      </c>
      <c r="T137" s="165">
        <f>S137*H115</f>
        <v>0</v>
      </c>
      <c r="AR137" s="10" t="s">
        <v>168</v>
      </c>
      <c r="AT137" s="10" t="s">
        <v>163</v>
      </c>
      <c r="AU137" s="10" t="s">
        <v>79</v>
      </c>
      <c r="AY137" s="10" t="s">
        <v>162</v>
      </c>
      <c r="BE137" s="166">
        <f>IF(N137="základní",J115,0)</f>
        <v>0</v>
      </c>
      <c r="BF137" s="166">
        <f>IF(N137="snížená",J115,0)</f>
        <v>0</v>
      </c>
      <c r="BG137" s="166">
        <f>IF(N137="zákl. přenesená",J115,0)</f>
        <v>0</v>
      </c>
      <c r="BH137" s="166">
        <f>IF(N137="sníž. přenesená",J115,0)</f>
        <v>0</v>
      </c>
      <c r="BI137" s="166">
        <f>IF(N137="nulová",J115,0)</f>
        <v>0</v>
      </c>
      <c r="BJ137" s="10" t="s">
        <v>20</v>
      </c>
      <c r="BK137" s="166">
        <f>ROUND(I115*H115,2)</f>
        <v>0</v>
      </c>
      <c r="BL137" s="10" t="s">
        <v>168</v>
      </c>
      <c r="BM137" s="10" t="s">
        <v>318</v>
      </c>
    </row>
    <row r="138" spans="2:65" s="25" customFormat="1" ht="44.25" customHeight="1">
      <c r="B138" s="189"/>
      <c r="C138" s="1"/>
      <c r="D138" s="1"/>
      <c r="E138" s="1"/>
      <c r="F138" s="1"/>
      <c r="G138" s="1"/>
      <c r="H138" s="1"/>
      <c r="I138" s="1"/>
      <c r="J138" s="1"/>
      <c r="K138" s="1"/>
      <c r="L138" s="27"/>
      <c r="M138" s="162"/>
      <c r="N138" s="163" t="s">
        <v>39</v>
      </c>
      <c r="O138" s="164">
        <v>0.9880000000000002</v>
      </c>
      <c r="P138" s="164">
        <f>O138*H116</f>
        <v>6.916000000000001</v>
      </c>
      <c r="Q138" s="164">
        <v>0</v>
      </c>
      <c r="R138" s="164">
        <f>Q138*H116</f>
        <v>0</v>
      </c>
      <c r="S138" s="164">
        <v>0</v>
      </c>
      <c r="T138" s="165">
        <f>S138*H116</f>
        <v>0</v>
      </c>
      <c r="AR138" s="10" t="s">
        <v>168</v>
      </c>
      <c r="AT138" s="10" t="s">
        <v>163</v>
      </c>
      <c r="AU138" s="10" t="s">
        <v>79</v>
      </c>
      <c r="AY138" s="10" t="s">
        <v>162</v>
      </c>
      <c r="BE138" s="166">
        <f>IF(N138="základní",J116,0)</f>
        <v>0</v>
      </c>
      <c r="BF138" s="166">
        <f>IF(N138="snížená",J116,0)</f>
        <v>0</v>
      </c>
      <c r="BG138" s="166">
        <f>IF(N138="zákl. přenesená",J116,0)</f>
        <v>0</v>
      </c>
      <c r="BH138" s="166">
        <f>IF(N138="sníž. přenesená",J116,0)</f>
        <v>0</v>
      </c>
      <c r="BI138" s="166">
        <f>IF(N138="nulová",J116,0)</f>
        <v>0</v>
      </c>
      <c r="BJ138" s="10" t="s">
        <v>20</v>
      </c>
      <c r="BK138" s="166">
        <f>ROUND(I116*H116,2)</f>
        <v>0</v>
      </c>
      <c r="BL138" s="10" t="s">
        <v>168</v>
      </c>
      <c r="BM138" s="10" t="s">
        <v>319</v>
      </c>
    </row>
    <row r="139" spans="2:63" s="143" customFormat="1" ht="29.25" customHeight="1">
      <c r="B139" s="149"/>
      <c r="C139" s="1"/>
      <c r="D139" s="1"/>
      <c r="E139" s="1"/>
      <c r="F139" s="1"/>
      <c r="G139" s="1"/>
      <c r="H139" s="1"/>
      <c r="I139" s="1"/>
      <c r="J139" s="1"/>
      <c r="K139" s="1"/>
      <c r="L139" s="149"/>
      <c r="M139" s="148"/>
      <c r="N139" s="149"/>
      <c r="O139" s="149"/>
      <c r="P139" s="150">
        <f>SUM(P140:P146)</f>
        <v>0.759</v>
      </c>
      <c r="Q139" s="149"/>
      <c r="R139" s="150">
        <f>SUM(R140:R146)</f>
        <v>0</v>
      </c>
      <c r="S139" s="149"/>
      <c r="T139" s="151">
        <f>SUM(T140:T146)</f>
        <v>0</v>
      </c>
      <c r="AR139" s="152" t="s">
        <v>20</v>
      </c>
      <c r="AT139" s="153" t="s">
        <v>67</v>
      </c>
      <c r="AU139" s="153" t="s">
        <v>20</v>
      </c>
      <c r="AY139" s="152" t="s">
        <v>162</v>
      </c>
      <c r="BK139" s="154">
        <f>SUM(BK140:BK146)</f>
        <v>0</v>
      </c>
    </row>
    <row r="140" spans="2:65" s="25" customFormat="1" ht="31.5" customHeight="1">
      <c r="B140" s="189"/>
      <c r="C140" s="1"/>
      <c r="D140" s="1"/>
      <c r="E140" s="1"/>
      <c r="F140" s="1"/>
      <c r="G140" s="1"/>
      <c r="H140" s="1"/>
      <c r="I140" s="1"/>
      <c r="J140" s="1"/>
      <c r="K140" s="1"/>
      <c r="L140" s="27"/>
      <c r="M140" s="162"/>
      <c r="N140" s="163" t="s">
        <v>39</v>
      </c>
      <c r="O140" s="164">
        <v>0.091</v>
      </c>
      <c r="P140" s="164">
        <f>O140*H118</f>
        <v>0.45499999999999996</v>
      </c>
      <c r="Q140" s="164">
        <v>0</v>
      </c>
      <c r="R140" s="164">
        <f>Q140*H118</f>
        <v>0</v>
      </c>
      <c r="S140" s="164">
        <v>0</v>
      </c>
      <c r="T140" s="165">
        <f>S140*H118</f>
        <v>0</v>
      </c>
      <c r="AR140" s="10" t="s">
        <v>168</v>
      </c>
      <c r="AT140" s="10" t="s">
        <v>163</v>
      </c>
      <c r="AU140" s="10" t="s">
        <v>79</v>
      </c>
      <c r="AY140" s="10" t="s">
        <v>162</v>
      </c>
      <c r="BE140" s="166">
        <f>IF(N140="základní",J118,0)</f>
        <v>0</v>
      </c>
      <c r="BF140" s="166">
        <f>IF(N140="snížená",J118,0)</f>
        <v>0</v>
      </c>
      <c r="BG140" s="166">
        <f>IF(N140="zákl. přenesená",J118,0)</f>
        <v>0</v>
      </c>
      <c r="BH140" s="166">
        <f>IF(N140="sníž. přenesená",J118,0)</f>
        <v>0</v>
      </c>
      <c r="BI140" s="166">
        <f>IF(N140="nulová",J118,0)</f>
        <v>0</v>
      </c>
      <c r="BJ140" s="10" t="s">
        <v>20</v>
      </c>
      <c r="BK140" s="166">
        <f>ROUND(I118*H118,2)</f>
        <v>0</v>
      </c>
      <c r="BL140" s="10" t="s">
        <v>168</v>
      </c>
      <c r="BM140" s="10" t="s">
        <v>320</v>
      </c>
    </row>
    <row r="141" spans="2:47" s="25" customFormat="1" ht="40.5" customHeight="1">
      <c r="B141" s="27"/>
      <c r="C141" s="1"/>
      <c r="D141" s="1"/>
      <c r="E141" s="1"/>
      <c r="F141" s="1"/>
      <c r="G141" s="1"/>
      <c r="H141" s="1"/>
      <c r="I141" s="1"/>
      <c r="J141" s="1"/>
      <c r="K141" s="1"/>
      <c r="L141" s="27"/>
      <c r="M141" s="167"/>
      <c r="N141" s="27"/>
      <c r="O141" s="27"/>
      <c r="P141" s="27"/>
      <c r="Q141" s="27"/>
      <c r="R141" s="27"/>
      <c r="S141" s="27"/>
      <c r="T141" s="58"/>
      <c r="AT141" s="10" t="s">
        <v>176</v>
      </c>
      <c r="AU141" s="10" t="s">
        <v>79</v>
      </c>
    </row>
    <row r="142" spans="2:65" s="25" customFormat="1" ht="31.5" customHeight="1">
      <c r="B142" s="189"/>
      <c r="C142" s="1"/>
      <c r="D142" s="1"/>
      <c r="E142" s="1"/>
      <c r="F142" s="1"/>
      <c r="G142" s="1"/>
      <c r="H142" s="1"/>
      <c r="I142" s="1"/>
      <c r="J142" s="1"/>
      <c r="K142" s="1"/>
      <c r="L142" s="27"/>
      <c r="M142" s="162"/>
      <c r="N142" s="163" t="s">
        <v>39</v>
      </c>
      <c r="O142" s="164">
        <v>0.003</v>
      </c>
      <c r="P142" s="164">
        <f>O142*H119</f>
        <v>0.015</v>
      </c>
      <c r="Q142" s="164">
        <v>0</v>
      </c>
      <c r="R142" s="164">
        <f>Q142*H119</f>
        <v>0</v>
      </c>
      <c r="S142" s="164">
        <v>0</v>
      </c>
      <c r="T142" s="165">
        <f>S142*H119</f>
        <v>0</v>
      </c>
      <c r="AR142" s="10" t="s">
        <v>168</v>
      </c>
      <c r="AT142" s="10" t="s">
        <v>163</v>
      </c>
      <c r="AU142" s="10" t="s">
        <v>79</v>
      </c>
      <c r="AY142" s="10" t="s">
        <v>162</v>
      </c>
      <c r="BE142" s="166">
        <f>IF(N142="základní",J119,0)</f>
        <v>0</v>
      </c>
      <c r="BF142" s="166">
        <f>IF(N142="snížená",J119,0)</f>
        <v>0</v>
      </c>
      <c r="BG142" s="166">
        <f>IF(N142="zákl. přenesená",J119,0)</f>
        <v>0</v>
      </c>
      <c r="BH142" s="166">
        <f>IF(N142="sníž. přenesená",J119,0)</f>
        <v>0</v>
      </c>
      <c r="BI142" s="166">
        <f>IF(N142="nulová",J119,0)</f>
        <v>0</v>
      </c>
      <c r="BJ142" s="10" t="s">
        <v>20</v>
      </c>
      <c r="BK142" s="166">
        <f>ROUND(I119*H119,2)</f>
        <v>0</v>
      </c>
      <c r="BL142" s="10" t="s">
        <v>168</v>
      </c>
      <c r="BM142" s="10" t="s">
        <v>321</v>
      </c>
    </row>
    <row r="143" spans="2:47" s="25" customFormat="1" ht="27" customHeight="1">
      <c r="B143" s="27"/>
      <c r="C143" s="1"/>
      <c r="D143" s="1"/>
      <c r="E143" s="1"/>
      <c r="F143" s="1"/>
      <c r="G143" s="1"/>
      <c r="H143" s="1"/>
      <c r="I143" s="1"/>
      <c r="J143" s="1"/>
      <c r="K143" s="1"/>
      <c r="L143" s="27"/>
      <c r="M143" s="167"/>
      <c r="N143" s="27"/>
      <c r="O143" s="27"/>
      <c r="P143" s="27"/>
      <c r="Q143" s="27"/>
      <c r="R143" s="27"/>
      <c r="S143" s="27"/>
      <c r="T143" s="58"/>
      <c r="AT143" s="10" t="s">
        <v>176</v>
      </c>
      <c r="AU143" s="10" t="s">
        <v>79</v>
      </c>
    </row>
    <row r="144" spans="2:51" s="168" customFormat="1" ht="13.5" customHeight="1">
      <c r="B144" s="171"/>
      <c r="C144" s="1"/>
      <c r="D144" s="1"/>
      <c r="E144" s="1"/>
      <c r="F144" s="1"/>
      <c r="G144" s="1"/>
      <c r="H144" s="1"/>
      <c r="I144" s="1"/>
      <c r="J144" s="1"/>
      <c r="K144" s="1"/>
      <c r="L144" s="171"/>
      <c r="M144" s="170"/>
      <c r="N144" s="171"/>
      <c r="O144" s="171"/>
      <c r="P144" s="171"/>
      <c r="Q144" s="171"/>
      <c r="R144" s="171"/>
      <c r="S144" s="171"/>
      <c r="T144" s="172"/>
      <c r="AT144" s="173" t="s">
        <v>180</v>
      </c>
      <c r="AU144" s="173" t="s">
        <v>79</v>
      </c>
      <c r="AV144" s="168" t="s">
        <v>79</v>
      </c>
      <c r="AW144" s="168" t="s">
        <v>5</v>
      </c>
      <c r="AX144" s="168" t="s">
        <v>20</v>
      </c>
      <c r="AY144" s="173" t="s">
        <v>162</v>
      </c>
    </row>
    <row r="145" spans="2:65" s="25" customFormat="1" ht="22.5" customHeight="1">
      <c r="B145" s="189"/>
      <c r="C145" s="1"/>
      <c r="D145" s="1"/>
      <c r="E145" s="1"/>
      <c r="F145" s="1"/>
      <c r="G145" s="1"/>
      <c r="H145" s="1"/>
      <c r="I145" s="1"/>
      <c r="J145" s="1"/>
      <c r="K145" s="1"/>
      <c r="L145" s="27"/>
      <c r="M145" s="162"/>
      <c r="N145" s="163" t="s">
        <v>39</v>
      </c>
      <c r="O145" s="164">
        <v>0.006</v>
      </c>
      <c r="P145" s="164">
        <f>O145*H120</f>
        <v>0.012</v>
      </c>
      <c r="Q145" s="164">
        <v>0</v>
      </c>
      <c r="R145" s="164">
        <f>Q145*H120</f>
        <v>0</v>
      </c>
      <c r="S145" s="164">
        <v>0</v>
      </c>
      <c r="T145" s="165">
        <f>S145*H120</f>
        <v>0</v>
      </c>
      <c r="AR145" s="10" t="s">
        <v>168</v>
      </c>
      <c r="AT145" s="10" t="s">
        <v>163</v>
      </c>
      <c r="AU145" s="10" t="s">
        <v>79</v>
      </c>
      <c r="AY145" s="10" t="s">
        <v>162</v>
      </c>
      <c r="BE145" s="166">
        <f>IF(N145="základní",J120,0)</f>
        <v>0</v>
      </c>
      <c r="BF145" s="166">
        <f>IF(N145="snížená",J120,0)</f>
        <v>0</v>
      </c>
      <c r="BG145" s="166">
        <f>IF(N145="zákl. přenesená",J120,0)</f>
        <v>0</v>
      </c>
      <c r="BH145" s="166">
        <f>IF(N145="sníž. přenesená",J120,0)</f>
        <v>0</v>
      </c>
      <c r="BI145" s="166">
        <f>IF(N145="nulová",J120,0)</f>
        <v>0</v>
      </c>
      <c r="BJ145" s="10" t="s">
        <v>20</v>
      </c>
      <c r="BK145" s="166">
        <f>ROUND(I120*H120,2)</f>
        <v>0</v>
      </c>
      <c r="BL145" s="10" t="s">
        <v>168</v>
      </c>
      <c r="BM145" s="10" t="s">
        <v>322</v>
      </c>
    </row>
    <row r="146" spans="2:65" s="25" customFormat="1" ht="44.25" customHeight="1">
      <c r="B146" s="189"/>
      <c r="C146" s="1"/>
      <c r="D146" s="1"/>
      <c r="E146" s="1"/>
      <c r="F146" s="1"/>
      <c r="G146" s="1"/>
      <c r="H146" s="1"/>
      <c r="I146" s="1"/>
      <c r="J146" s="1"/>
      <c r="K146" s="1"/>
      <c r="L146" s="27"/>
      <c r="M146" s="162"/>
      <c r="N146" s="163" t="s">
        <v>39</v>
      </c>
      <c r="O146" s="164">
        <v>0.277</v>
      </c>
      <c r="P146" s="164">
        <f>O146*H121</f>
        <v>0.277</v>
      </c>
      <c r="Q146" s="164">
        <v>0</v>
      </c>
      <c r="R146" s="164">
        <f>Q146*H121</f>
        <v>0</v>
      </c>
      <c r="S146" s="164">
        <v>0</v>
      </c>
      <c r="T146" s="165">
        <f>S146*H121</f>
        <v>0</v>
      </c>
      <c r="AR146" s="10" t="s">
        <v>223</v>
      </c>
      <c r="AT146" s="10" t="s">
        <v>163</v>
      </c>
      <c r="AU146" s="10" t="s">
        <v>79</v>
      </c>
      <c r="AY146" s="10" t="s">
        <v>162</v>
      </c>
      <c r="BE146" s="166">
        <f>IF(N146="základní",J121,0)</f>
        <v>0</v>
      </c>
      <c r="BF146" s="166">
        <f>IF(N146="snížená",J121,0)</f>
        <v>0</v>
      </c>
      <c r="BG146" s="166">
        <f>IF(N146="zákl. přenesená",J121,0)</f>
        <v>0</v>
      </c>
      <c r="BH146" s="166">
        <f>IF(N146="sníž. přenesená",J121,0)</f>
        <v>0</v>
      </c>
      <c r="BI146" s="166">
        <f>IF(N146="nulová",J121,0)</f>
        <v>0</v>
      </c>
      <c r="BJ146" s="10" t="s">
        <v>20</v>
      </c>
      <c r="BK146" s="166">
        <f>ROUND(I121*H121,2)</f>
        <v>0</v>
      </c>
      <c r="BL146" s="10" t="s">
        <v>223</v>
      </c>
      <c r="BM146" s="10" t="s">
        <v>323</v>
      </c>
    </row>
    <row r="147" spans="2:63" s="143" customFormat="1" ht="36.75" customHeight="1">
      <c r="B147" s="149"/>
      <c r="C147" s="1"/>
      <c r="D147" s="1"/>
      <c r="E147" s="1"/>
      <c r="F147" s="1"/>
      <c r="G147" s="1"/>
      <c r="H147" s="1"/>
      <c r="I147" s="1"/>
      <c r="J147" s="1"/>
      <c r="K147" s="1"/>
      <c r="L147" s="149"/>
      <c r="M147" s="148"/>
      <c r="N147" s="149"/>
      <c r="O147" s="149"/>
      <c r="P147" s="150" t="e">
        <f>P148+P151+P154</f>
        <v>#REF!</v>
      </c>
      <c r="Q147" s="149"/>
      <c r="R147" s="150" t="e">
        <f>R148+R151+R154</f>
        <v>#REF!</v>
      </c>
      <c r="S147" s="149"/>
      <c r="T147" s="151" t="e">
        <f>T148+T151+T154</f>
        <v>#REF!</v>
      </c>
      <c r="AR147" s="152" t="s">
        <v>79</v>
      </c>
      <c r="AT147" s="153" t="s">
        <v>67</v>
      </c>
      <c r="AU147" s="153" t="s">
        <v>68</v>
      </c>
      <c r="AY147" s="152" t="s">
        <v>162</v>
      </c>
      <c r="BK147" s="154" t="e">
        <f>BK148+BK151+BK154</f>
        <v>#REF!</v>
      </c>
    </row>
    <row r="148" spans="2:63" s="143" customFormat="1" ht="19.5" customHeight="1">
      <c r="B148" s="149"/>
      <c r="C148" s="1"/>
      <c r="D148" s="1"/>
      <c r="E148" s="1"/>
      <c r="F148" s="1"/>
      <c r="G148" s="1"/>
      <c r="H148" s="1"/>
      <c r="I148" s="1"/>
      <c r="J148" s="1"/>
      <c r="K148" s="1"/>
      <c r="L148" s="149"/>
      <c r="M148" s="148"/>
      <c r="N148" s="149"/>
      <c r="O148" s="149"/>
      <c r="P148" s="150" t="e">
        <f>SUM(P149:P150)</f>
        <v>#REF!</v>
      </c>
      <c r="Q148" s="149"/>
      <c r="R148" s="150" t="e">
        <f>SUM(R149:R150)</f>
        <v>#REF!</v>
      </c>
      <c r="S148" s="149"/>
      <c r="T148" s="151" t="e">
        <f>SUM(T149:T150)</f>
        <v>#REF!</v>
      </c>
      <c r="AR148" s="152" t="s">
        <v>79</v>
      </c>
      <c r="AT148" s="153" t="s">
        <v>67</v>
      </c>
      <c r="AU148" s="153" t="s">
        <v>20</v>
      </c>
      <c r="AY148" s="152" t="s">
        <v>162</v>
      </c>
      <c r="BK148" s="154" t="e">
        <f>SUM(BK149:BK150)</f>
        <v>#REF!</v>
      </c>
    </row>
    <row r="149" spans="2:65" s="25" customFormat="1" ht="31.5" customHeight="1">
      <c r="B149" s="189"/>
      <c r="C149" s="1"/>
      <c r="D149" s="1"/>
      <c r="E149" s="1"/>
      <c r="F149" s="1"/>
      <c r="G149" s="1"/>
      <c r="H149" s="1"/>
      <c r="I149" s="1"/>
      <c r="J149" s="1"/>
      <c r="K149" s="1"/>
      <c r="L149" s="27"/>
      <c r="M149" s="162"/>
      <c r="N149" s="163" t="s">
        <v>39</v>
      </c>
      <c r="O149" s="164">
        <v>0.17900000000000002</v>
      </c>
      <c r="P149" s="164">
        <f>O149*H124</f>
        <v>5.370000000000001</v>
      </c>
      <c r="Q149" s="164">
        <v>0.0004</v>
      </c>
      <c r="R149" s="164">
        <f>Q149*H124</f>
        <v>0.012</v>
      </c>
      <c r="S149" s="164">
        <v>0</v>
      </c>
      <c r="T149" s="165">
        <f>S149*H124</f>
        <v>0</v>
      </c>
      <c r="AR149" s="10" t="s">
        <v>223</v>
      </c>
      <c r="AT149" s="10" t="s">
        <v>163</v>
      </c>
      <c r="AU149" s="10" t="s">
        <v>79</v>
      </c>
      <c r="AY149" s="10" t="s">
        <v>162</v>
      </c>
      <c r="BE149" s="166">
        <f>IF(N149="základní",J124,0)</f>
        <v>0</v>
      </c>
      <c r="BF149" s="166">
        <f>IF(N149="snížená",J124,0)</f>
        <v>0</v>
      </c>
      <c r="BG149" s="166">
        <f>IF(N149="zákl. přenesená",J124,0)</f>
        <v>0</v>
      </c>
      <c r="BH149" s="166">
        <f>IF(N149="sníž. přenesená",J124,0)</f>
        <v>0</v>
      </c>
      <c r="BI149" s="166">
        <f>IF(N149="nulová",J124,0)</f>
        <v>0</v>
      </c>
      <c r="BJ149" s="10" t="s">
        <v>20</v>
      </c>
      <c r="BK149" s="166">
        <f>ROUND(I124*H124,2)</f>
        <v>0</v>
      </c>
      <c r="BL149" s="10" t="s">
        <v>223</v>
      </c>
      <c r="BM149" s="10" t="s">
        <v>324</v>
      </c>
    </row>
    <row r="150" spans="2:65" s="25" customFormat="1" ht="31.5" customHeight="1">
      <c r="B150" s="189"/>
      <c r="C150" s="1"/>
      <c r="D150" s="1"/>
      <c r="E150" s="1"/>
      <c r="F150" s="1"/>
      <c r="G150" s="1"/>
      <c r="H150" s="1"/>
      <c r="I150" s="1"/>
      <c r="J150" s="1"/>
      <c r="K150" s="1"/>
      <c r="L150" s="27"/>
      <c r="M150" s="162"/>
      <c r="N150" s="163" t="s">
        <v>39</v>
      </c>
      <c r="O150" s="164">
        <v>0.15</v>
      </c>
      <c r="P150" s="164" t="e">
        <f>O150*#REF!</f>
        <v>#REF!</v>
      </c>
      <c r="Q150" s="164">
        <v>1E-05</v>
      </c>
      <c r="R150" s="164" t="e">
        <f>Q150*#REF!</f>
        <v>#REF!</v>
      </c>
      <c r="S150" s="164">
        <v>0</v>
      </c>
      <c r="T150" s="165" t="e">
        <f>S150*#REF!</f>
        <v>#REF!</v>
      </c>
      <c r="AR150" s="10" t="s">
        <v>223</v>
      </c>
      <c r="AT150" s="10" t="s">
        <v>163</v>
      </c>
      <c r="AU150" s="10" t="s">
        <v>79</v>
      </c>
      <c r="AY150" s="10" t="s">
        <v>162</v>
      </c>
      <c r="BE150" s="166" t="e">
        <f>IF(N150="základní",#REF!,0)</f>
        <v>#REF!</v>
      </c>
      <c r="BF150" s="166">
        <f>IF(N150="snížená",#REF!,0)</f>
        <v>0</v>
      </c>
      <c r="BG150" s="166">
        <f>IF(N150="zákl. přenesená",#REF!,0)</f>
        <v>0</v>
      </c>
      <c r="BH150" s="166">
        <f>IF(N150="sníž. přenesená",#REF!,0)</f>
        <v>0</v>
      </c>
      <c r="BI150" s="166">
        <f>IF(N150="nulová",#REF!,0)</f>
        <v>0</v>
      </c>
      <c r="BJ150" s="10" t="s">
        <v>20</v>
      </c>
      <c r="BK150" s="166" t="e">
        <f>ROUND(#REF!*#REF!,2)</f>
        <v>#REF!</v>
      </c>
      <c r="BL150" s="10" t="s">
        <v>223</v>
      </c>
      <c r="BM150" s="10" t="s">
        <v>325</v>
      </c>
    </row>
    <row r="151" spans="2:63" s="143" customFormat="1" ht="29.25" customHeight="1">
      <c r="B151" s="149"/>
      <c r="C151" s="1"/>
      <c r="D151" s="1"/>
      <c r="E151" s="1"/>
      <c r="F151" s="1"/>
      <c r="G151" s="1"/>
      <c r="H151" s="1"/>
      <c r="I151" s="1"/>
      <c r="J151" s="1"/>
      <c r="K151" s="1"/>
      <c r="L151" s="149"/>
      <c r="M151" s="148"/>
      <c r="N151" s="149"/>
      <c r="O151" s="149"/>
      <c r="P151" s="150">
        <f>SUM(P152:P153)</f>
        <v>5.970000000000001</v>
      </c>
      <c r="Q151" s="149"/>
      <c r="R151" s="150">
        <f>SUM(R152:R153)</f>
        <v>0</v>
      </c>
      <c r="S151" s="149"/>
      <c r="T151" s="151">
        <f>SUM(T152:T153)</f>
        <v>0</v>
      </c>
      <c r="AR151" s="152" t="s">
        <v>79</v>
      </c>
      <c r="AT151" s="153" t="s">
        <v>67</v>
      </c>
      <c r="AU151" s="153" t="s">
        <v>20</v>
      </c>
      <c r="AY151" s="152" t="s">
        <v>162</v>
      </c>
      <c r="BK151" s="154">
        <f>SUM(BK152:BK153)</f>
        <v>0</v>
      </c>
    </row>
    <row r="152" spans="2:65" s="25" customFormat="1" ht="22.5" customHeight="1">
      <c r="B152" s="189"/>
      <c r="C152" s="1"/>
      <c r="D152" s="1"/>
      <c r="E152" s="1"/>
      <c r="F152" s="1"/>
      <c r="G152" s="1"/>
      <c r="H152" s="1"/>
      <c r="I152" s="1"/>
      <c r="J152" s="1"/>
      <c r="K152" s="1"/>
      <c r="L152" s="27"/>
      <c r="M152" s="162"/>
      <c r="N152" s="163" t="s">
        <v>39</v>
      </c>
      <c r="O152" s="164">
        <v>0.199</v>
      </c>
      <c r="P152" s="164">
        <f>O152*H126</f>
        <v>5.970000000000001</v>
      </c>
      <c r="Q152" s="164">
        <v>0</v>
      </c>
      <c r="R152" s="164">
        <f>Q152*H126</f>
        <v>0</v>
      </c>
      <c r="S152" s="164">
        <v>0</v>
      </c>
      <c r="T152" s="165">
        <f>S152*H126</f>
        <v>0</v>
      </c>
      <c r="AR152" s="10" t="s">
        <v>168</v>
      </c>
      <c r="AT152" s="10" t="s">
        <v>163</v>
      </c>
      <c r="AU152" s="10" t="s">
        <v>79</v>
      </c>
      <c r="AY152" s="10" t="s">
        <v>162</v>
      </c>
      <c r="BE152" s="166">
        <f>IF(N152="základní",J126,0)</f>
        <v>0</v>
      </c>
      <c r="BF152" s="166">
        <f>IF(N152="snížená",J126,0)</f>
        <v>0</v>
      </c>
      <c r="BG152" s="166">
        <f>IF(N152="zákl. přenesená",J126,0)</f>
        <v>0</v>
      </c>
      <c r="BH152" s="166">
        <f>IF(N152="sníž. přenesená",J126,0)</f>
        <v>0</v>
      </c>
      <c r="BI152" s="166">
        <f>IF(N152="nulová",J126,0)</f>
        <v>0</v>
      </c>
      <c r="BJ152" s="10" t="s">
        <v>20</v>
      </c>
      <c r="BK152" s="166">
        <f>ROUND(I126*H126,2)</f>
        <v>0</v>
      </c>
      <c r="BL152" s="10" t="s">
        <v>168</v>
      </c>
      <c r="BM152" s="10" t="s">
        <v>326</v>
      </c>
    </row>
    <row r="153" spans="2:47" s="25" customFormat="1" ht="27" customHeight="1">
      <c r="B153" s="27"/>
      <c r="C153" s="1"/>
      <c r="D153" s="1"/>
      <c r="E153" s="1"/>
      <c r="F153" s="1"/>
      <c r="G153" s="1"/>
      <c r="H153" s="1"/>
      <c r="I153" s="1"/>
      <c r="J153" s="1"/>
      <c r="K153" s="1"/>
      <c r="L153" s="27"/>
      <c r="M153" s="167"/>
      <c r="N153" s="27"/>
      <c r="O153" s="27"/>
      <c r="P153" s="27"/>
      <c r="Q153" s="27"/>
      <c r="R153" s="27"/>
      <c r="S153" s="27"/>
      <c r="T153" s="58"/>
      <c r="AT153" s="10" t="s">
        <v>176</v>
      </c>
      <c r="AU153" s="10" t="s">
        <v>79</v>
      </c>
    </row>
    <row r="154" spans="2:63" s="143" customFormat="1" ht="29.25" customHeight="1">
      <c r="B154" s="149"/>
      <c r="C154" s="1"/>
      <c r="D154" s="1"/>
      <c r="E154" s="1"/>
      <c r="F154" s="1"/>
      <c r="G154" s="1"/>
      <c r="H154" s="1"/>
      <c r="I154" s="1"/>
      <c r="J154" s="1"/>
      <c r="K154" s="1"/>
      <c r="L154" s="149"/>
      <c r="M154" s="148"/>
      <c r="N154" s="149"/>
      <c r="O154" s="149"/>
      <c r="P154" s="150">
        <f>SUM(P155:P157)</f>
        <v>1.38</v>
      </c>
      <c r="Q154" s="149"/>
      <c r="R154" s="150">
        <f>SUM(R155:R157)</f>
        <v>0.0012000000000000001</v>
      </c>
      <c r="S154" s="149"/>
      <c r="T154" s="151">
        <f>SUM(T155:T157)</f>
        <v>0</v>
      </c>
      <c r="AR154" s="152" t="s">
        <v>79</v>
      </c>
      <c r="AT154" s="153" t="s">
        <v>67</v>
      </c>
      <c r="AU154" s="153" t="s">
        <v>20</v>
      </c>
      <c r="AY154" s="152" t="s">
        <v>162</v>
      </c>
      <c r="BK154" s="154">
        <f>SUM(BK155:BK157)</f>
        <v>0</v>
      </c>
    </row>
    <row r="155" spans="2:65" s="25" customFormat="1" ht="31.5" customHeight="1">
      <c r="B155" s="189"/>
      <c r="C155" s="1"/>
      <c r="D155" s="1"/>
      <c r="E155" s="1"/>
      <c r="F155" s="1"/>
      <c r="G155" s="1"/>
      <c r="H155" s="1"/>
      <c r="I155" s="1"/>
      <c r="J155" s="1"/>
      <c r="K155" s="1"/>
      <c r="L155" s="27"/>
      <c r="M155" s="162"/>
      <c r="N155" s="163" t="s">
        <v>39</v>
      </c>
      <c r="O155" s="164">
        <v>0.046</v>
      </c>
      <c r="P155" s="164">
        <f>O155*H129</f>
        <v>1.38</v>
      </c>
      <c r="Q155" s="164">
        <v>0</v>
      </c>
      <c r="R155" s="164">
        <f>Q155*H129</f>
        <v>0</v>
      </c>
      <c r="S155" s="164">
        <v>0</v>
      </c>
      <c r="T155" s="165">
        <f>S155*H129</f>
        <v>0</v>
      </c>
      <c r="AR155" s="10" t="s">
        <v>223</v>
      </c>
      <c r="AT155" s="10" t="s">
        <v>163</v>
      </c>
      <c r="AU155" s="10" t="s">
        <v>79</v>
      </c>
      <c r="AY155" s="10" t="s">
        <v>162</v>
      </c>
      <c r="BE155" s="166">
        <f>IF(N155="základní",J129,0)</f>
        <v>0</v>
      </c>
      <c r="BF155" s="166">
        <f>IF(N155="snížená",J129,0)</f>
        <v>0</v>
      </c>
      <c r="BG155" s="166">
        <f>IF(N155="zákl. přenesená",J129,0)</f>
        <v>0</v>
      </c>
      <c r="BH155" s="166">
        <f>IF(N155="sníž. přenesená",J129,0)</f>
        <v>0</v>
      </c>
      <c r="BI155" s="166">
        <f>IF(N155="nulová",J129,0)</f>
        <v>0</v>
      </c>
      <c r="BJ155" s="10" t="s">
        <v>20</v>
      </c>
      <c r="BK155" s="166">
        <f>ROUND(I129*H129,2)</f>
        <v>0</v>
      </c>
      <c r="BL155" s="10" t="s">
        <v>223</v>
      </c>
      <c r="BM155" s="10" t="s">
        <v>327</v>
      </c>
    </row>
    <row r="156" spans="2:65" s="25" customFormat="1" ht="31.5" customHeight="1">
      <c r="B156" s="189"/>
      <c r="C156" s="1"/>
      <c r="D156" s="1"/>
      <c r="E156" s="1"/>
      <c r="F156" s="1"/>
      <c r="G156" s="1"/>
      <c r="H156" s="1"/>
      <c r="I156" s="1"/>
      <c r="J156" s="1"/>
      <c r="K156" s="1"/>
      <c r="L156" s="190"/>
      <c r="M156" s="185"/>
      <c r="N156" s="186" t="s">
        <v>39</v>
      </c>
      <c r="O156" s="164">
        <v>0</v>
      </c>
      <c r="P156" s="164">
        <f>O156*H130</f>
        <v>0</v>
      </c>
      <c r="Q156" s="164">
        <v>4E-05</v>
      </c>
      <c r="R156" s="164">
        <f>Q156*H130</f>
        <v>0.0012000000000000001</v>
      </c>
      <c r="S156" s="164">
        <v>0</v>
      </c>
      <c r="T156" s="165">
        <f>S156*H130</f>
        <v>0</v>
      </c>
      <c r="AR156" s="10" t="s">
        <v>258</v>
      </c>
      <c r="AT156" s="10" t="s">
        <v>207</v>
      </c>
      <c r="AU156" s="10" t="s">
        <v>79</v>
      </c>
      <c r="AY156" s="10" t="s">
        <v>162</v>
      </c>
      <c r="BE156" s="166">
        <f>IF(N156="základní",J130,0)</f>
        <v>0</v>
      </c>
      <c r="BF156" s="166">
        <f>IF(N156="snížená",J130,0)</f>
        <v>0</v>
      </c>
      <c r="BG156" s="166">
        <f>IF(N156="zákl. přenesená",J130,0)</f>
        <v>0</v>
      </c>
      <c r="BH156" s="166">
        <f>IF(N156="sníž. přenesená",J130,0)</f>
        <v>0</v>
      </c>
      <c r="BI156" s="166">
        <f>IF(N156="nulová",J130,0)</f>
        <v>0</v>
      </c>
      <c r="BJ156" s="10" t="s">
        <v>20</v>
      </c>
      <c r="BK156" s="166">
        <f>ROUND(I130*H130,2)</f>
        <v>0</v>
      </c>
      <c r="BL156" s="10" t="s">
        <v>223</v>
      </c>
      <c r="BM156" s="10" t="s">
        <v>328</v>
      </c>
    </row>
    <row r="157" spans="2:65" s="25" customFormat="1" ht="22.5" customHeight="1">
      <c r="B157" s="189"/>
      <c r="C157" s="1"/>
      <c r="D157" s="1"/>
      <c r="E157" s="1"/>
      <c r="F157" s="1"/>
      <c r="G157" s="1"/>
      <c r="H157" s="1"/>
      <c r="I157" s="1"/>
      <c r="J157" s="1"/>
      <c r="K157" s="1"/>
      <c r="L157" s="27"/>
      <c r="M157" s="162"/>
      <c r="N157" s="163" t="s">
        <v>39</v>
      </c>
      <c r="O157" s="164">
        <v>0</v>
      </c>
      <c r="P157" s="164">
        <f>O157*H131</f>
        <v>0</v>
      </c>
      <c r="Q157" s="164">
        <v>0</v>
      </c>
      <c r="R157" s="164">
        <f>Q157*H131</f>
        <v>0</v>
      </c>
      <c r="S157" s="164">
        <v>0</v>
      </c>
      <c r="T157" s="165">
        <f>S157*H131</f>
        <v>0</v>
      </c>
      <c r="AR157" s="10" t="s">
        <v>329</v>
      </c>
      <c r="AT157" s="10" t="s">
        <v>163</v>
      </c>
      <c r="AU157" s="10" t="s">
        <v>79</v>
      </c>
      <c r="AY157" s="10" t="s">
        <v>162</v>
      </c>
      <c r="BE157" s="166">
        <f>IF(N157="základní",J131,0)</f>
        <v>0</v>
      </c>
      <c r="BF157" s="166">
        <f>IF(N157="snížená",J131,0)</f>
        <v>0</v>
      </c>
      <c r="BG157" s="166">
        <f>IF(N157="zákl. přenesená",J131,0)</f>
        <v>0</v>
      </c>
      <c r="BH157" s="166">
        <f>IF(N157="sníž. přenesená",J131,0)</f>
        <v>0</v>
      </c>
      <c r="BI157" s="166">
        <f>IF(N157="nulová",J131,0)</f>
        <v>0</v>
      </c>
      <c r="BJ157" s="10" t="s">
        <v>20</v>
      </c>
      <c r="BK157" s="166">
        <f>ROUND(I131*H131,2)</f>
        <v>0</v>
      </c>
      <c r="BL157" s="10" t="s">
        <v>329</v>
      </c>
      <c r="BM157" s="10" t="s">
        <v>330</v>
      </c>
    </row>
    <row r="158" spans="2:63" s="143" customFormat="1" ht="36.75" customHeight="1">
      <c r="B158" s="149"/>
      <c r="C158" s="1"/>
      <c r="D158" s="1"/>
      <c r="E158" s="1"/>
      <c r="F158" s="1"/>
      <c r="G158" s="1"/>
      <c r="H158" s="1"/>
      <c r="I158" s="1"/>
      <c r="J158" s="1"/>
      <c r="K158" s="1"/>
      <c r="L158" s="149"/>
      <c r="M158" s="148"/>
      <c r="N158" s="149"/>
      <c r="O158" s="149"/>
      <c r="P158" s="150">
        <f>P159+P161</f>
        <v>0</v>
      </c>
      <c r="Q158" s="149"/>
      <c r="R158" s="150">
        <f>R159+R161</f>
        <v>0</v>
      </c>
      <c r="S158" s="149"/>
      <c r="T158" s="151">
        <f>T159+T161</f>
        <v>0</v>
      </c>
      <c r="AR158" s="152" t="s">
        <v>177</v>
      </c>
      <c r="AT158" s="153" t="s">
        <v>67</v>
      </c>
      <c r="AU158" s="153" t="s">
        <v>68</v>
      </c>
      <c r="AY158" s="152" t="s">
        <v>162</v>
      </c>
      <c r="BK158" s="154">
        <f>BK159+BK161</f>
        <v>0</v>
      </c>
    </row>
    <row r="159" spans="2:63" s="143" customFormat="1" ht="19.5" customHeight="1">
      <c r="B159" s="149"/>
      <c r="C159" s="1"/>
      <c r="D159" s="1"/>
      <c r="E159" s="1"/>
      <c r="F159" s="1"/>
      <c r="G159" s="1"/>
      <c r="H159" s="1"/>
      <c r="I159" s="1"/>
      <c r="J159" s="1"/>
      <c r="K159" s="1"/>
      <c r="L159" s="149"/>
      <c r="M159" s="148"/>
      <c r="N159" s="149"/>
      <c r="O159" s="149"/>
      <c r="P159" s="150">
        <f>P160</f>
        <v>0</v>
      </c>
      <c r="Q159" s="149"/>
      <c r="R159" s="150">
        <f>R160</f>
        <v>0</v>
      </c>
      <c r="S159" s="149"/>
      <c r="T159" s="151">
        <f>T160</f>
        <v>0</v>
      </c>
      <c r="AR159" s="152" t="s">
        <v>177</v>
      </c>
      <c r="AT159" s="153" t="s">
        <v>67</v>
      </c>
      <c r="AU159" s="153" t="s">
        <v>20</v>
      </c>
      <c r="AY159" s="152" t="s">
        <v>162</v>
      </c>
      <c r="BK159" s="154">
        <f>BK160</f>
        <v>0</v>
      </c>
    </row>
    <row r="160" spans="2:65" s="25" customFormat="1" ht="22.5" customHeight="1">
      <c r="B160" s="189"/>
      <c r="C160" s="1"/>
      <c r="D160" s="1"/>
      <c r="E160" s="1"/>
      <c r="F160" s="1"/>
      <c r="G160" s="1"/>
      <c r="H160" s="1"/>
      <c r="I160" s="1"/>
      <c r="J160" s="1"/>
      <c r="K160" s="1"/>
      <c r="L160" s="27"/>
      <c r="M160" s="162"/>
      <c r="N160" s="163" t="s">
        <v>39</v>
      </c>
      <c r="O160" s="164">
        <v>0</v>
      </c>
      <c r="P160" s="164">
        <f>O160*H134</f>
        <v>0</v>
      </c>
      <c r="Q160" s="164">
        <v>0</v>
      </c>
      <c r="R160" s="164">
        <f>Q160*H134</f>
        <v>0</v>
      </c>
      <c r="S160" s="164">
        <v>0</v>
      </c>
      <c r="T160" s="165">
        <f>S160*H134</f>
        <v>0</v>
      </c>
      <c r="AR160" s="10" t="s">
        <v>329</v>
      </c>
      <c r="AT160" s="10" t="s">
        <v>163</v>
      </c>
      <c r="AU160" s="10" t="s">
        <v>79</v>
      </c>
      <c r="AY160" s="10" t="s">
        <v>162</v>
      </c>
      <c r="BE160" s="166">
        <f>IF(N160="základní",J134,0)</f>
        <v>0</v>
      </c>
      <c r="BF160" s="166">
        <f>IF(N160="snížená",J134,0)</f>
        <v>0</v>
      </c>
      <c r="BG160" s="166">
        <f>IF(N160="zákl. přenesená",J134,0)</f>
        <v>0</v>
      </c>
      <c r="BH160" s="166">
        <f>IF(N160="sníž. přenesená",J134,0)</f>
        <v>0</v>
      </c>
      <c r="BI160" s="166">
        <f>IF(N160="nulová",J134,0)</f>
        <v>0</v>
      </c>
      <c r="BJ160" s="10" t="s">
        <v>20</v>
      </c>
      <c r="BK160" s="166">
        <f>ROUND(I134*H134,2)</f>
        <v>0</v>
      </c>
      <c r="BL160" s="10" t="s">
        <v>329</v>
      </c>
      <c r="BM160" s="10" t="s">
        <v>331</v>
      </c>
    </row>
    <row r="161" spans="2:63" s="143" customFormat="1" ht="29.25" customHeight="1">
      <c r="B161" s="149"/>
      <c r="C161" s="1"/>
      <c r="D161" s="1"/>
      <c r="E161" s="1"/>
      <c r="F161" s="1"/>
      <c r="G161" s="1"/>
      <c r="H161" s="1"/>
      <c r="I161" s="1"/>
      <c r="J161" s="1"/>
      <c r="K161" s="1"/>
      <c r="L161" s="149"/>
      <c r="M161" s="148"/>
      <c r="N161" s="149"/>
      <c r="O161" s="149"/>
      <c r="P161" s="150">
        <f>P162</f>
        <v>0</v>
      </c>
      <c r="Q161" s="149"/>
      <c r="R161" s="150">
        <f>R162</f>
        <v>0</v>
      </c>
      <c r="S161" s="149"/>
      <c r="T161" s="151">
        <f>T162</f>
        <v>0</v>
      </c>
      <c r="AR161" s="152" t="s">
        <v>177</v>
      </c>
      <c r="AT161" s="153" t="s">
        <v>67</v>
      </c>
      <c r="AU161" s="153" t="s">
        <v>20</v>
      </c>
      <c r="AY161" s="152" t="s">
        <v>162</v>
      </c>
      <c r="BK161" s="154">
        <f>BK162</f>
        <v>0</v>
      </c>
    </row>
    <row r="162" spans="2:65" s="25" customFormat="1" ht="44.25" customHeight="1">
      <c r="B162" s="189"/>
      <c r="C162" s="1"/>
      <c r="D162" s="1"/>
      <c r="E162" s="1"/>
      <c r="F162" s="1"/>
      <c r="G162" s="1"/>
      <c r="H162" s="1"/>
      <c r="I162" s="1"/>
      <c r="J162" s="1"/>
      <c r="K162" s="1"/>
      <c r="L162" s="27"/>
      <c r="M162" s="162"/>
      <c r="N162" s="191" t="s">
        <v>39</v>
      </c>
      <c r="O162" s="192">
        <v>0</v>
      </c>
      <c r="P162" s="192">
        <f>O162*H136</f>
        <v>0</v>
      </c>
      <c r="Q162" s="192">
        <v>0</v>
      </c>
      <c r="R162" s="192">
        <f>Q162*H136</f>
        <v>0</v>
      </c>
      <c r="S162" s="192">
        <v>0</v>
      </c>
      <c r="T162" s="193">
        <f>S162*H136</f>
        <v>0</v>
      </c>
      <c r="AR162" s="10" t="s">
        <v>329</v>
      </c>
      <c r="AT162" s="10" t="s">
        <v>163</v>
      </c>
      <c r="AU162" s="10" t="s">
        <v>79</v>
      </c>
      <c r="AY162" s="10" t="s">
        <v>162</v>
      </c>
      <c r="BE162" s="166">
        <f>IF(N162="základní",J136,0)</f>
        <v>0</v>
      </c>
      <c r="BF162" s="166">
        <f>IF(N162="snížená",J136,0)</f>
        <v>0</v>
      </c>
      <c r="BG162" s="166">
        <f>IF(N162="zákl. přenesená",J136,0)</f>
        <v>0</v>
      </c>
      <c r="BH162" s="166">
        <f>IF(N162="sníž. přenesená",J136,0)</f>
        <v>0</v>
      </c>
      <c r="BI162" s="166">
        <f>IF(N162="nulová",J136,0)</f>
        <v>0</v>
      </c>
      <c r="BJ162" s="10" t="s">
        <v>20</v>
      </c>
      <c r="BK162" s="166">
        <f>ROUND(I136*H136,2)</f>
        <v>0</v>
      </c>
      <c r="BL162" s="10" t="s">
        <v>329</v>
      </c>
      <c r="BM162" s="10" t="s">
        <v>332</v>
      </c>
    </row>
    <row r="163" spans="2:12" s="25" customFormat="1" ht="6.75" customHeight="1">
      <c r="B163" s="27"/>
      <c r="C163" s="1"/>
      <c r="D163" s="1"/>
      <c r="E163" s="1"/>
      <c r="F163" s="1"/>
      <c r="G163" s="1"/>
      <c r="H163" s="1"/>
      <c r="I163" s="1"/>
      <c r="J163" s="1"/>
      <c r="K163" s="1"/>
      <c r="L163" s="27"/>
    </row>
  </sheetData>
  <sheetProtection/>
  <autoFilter ref="C88:K136"/>
  <mergeCells count="9">
    <mergeCell ref="E47:H47"/>
    <mergeCell ref="E79:H79"/>
    <mergeCell ref="E81:H81"/>
    <mergeCell ref="G1:H1"/>
    <mergeCell ref="L2:V2"/>
    <mergeCell ref="E7:H7"/>
    <mergeCell ref="E9:H9"/>
    <mergeCell ref="E24:H24"/>
    <mergeCell ref="E45:H45"/>
  </mergeCells>
  <hyperlinks>
    <hyperlink ref="F1" location="C2" display="1) Krycí list soupisu"/>
    <hyperlink ref="G1" location="C54" display="2) Rekapitulace"/>
    <hyperlink ref="J1" location="C88" display="3) Soupis prací"/>
    <hyperlink ref="L1" location="Rekapitulace stavby!C2" display="Rekapitulace stavby"/>
  </hyperlinks>
  <printOptions/>
  <pageMargins left="0.5833333333333334" right="0.5833333333333334" top="0.5833333333333334" bottom="0.5833333333333334" header="0.5118055555555556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9"/>
  <sheetViews>
    <sheetView showGridLines="0" tabSelected="1" zoomScalePageLayoutView="0" workbookViewId="0" topLeftCell="A1">
      <pane ySplit="1" topLeftCell="A147" activePane="bottomLeft" state="frozen"/>
      <selection pane="topLeft" activeCell="A1" sqref="A1"/>
      <selection pane="bottomLeft" activeCell="F126" sqref="F126"/>
    </sheetView>
  </sheetViews>
  <sheetFormatPr defaultColWidth="9.140625" defaultRowHeight="13.5" customHeight="1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9" width="9.57421875" style="1" customWidth="1"/>
    <col min="10" max="10" width="17.7109375" style="1" customWidth="1"/>
    <col min="11" max="11" width="11.7109375" style="1" customWidth="1"/>
    <col min="12" max="12" width="6.7109375" style="1" customWidth="1"/>
    <col min="13" max="21" width="0" style="1" hidden="1" customWidth="1"/>
    <col min="22" max="22" width="9.28125" style="1" customWidth="1"/>
    <col min="23" max="23" width="12.2812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7109375" style="1" customWidth="1"/>
    <col min="44" max="65" width="0" style="1" hidden="1" customWidth="1"/>
    <col min="66" max="16384" width="9.140625" style="1" customWidth="1"/>
  </cols>
  <sheetData>
    <row r="1" spans="1:70" ht="21.75" customHeight="1">
      <c r="A1" s="90"/>
      <c r="B1" s="3"/>
      <c r="C1" s="3"/>
      <c r="D1" s="4" t="s">
        <v>1</v>
      </c>
      <c r="E1" s="3"/>
      <c r="F1" s="91" t="s">
        <v>121</v>
      </c>
      <c r="G1" s="300" t="s">
        <v>122</v>
      </c>
      <c r="H1" s="300"/>
      <c r="I1" s="3"/>
      <c r="J1" s="91" t="s">
        <v>123</v>
      </c>
      <c r="K1" s="4" t="s">
        <v>124</v>
      </c>
      <c r="L1" s="91" t="s">
        <v>125</v>
      </c>
      <c r="M1" s="91"/>
      <c r="N1" s="91"/>
      <c r="O1" s="91"/>
      <c r="P1" s="91"/>
      <c r="Q1" s="91"/>
      <c r="R1" s="91"/>
      <c r="S1" s="91"/>
      <c r="T1" s="91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279" t="s">
        <v>7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0" t="s">
        <v>95</v>
      </c>
    </row>
    <row r="3" spans="2:46" ht="6.75" customHeight="1">
      <c r="B3" s="11"/>
      <c r="C3" s="12"/>
      <c r="D3" s="12"/>
      <c r="E3" s="12"/>
      <c r="F3" s="12"/>
      <c r="G3" s="12"/>
      <c r="H3" s="12"/>
      <c r="I3" s="12"/>
      <c r="J3" s="12"/>
      <c r="K3" s="13"/>
      <c r="AT3" s="10" t="s">
        <v>79</v>
      </c>
    </row>
    <row r="4" spans="2:46" ht="36.75" customHeight="1">
      <c r="B4" s="14"/>
      <c r="C4" s="15"/>
      <c r="D4" s="16" t="s">
        <v>126</v>
      </c>
      <c r="E4" s="15"/>
      <c r="F4" s="15"/>
      <c r="G4" s="15"/>
      <c r="H4" s="15"/>
      <c r="I4" s="15"/>
      <c r="J4" s="15"/>
      <c r="K4" s="17"/>
      <c r="M4" s="18" t="s">
        <v>12</v>
      </c>
      <c r="AT4" s="10" t="s">
        <v>5</v>
      </c>
    </row>
    <row r="5" spans="2:11" ht="6.75" customHeight="1">
      <c r="B5" s="14"/>
      <c r="C5" s="15"/>
      <c r="D5" s="15"/>
      <c r="E5" s="15"/>
      <c r="F5" s="15"/>
      <c r="G5" s="15"/>
      <c r="H5" s="15"/>
      <c r="I5" s="15"/>
      <c r="J5" s="15"/>
      <c r="K5" s="17"/>
    </row>
    <row r="6" spans="2:11" ht="15" customHeight="1">
      <c r="B6" s="14"/>
      <c r="C6" s="15"/>
      <c r="D6" s="22" t="s">
        <v>15</v>
      </c>
      <c r="E6" s="15"/>
      <c r="F6" s="15"/>
      <c r="G6" s="15"/>
      <c r="H6" s="15"/>
      <c r="I6" s="15"/>
      <c r="J6" s="15"/>
      <c r="K6" s="17"/>
    </row>
    <row r="7" spans="2:11" ht="22.5" customHeight="1">
      <c r="B7" s="14"/>
      <c r="C7" s="15"/>
      <c r="D7" s="15"/>
      <c r="E7" s="299" t="str">
        <f>'Rekapitulace stavby'!K6</f>
        <v>Svářečská škola</v>
      </c>
      <c r="F7" s="299"/>
      <c r="G7" s="299"/>
      <c r="H7" s="299"/>
      <c r="I7" s="15"/>
      <c r="J7" s="15"/>
      <c r="K7" s="17"/>
    </row>
    <row r="8" spans="2:11" s="25" customFormat="1" ht="15" customHeight="1">
      <c r="B8" s="26"/>
      <c r="C8" s="27"/>
      <c r="D8" s="22" t="s">
        <v>127</v>
      </c>
      <c r="E8" s="27"/>
      <c r="F8" s="27"/>
      <c r="G8" s="27"/>
      <c r="H8" s="27"/>
      <c r="I8" s="27"/>
      <c r="J8" s="27"/>
      <c r="K8" s="30"/>
    </row>
    <row r="9" spans="2:11" s="25" customFormat="1" ht="36.75" customHeight="1">
      <c r="B9" s="26"/>
      <c r="C9" s="27"/>
      <c r="D9" s="27"/>
      <c r="E9" s="288" t="s">
        <v>333</v>
      </c>
      <c r="F9" s="288"/>
      <c r="G9" s="288"/>
      <c r="H9" s="288"/>
      <c r="I9" s="27"/>
      <c r="J9" s="27"/>
      <c r="K9" s="30"/>
    </row>
    <row r="10" spans="2:11" s="25" customFormat="1" ht="13.5" customHeight="1">
      <c r="B10" s="26"/>
      <c r="C10" s="27"/>
      <c r="D10" s="27"/>
      <c r="E10" s="27"/>
      <c r="F10" s="27"/>
      <c r="G10" s="27"/>
      <c r="H10" s="27"/>
      <c r="I10" s="27"/>
      <c r="J10" s="27"/>
      <c r="K10" s="30"/>
    </row>
    <row r="11" spans="2:11" s="25" customFormat="1" ht="14.25" customHeight="1">
      <c r="B11" s="26"/>
      <c r="C11" s="27"/>
      <c r="D11" s="22" t="s">
        <v>18</v>
      </c>
      <c r="E11" s="27"/>
      <c r="F11" s="20"/>
      <c r="G11" s="27"/>
      <c r="H11" s="27"/>
      <c r="I11" s="22" t="s">
        <v>19</v>
      </c>
      <c r="J11" s="20"/>
      <c r="K11" s="30"/>
    </row>
    <row r="12" spans="2:11" s="25" customFormat="1" ht="14.25" customHeight="1">
      <c r="B12" s="26"/>
      <c r="C12" s="27"/>
      <c r="D12" s="22" t="s">
        <v>21</v>
      </c>
      <c r="E12" s="27"/>
      <c r="F12" s="20" t="s">
        <v>16</v>
      </c>
      <c r="G12" s="27"/>
      <c r="H12" s="27"/>
      <c r="I12" s="22" t="s">
        <v>22</v>
      </c>
      <c r="J12" s="55">
        <v>43819</v>
      </c>
      <c r="K12" s="30"/>
    </row>
    <row r="13" spans="2:11" s="25" customFormat="1" ht="10.5" customHeight="1">
      <c r="B13" s="26"/>
      <c r="C13" s="27"/>
      <c r="D13" s="27"/>
      <c r="E13" s="27"/>
      <c r="F13" s="27"/>
      <c r="G13" s="27"/>
      <c r="H13" s="27"/>
      <c r="I13" s="27"/>
      <c r="J13" s="27"/>
      <c r="K13" s="30"/>
    </row>
    <row r="14" spans="2:11" s="25" customFormat="1" ht="14.25" customHeight="1">
      <c r="B14" s="26"/>
      <c r="C14" s="27"/>
      <c r="D14" s="22" t="s">
        <v>25</v>
      </c>
      <c r="E14" s="27"/>
      <c r="F14" s="27"/>
      <c r="G14" s="27"/>
      <c r="H14" s="27"/>
      <c r="I14" s="22" t="s">
        <v>26</v>
      </c>
      <c r="J14" s="20"/>
      <c r="K14" s="30"/>
    </row>
    <row r="15" spans="2:11" s="25" customFormat="1" ht="18" customHeight="1">
      <c r="B15" s="26"/>
      <c r="C15" s="27"/>
      <c r="D15" s="27"/>
      <c r="E15" s="20"/>
      <c r="F15" s="27"/>
      <c r="G15" s="27"/>
      <c r="H15" s="27"/>
      <c r="I15" s="22" t="s">
        <v>27</v>
      </c>
      <c r="J15" s="20"/>
      <c r="K15" s="30"/>
    </row>
    <row r="16" spans="2:11" s="25" customFormat="1" ht="6.75" customHeight="1">
      <c r="B16" s="26"/>
      <c r="C16" s="27"/>
      <c r="D16" s="27"/>
      <c r="E16" s="27"/>
      <c r="F16" s="27"/>
      <c r="G16" s="27"/>
      <c r="H16" s="27"/>
      <c r="I16" s="27"/>
      <c r="J16" s="27"/>
      <c r="K16" s="30"/>
    </row>
    <row r="17" spans="2:11" s="25" customFormat="1" ht="14.25" customHeight="1">
      <c r="B17" s="26"/>
      <c r="C17" s="27"/>
      <c r="D17" s="22" t="s">
        <v>28</v>
      </c>
      <c r="E17" s="27"/>
      <c r="F17" s="27"/>
      <c r="G17" s="27"/>
      <c r="H17" s="27"/>
      <c r="I17" s="22" t="s">
        <v>26</v>
      </c>
      <c r="J17" s="20">
        <f>IF('Rekapitulace stavby'!AN13="Vyplň údaj","",IF('Rekapitulace stavby'!AN13="","",'Rekapitulace stavby'!AN13))</f>
      </c>
      <c r="K17" s="30"/>
    </row>
    <row r="18" spans="2:11" s="25" customFormat="1" ht="18" customHeight="1">
      <c r="B18" s="26"/>
      <c r="C18" s="27"/>
      <c r="D18" s="27"/>
      <c r="E18" s="20" t="str">
        <f>IF('Rekapitulace stavby'!E14="Vyplň údaj","",IF('Rekapitulace stavby'!E14="","",'Rekapitulace stavby'!E14))</f>
        <v> </v>
      </c>
      <c r="F18" s="27"/>
      <c r="G18" s="27"/>
      <c r="H18" s="27"/>
      <c r="I18" s="22" t="s">
        <v>27</v>
      </c>
      <c r="J18" s="20">
        <f>IF('Rekapitulace stavby'!AN14="Vyplň údaj","",IF('Rekapitulace stavby'!AN14="","",'Rekapitulace stavby'!AN14))</f>
      </c>
      <c r="K18" s="30"/>
    </row>
    <row r="19" spans="2:11" s="25" customFormat="1" ht="6.75" customHeight="1">
      <c r="B19" s="26"/>
      <c r="C19" s="27"/>
      <c r="D19" s="27"/>
      <c r="E19" s="27"/>
      <c r="F19" s="27"/>
      <c r="G19" s="27"/>
      <c r="H19" s="27"/>
      <c r="I19" s="27"/>
      <c r="J19" s="27"/>
      <c r="K19" s="30"/>
    </row>
    <row r="20" spans="2:11" s="25" customFormat="1" ht="14.25" customHeight="1">
      <c r="B20" s="26"/>
      <c r="C20" s="27"/>
      <c r="D20" s="22" t="s">
        <v>30</v>
      </c>
      <c r="E20" s="27"/>
      <c r="F20" s="27"/>
      <c r="G20" s="27"/>
      <c r="H20" s="27"/>
      <c r="I20" s="22" t="s">
        <v>26</v>
      </c>
      <c r="J20" s="20"/>
      <c r="K20" s="30"/>
    </row>
    <row r="21" spans="2:11" s="25" customFormat="1" ht="18" customHeight="1">
      <c r="B21" s="26"/>
      <c r="C21" s="27"/>
      <c r="D21" s="27"/>
      <c r="E21" s="20"/>
      <c r="F21" s="27"/>
      <c r="G21" s="27"/>
      <c r="H21" s="27"/>
      <c r="I21" s="22" t="s">
        <v>27</v>
      </c>
      <c r="J21" s="20"/>
      <c r="K21" s="30"/>
    </row>
    <row r="22" spans="2:11" s="25" customFormat="1" ht="6.75" customHeight="1">
      <c r="B22" s="26"/>
      <c r="C22" s="27"/>
      <c r="D22" s="27"/>
      <c r="E22" s="27"/>
      <c r="F22" s="27"/>
      <c r="G22" s="27"/>
      <c r="H22" s="27"/>
      <c r="I22" s="27"/>
      <c r="J22" s="27"/>
      <c r="K22" s="30"/>
    </row>
    <row r="23" spans="2:11" s="25" customFormat="1" ht="14.25" customHeight="1">
      <c r="B23" s="26"/>
      <c r="C23" s="27"/>
      <c r="D23" s="22" t="s">
        <v>32</v>
      </c>
      <c r="E23" s="27"/>
      <c r="F23" s="27"/>
      <c r="G23" s="27"/>
      <c r="H23" s="27"/>
      <c r="I23" s="27"/>
      <c r="J23" s="27"/>
      <c r="K23" s="30"/>
    </row>
    <row r="24" spans="2:11" s="92" customFormat="1" ht="120" customHeight="1">
      <c r="B24" s="93"/>
      <c r="C24" s="94"/>
      <c r="D24" s="94"/>
      <c r="E24" s="281" t="s">
        <v>33</v>
      </c>
      <c r="F24" s="281"/>
      <c r="G24" s="281"/>
      <c r="H24" s="281"/>
      <c r="I24" s="94"/>
      <c r="J24" s="94"/>
      <c r="K24" s="95"/>
    </row>
    <row r="25" spans="2:11" s="25" customFormat="1" ht="6.75" customHeight="1">
      <c r="B25" s="26"/>
      <c r="C25" s="27"/>
      <c r="D25" s="27"/>
      <c r="E25" s="27"/>
      <c r="F25" s="27"/>
      <c r="G25" s="27"/>
      <c r="H25" s="27"/>
      <c r="I25" s="27"/>
      <c r="J25" s="27"/>
      <c r="K25" s="30"/>
    </row>
    <row r="26" spans="2:11" s="25" customFormat="1" ht="6.75" customHeight="1">
      <c r="B26" s="26"/>
      <c r="C26" s="27"/>
      <c r="D26" s="56"/>
      <c r="E26" s="56"/>
      <c r="F26" s="56"/>
      <c r="G26" s="56"/>
      <c r="H26" s="56"/>
      <c r="I26" s="56"/>
      <c r="J26" s="56"/>
      <c r="K26" s="96"/>
    </row>
    <row r="27" spans="2:11" s="25" customFormat="1" ht="24.75" customHeight="1">
      <c r="B27" s="26"/>
      <c r="C27" s="27"/>
      <c r="D27" s="97" t="s">
        <v>34</v>
      </c>
      <c r="E27" s="27"/>
      <c r="F27" s="27"/>
      <c r="G27" s="27"/>
      <c r="H27" s="27"/>
      <c r="I27" s="27"/>
      <c r="J27" s="67">
        <f>ROUND(J87,2)</f>
        <v>0</v>
      </c>
      <c r="K27" s="30"/>
    </row>
    <row r="28" spans="2:11" s="25" customFormat="1" ht="6.75" customHeight="1">
      <c r="B28" s="26"/>
      <c r="C28" s="27"/>
      <c r="D28" s="56"/>
      <c r="E28" s="56"/>
      <c r="F28" s="56"/>
      <c r="G28" s="56"/>
      <c r="H28" s="56"/>
      <c r="I28" s="56"/>
      <c r="J28" s="56"/>
      <c r="K28" s="96"/>
    </row>
    <row r="29" spans="2:11" s="25" customFormat="1" ht="14.25" customHeight="1">
      <c r="B29" s="26"/>
      <c r="C29" s="27"/>
      <c r="D29" s="27"/>
      <c r="E29" s="27"/>
      <c r="F29" s="31" t="s">
        <v>36</v>
      </c>
      <c r="G29" s="27"/>
      <c r="H29" s="27"/>
      <c r="I29" s="31" t="s">
        <v>35</v>
      </c>
      <c r="J29" s="31" t="s">
        <v>37</v>
      </c>
      <c r="K29" s="30"/>
    </row>
    <row r="30" spans="2:11" s="25" customFormat="1" ht="14.25" customHeight="1">
      <c r="B30" s="26"/>
      <c r="C30" s="27"/>
      <c r="D30" s="35" t="s">
        <v>38</v>
      </c>
      <c r="E30" s="35" t="s">
        <v>39</v>
      </c>
      <c r="F30" s="98">
        <f>J27</f>
        <v>0</v>
      </c>
      <c r="G30" s="27"/>
      <c r="H30" s="27"/>
      <c r="I30" s="99">
        <v>0.21</v>
      </c>
      <c r="J30" s="98">
        <f>F30*0.21</f>
        <v>0</v>
      </c>
      <c r="K30" s="30"/>
    </row>
    <row r="31" spans="2:11" s="25" customFormat="1" ht="14.25" customHeight="1">
      <c r="B31" s="26"/>
      <c r="C31" s="27"/>
      <c r="D31" s="27"/>
      <c r="E31" s="35" t="s">
        <v>40</v>
      </c>
      <c r="F31" s="98">
        <f>ROUND(SUM(BF87:BF188),2)</f>
        <v>0</v>
      </c>
      <c r="G31" s="27"/>
      <c r="H31" s="27"/>
      <c r="I31" s="99">
        <v>0.15</v>
      </c>
      <c r="J31" s="98">
        <f>ROUND(ROUND((SUM(BF87:BF188)),2)*I31,2)</f>
        <v>0</v>
      </c>
      <c r="K31" s="30"/>
    </row>
    <row r="32" spans="2:11" s="25" customFormat="1" ht="12.75" customHeight="1" hidden="1">
      <c r="B32" s="26"/>
      <c r="C32" s="27"/>
      <c r="D32" s="27"/>
      <c r="E32" s="35" t="s">
        <v>41</v>
      </c>
      <c r="F32" s="98">
        <f>ROUND(SUM(BG87:BG188),2)</f>
        <v>0</v>
      </c>
      <c r="G32" s="27"/>
      <c r="H32" s="27"/>
      <c r="I32" s="99">
        <v>0.21</v>
      </c>
      <c r="J32" s="98">
        <v>0</v>
      </c>
      <c r="K32" s="30"/>
    </row>
    <row r="33" spans="2:11" s="25" customFormat="1" ht="12.75" customHeight="1" hidden="1">
      <c r="B33" s="26"/>
      <c r="C33" s="27"/>
      <c r="D33" s="27"/>
      <c r="E33" s="35" t="s">
        <v>42</v>
      </c>
      <c r="F33" s="98">
        <f>ROUND(SUM(BH87:BH188),2)</f>
        <v>0</v>
      </c>
      <c r="G33" s="27"/>
      <c r="H33" s="27"/>
      <c r="I33" s="99">
        <v>0.15</v>
      </c>
      <c r="J33" s="98">
        <v>0</v>
      </c>
      <c r="K33" s="30"/>
    </row>
    <row r="34" spans="2:11" s="25" customFormat="1" ht="12.75" customHeight="1" hidden="1">
      <c r="B34" s="26"/>
      <c r="C34" s="27"/>
      <c r="D34" s="27"/>
      <c r="E34" s="35" t="s">
        <v>43</v>
      </c>
      <c r="F34" s="98">
        <f>ROUND(SUM(BI87:BI188),2)</f>
        <v>0</v>
      </c>
      <c r="G34" s="27"/>
      <c r="H34" s="27"/>
      <c r="I34" s="99">
        <v>0</v>
      </c>
      <c r="J34" s="98">
        <v>0</v>
      </c>
      <c r="K34" s="30"/>
    </row>
    <row r="35" spans="2:11" s="25" customFormat="1" ht="6.75" customHeight="1">
      <c r="B35" s="26"/>
      <c r="C35" s="27"/>
      <c r="D35" s="27"/>
      <c r="E35" s="27"/>
      <c r="F35" s="27"/>
      <c r="G35" s="27"/>
      <c r="H35" s="27"/>
      <c r="I35" s="27"/>
      <c r="J35" s="27"/>
      <c r="K35" s="30"/>
    </row>
    <row r="36" spans="2:11" s="25" customFormat="1" ht="24.75" customHeight="1">
      <c r="B36" s="26"/>
      <c r="C36" s="100"/>
      <c r="D36" s="101" t="s">
        <v>44</v>
      </c>
      <c r="E36" s="59"/>
      <c r="F36" s="59"/>
      <c r="G36" s="102" t="s">
        <v>45</v>
      </c>
      <c r="H36" s="103" t="s">
        <v>46</v>
      </c>
      <c r="I36" s="59"/>
      <c r="J36" s="104">
        <f>SUM(J27:J34)</f>
        <v>0</v>
      </c>
      <c r="K36" s="105"/>
    </row>
    <row r="37" spans="2:11" s="25" customFormat="1" ht="14.25" customHeight="1">
      <c r="B37" s="42"/>
      <c r="C37" s="43"/>
      <c r="D37" s="43"/>
      <c r="E37" s="43"/>
      <c r="F37" s="43"/>
      <c r="G37" s="43"/>
      <c r="H37" s="43"/>
      <c r="I37" s="43"/>
      <c r="J37" s="43"/>
      <c r="K37" s="44"/>
    </row>
    <row r="41" spans="2:11" s="25" customFormat="1" ht="6.75" customHeight="1">
      <c r="B41" s="45"/>
      <c r="C41" s="46"/>
      <c r="D41" s="46"/>
      <c r="E41" s="46"/>
      <c r="F41" s="46"/>
      <c r="G41" s="46"/>
      <c r="H41" s="46"/>
      <c r="I41" s="46"/>
      <c r="J41" s="46"/>
      <c r="K41" s="106"/>
    </row>
    <row r="42" spans="2:11" s="25" customFormat="1" ht="36.75" customHeight="1">
      <c r="B42" s="26"/>
      <c r="C42" s="16" t="s">
        <v>129</v>
      </c>
      <c r="D42" s="27"/>
      <c r="E42" s="27"/>
      <c r="F42" s="27"/>
      <c r="G42" s="27"/>
      <c r="H42" s="27"/>
      <c r="I42" s="27"/>
      <c r="J42" s="27"/>
      <c r="K42" s="30"/>
    </row>
    <row r="43" spans="2:11" s="25" customFormat="1" ht="6.75" customHeight="1">
      <c r="B43" s="26"/>
      <c r="C43" s="27"/>
      <c r="D43" s="27"/>
      <c r="E43" s="27"/>
      <c r="F43" s="27"/>
      <c r="G43" s="27"/>
      <c r="H43" s="27"/>
      <c r="I43" s="27"/>
      <c r="J43" s="27"/>
      <c r="K43" s="30"/>
    </row>
    <row r="44" spans="2:11" s="25" customFormat="1" ht="14.25" customHeight="1">
      <c r="B44" s="26"/>
      <c r="C44" s="22" t="s">
        <v>15</v>
      </c>
      <c r="D44" s="27"/>
      <c r="E44" s="27"/>
      <c r="F44" s="27"/>
      <c r="G44" s="27"/>
      <c r="H44" s="27"/>
      <c r="I44" s="27"/>
      <c r="J44" s="27"/>
      <c r="K44" s="30"/>
    </row>
    <row r="45" spans="2:11" s="25" customFormat="1" ht="22.5" customHeight="1">
      <c r="B45" s="26"/>
      <c r="C45" s="27"/>
      <c r="D45" s="27"/>
      <c r="E45" s="20" t="s">
        <v>16</v>
      </c>
      <c r="F45" s="22"/>
      <c r="G45" s="22"/>
      <c r="H45" s="22"/>
      <c r="I45" s="27"/>
      <c r="J45" s="27"/>
      <c r="K45" s="30"/>
    </row>
    <row r="46" spans="2:11" s="25" customFormat="1" ht="14.25" customHeight="1">
      <c r="B46" s="26"/>
      <c r="C46" s="22" t="s">
        <v>127</v>
      </c>
      <c r="D46" s="27"/>
      <c r="E46" s="27"/>
      <c r="F46" s="27"/>
      <c r="G46" s="27"/>
      <c r="H46" s="27"/>
      <c r="I46" s="27"/>
      <c r="J46" s="27"/>
      <c r="K46" s="30"/>
    </row>
    <row r="47" spans="2:11" s="25" customFormat="1" ht="23.25" customHeight="1">
      <c r="B47" s="26"/>
      <c r="C47" s="27"/>
      <c r="D47" s="27"/>
      <c r="E47" s="288" t="str">
        <f>E9</f>
        <v>SO305 - Přeložka kanalizace</v>
      </c>
      <c r="F47" s="288"/>
      <c r="G47" s="288"/>
      <c r="H47" s="288"/>
      <c r="I47" s="27"/>
      <c r="J47" s="27"/>
      <c r="K47" s="30"/>
    </row>
    <row r="48" spans="2:11" s="25" customFormat="1" ht="6.75" customHeight="1">
      <c r="B48" s="26"/>
      <c r="C48" s="27"/>
      <c r="D48" s="27"/>
      <c r="E48" s="27"/>
      <c r="F48" s="27"/>
      <c r="G48" s="27"/>
      <c r="H48" s="27"/>
      <c r="I48" s="27"/>
      <c r="J48" s="27"/>
      <c r="K48" s="30"/>
    </row>
    <row r="49" spans="2:11" s="25" customFormat="1" ht="18" customHeight="1">
      <c r="B49" s="26"/>
      <c r="C49" s="22" t="s">
        <v>21</v>
      </c>
      <c r="D49" s="27"/>
      <c r="E49" s="27"/>
      <c r="F49" s="20" t="s">
        <v>16</v>
      </c>
      <c r="G49" s="27"/>
      <c r="H49" s="27"/>
      <c r="I49" s="22" t="s">
        <v>22</v>
      </c>
      <c r="J49" s="55">
        <v>43819</v>
      </c>
      <c r="K49" s="30"/>
    </row>
    <row r="50" spans="2:11" s="25" customFormat="1" ht="6.75" customHeight="1">
      <c r="B50" s="26"/>
      <c r="C50" s="27"/>
      <c r="D50" s="27"/>
      <c r="E50" s="27"/>
      <c r="F50" s="27"/>
      <c r="G50" s="27"/>
      <c r="H50" s="27"/>
      <c r="I50" s="27"/>
      <c r="J50" s="27"/>
      <c r="K50" s="30"/>
    </row>
    <row r="51" spans="2:11" s="25" customFormat="1" ht="15" customHeight="1">
      <c r="B51" s="26"/>
      <c r="C51" s="22" t="s">
        <v>25</v>
      </c>
      <c r="D51" s="27"/>
      <c r="E51" s="27"/>
      <c r="F51" s="20"/>
      <c r="G51" s="27"/>
      <c r="H51" s="27"/>
      <c r="I51" s="22" t="s">
        <v>30</v>
      </c>
      <c r="J51" s="20"/>
      <c r="K51" s="30"/>
    </row>
    <row r="52" spans="2:11" s="25" customFormat="1" ht="14.25" customHeight="1">
      <c r="B52" s="26"/>
      <c r="C52" s="22" t="s">
        <v>28</v>
      </c>
      <c r="D52" s="27"/>
      <c r="E52" s="27"/>
      <c r="F52" s="20" t="str">
        <f>IF(E18="","",E18)</f>
        <v> </v>
      </c>
      <c r="G52" s="27"/>
      <c r="H52" s="27"/>
      <c r="I52" s="27"/>
      <c r="J52" s="27"/>
      <c r="K52" s="30"/>
    </row>
    <row r="53" spans="2:11" s="25" customFormat="1" ht="9.75" customHeight="1">
      <c r="B53" s="26"/>
      <c r="C53" s="27"/>
      <c r="D53" s="27"/>
      <c r="E53" s="27"/>
      <c r="F53" s="27"/>
      <c r="G53" s="27"/>
      <c r="H53" s="27"/>
      <c r="I53" s="27"/>
      <c r="J53" s="27"/>
      <c r="K53" s="30"/>
    </row>
    <row r="54" spans="2:11" s="25" customFormat="1" ht="29.25" customHeight="1">
      <c r="B54" s="26"/>
      <c r="C54" s="107" t="s">
        <v>130</v>
      </c>
      <c r="D54" s="100"/>
      <c r="E54" s="100"/>
      <c r="F54" s="100"/>
      <c r="G54" s="100"/>
      <c r="H54" s="100"/>
      <c r="I54" s="100"/>
      <c r="J54" s="108" t="s">
        <v>131</v>
      </c>
      <c r="K54" s="109"/>
    </row>
    <row r="55" spans="2:11" s="25" customFormat="1" ht="9.75" customHeight="1">
      <c r="B55" s="26"/>
      <c r="C55" s="27"/>
      <c r="D55" s="27"/>
      <c r="E55" s="27"/>
      <c r="F55" s="27"/>
      <c r="G55" s="27"/>
      <c r="H55" s="27"/>
      <c r="I55" s="27"/>
      <c r="J55" s="27"/>
      <c r="K55" s="30"/>
    </row>
    <row r="56" spans="2:47" s="25" customFormat="1" ht="29.25" customHeight="1">
      <c r="B56" s="26"/>
      <c r="C56" s="110" t="s">
        <v>132</v>
      </c>
      <c r="D56" s="27"/>
      <c r="E56" s="27"/>
      <c r="F56" s="27"/>
      <c r="G56" s="27"/>
      <c r="H56" s="27"/>
      <c r="I56" s="27"/>
      <c r="J56" s="67">
        <f>J87</f>
        <v>0</v>
      </c>
      <c r="K56" s="30"/>
      <c r="AU56" s="10" t="s">
        <v>133</v>
      </c>
    </row>
    <row r="57" spans="2:11" s="111" customFormat="1" ht="24.75" customHeight="1">
      <c r="B57" s="112"/>
      <c r="C57" s="113"/>
      <c r="D57" s="114" t="s">
        <v>134</v>
      </c>
      <c r="E57" s="115"/>
      <c r="F57" s="115"/>
      <c r="G57" s="115"/>
      <c r="H57" s="115"/>
      <c r="I57" s="115"/>
      <c r="J57" s="116">
        <f>J88</f>
        <v>0</v>
      </c>
      <c r="K57" s="117"/>
    </row>
    <row r="58" spans="2:11" s="111" customFormat="1" ht="24.75" customHeight="1">
      <c r="B58" s="112"/>
      <c r="C58" s="113"/>
      <c r="D58" s="118" t="s">
        <v>135</v>
      </c>
      <c r="E58" s="119"/>
      <c r="F58" s="119"/>
      <c r="G58" s="119"/>
      <c r="H58" s="119"/>
      <c r="I58" s="119"/>
      <c r="J58" s="120">
        <f>J113</f>
        <v>0</v>
      </c>
      <c r="K58" s="117"/>
    </row>
    <row r="59" spans="2:11" s="121" customFormat="1" ht="19.5" customHeight="1">
      <c r="B59" s="122"/>
      <c r="C59" s="123"/>
      <c r="D59" s="124" t="s">
        <v>136</v>
      </c>
      <c r="E59" s="125"/>
      <c r="F59" s="125"/>
      <c r="G59" s="125"/>
      <c r="H59" s="125"/>
      <c r="I59" s="125"/>
      <c r="J59" s="126">
        <f>J114</f>
        <v>0</v>
      </c>
      <c r="K59" s="127"/>
    </row>
    <row r="60" spans="2:11" s="121" customFormat="1" ht="19.5" customHeight="1">
      <c r="B60" s="122"/>
      <c r="C60" s="123"/>
      <c r="D60" s="128" t="s">
        <v>137</v>
      </c>
      <c r="E60" s="129"/>
      <c r="F60" s="129"/>
      <c r="G60" s="129"/>
      <c r="H60" s="129"/>
      <c r="I60" s="129"/>
      <c r="J60" s="130">
        <f>J117</f>
        <v>0</v>
      </c>
      <c r="K60" s="127"/>
    </row>
    <row r="61" spans="2:11" s="121" customFormat="1" ht="19.5" customHeight="1">
      <c r="B61" s="122"/>
      <c r="C61" s="123"/>
      <c r="D61" s="128" t="s">
        <v>334</v>
      </c>
      <c r="E61" s="129"/>
      <c r="F61" s="129"/>
      <c r="G61" s="129"/>
      <c r="H61" s="129"/>
      <c r="I61" s="129"/>
      <c r="J61" s="130">
        <f>J128</f>
        <v>0</v>
      </c>
      <c r="K61" s="127"/>
    </row>
    <row r="62" spans="2:11" s="121" customFormat="1" ht="19.5" customHeight="1">
      <c r="B62" s="122"/>
      <c r="C62" s="123"/>
      <c r="D62" s="128" t="s">
        <v>139</v>
      </c>
      <c r="E62" s="129"/>
      <c r="F62" s="129"/>
      <c r="G62" s="129"/>
      <c r="H62" s="129"/>
      <c r="I62" s="129"/>
      <c r="J62" s="130">
        <f>J131</f>
        <v>0</v>
      </c>
      <c r="K62" s="127"/>
    </row>
    <row r="63" spans="2:11" s="121" customFormat="1" ht="19.5" customHeight="1">
      <c r="B63" s="122"/>
      <c r="C63" s="123"/>
      <c r="D63" s="128" t="s">
        <v>335</v>
      </c>
      <c r="E63" s="129"/>
      <c r="F63" s="129"/>
      <c r="G63" s="129"/>
      <c r="H63" s="129"/>
      <c r="I63" s="129"/>
      <c r="J63" s="130">
        <f>J137</f>
        <v>0</v>
      </c>
      <c r="K63" s="127"/>
    </row>
    <row r="64" spans="2:11" s="111" customFormat="1" ht="24.75" customHeight="1">
      <c r="B64" s="112"/>
      <c r="C64" s="113"/>
      <c r="D64" s="114" t="s">
        <v>140</v>
      </c>
      <c r="E64" s="115"/>
      <c r="F64" s="115"/>
      <c r="G64" s="115"/>
      <c r="H64" s="115"/>
      <c r="I64" s="115"/>
      <c r="J64" s="116">
        <f>J140</f>
        <v>0</v>
      </c>
      <c r="K64" s="117"/>
    </row>
    <row r="65" spans="2:11" s="121" customFormat="1" ht="19.5" customHeight="1">
      <c r="B65" s="122"/>
      <c r="C65" s="123"/>
      <c r="D65" s="124"/>
      <c r="E65" s="125"/>
      <c r="F65" s="125"/>
      <c r="G65" s="125"/>
      <c r="H65" s="125"/>
      <c r="I65" s="125"/>
      <c r="J65" s="126"/>
      <c r="K65" s="127"/>
    </row>
    <row r="66" spans="2:11" s="111" customFormat="1" ht="24.75" customHeight="1">
      <c r="B66" s="112"/>
      <c r="C66" s="113"/>
      <c r="D66" s="114" t="s">
        <v>144</v>
      </c>
      <c r="E66" s="115"/>
      <c r="F66" s="115"/>
      <c r="G66" s="115"/>
      <c r="H66" s="115"/>
      <c r="I66" s="115"/>
      <c r="J66" s="116">
        <f>J145</f>
        <v>0</v>
      </c>
      <c r="K66" s="117"/>
    </row>
    <row r="67" spans="2:11" s="121" customFormat="1" ht="19.5" customHeight="1">
      <c r="B67" s="122"/>
      <c r="C67" s="123"/>
      <c r="D67" s="124" t="s">
        <v>146</v>
      </c>
      <c r="E67" s="125"/>
      <c r="F67" s="125"/>
      <c r="G67" s="125"/>
      <c r="H67" s="125"/>
      <c r="I67" s="125"/>
      <c r="J67" s="126">
        <f>J146</f>
        <v>0</v>
      </c>
      <c r="K67" s="127"/>
    </row>
    <row r="68" spans="2:11" s="25" customFormat="1" ht="21.75" customHeight="1">
      <c r="B68" s="26"/>
      <c r="C68" s="27"/>
      <c r="D68" s="27"/>
      <c r="E68" s="27"/>
      <c r="F68" s="27"/>
      <c r="G68" s="27"/>
      <c r="H68" s="27"/>
      <c r="I68" s="27"/>
      <c r="J68" s="27"/>
      <c r="K68" s="30"/>
    </row>
    <row r="69" spans="2:11" s="25" customFormat="1" ht="6.75" customHeight="1">
      <c r="B69" s="42"/>
      <c r="C69" s="43"/>
      <c r="D69" s="43"/>
      <c r="E69" s="43"/>
      <c r="F69" s="43"/>
      <c r="G69" s="43"/>
      <c r="H69" s="43"/>
      <c r="I69" s="43"/>
      <c r="J69" s="43"/>
      <c r="K69" s="44"/>
    </row>
    <row r="73" spans="2:12" s="25" customFormat="1" ht="6.75" customHeight="1"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26"/>
    </row>
    <row r="74" spans="2:12" s="25" customFormat="1" ht="36.75" customHeight="1">
      <c r="B74" s="26"/>
      <c r="C74" s="47" t="s">
        <v>147</v>
      </c>
      <c r="L74" s="26"/>
    </row>
    <row r="75" spans="2:12" s="25" customFormat="1" ht="6.75" customHeight="1">
      <c r="B75" s="26"/>
      <c r="L75" s="26"/>
    </row>
    <row r="76" spans="2:12" s="25" customFormat="1" ht="14.25" customHeight="1">
      <c r="B76" s="26"/>
      <c r="C76" s="50" t="s">
        <v>15</v>
      </c>
      <c r="L76" s="26"/>
    </row>
    <row r="77" spans="2:12" s="25" customFormat="1" ht="22.5" customHeight="1">
      <c r="B77" s="26"/>
      <c r="E77" s="299" t="str">
        <f>E7</f>
        <v>Svářečská škola</v>
      </c>
      <c r="F77" s="299"/>
      <c r="G77" s="299"/>
      <c r="H77" s="299"/>
      <c r="L77" s="26"/>
    </row>
    <row r="78" spans="2:12" s="25" customFormat="1" ht="14.25" customHeight="1">
      <c r="B78" s="26"/>
      <c r="C78" s="50" t="s">
        <v>127</v>
      </c>
      <c r="L78" s="26"/>
    </row>
    <row r="79" spans="2:12" s="25" customFormat="1" ht="23.25" customHeight="1">
      <c r="B79" s="26"/>
      <c r="E79" s="288" t="str">
        <f>E9</f>
        <v>SO305 - Přeložka kanalizace</v>
      </c>
      <c r="F79" s="288"/>
      <c r="G79" s="288"/>
      <c r="H79" s="288"/>
      <c r="L79" s="26"/>
    </row>
    <row r="80" spans="2:12" s="25" customFormat="1" ht="6.75" customHeight="1">
      <c r="B80" s="26"/>
      <c r="L80" s="26"/>
    </row>
    <row r="81" spans="2:12" s="25" customFormat="1" ht="18" customHeight="1">
      <c r="B81" s="26"/>
      <c r="C81" s="50" t="s">
        <v>21</v>
      </c>
      <c r="F81" s="131" t="str">
        <f>F12</f>
        <v>Svářečská škola</v>
      </c>
      <c r="I81" s="50" t="s">
        <v>22</v>
      </c>
      <c r="J81" s="132">
        <f>IF(J12="","",J12)</f>
        <v>43819</v>
      </c>
      <c r="L81" s="26"/>
    </row>
    <row r="82" spans="2:12" s="25" customFormat="1" ht="6.75" customHeight="1">
      <c r="B82" s="26"/>
      <c r="L82" s="26"/>
    </row>
    <row r="83" spans="2:12" s="25" customFormat="1" ht="15" customHeight="1">
      <c r="B83" s="26"/>
      <c r="C83" s="50" t="s">
        <v>25</v>
      </c>
      <c r="F83" s="131">
        <f>E15</f>
        <v>0</v>
      </c>
      <c r="I83" s="50" t="s">
        <v>30</v>
      </c>
      <c r="J83" s="131">
        <f>E21</f>
        <v>0</v>
      </c>
      <c r="L83" s="26"/>
    </row>
    <row r="84" spans="2:12" s="25" customFormat="1" ht="14.25" customHeight="1">
      <c r="B84" s="26"/>
      <c r="C84" s="50" t="s">
        <v>28</v>
      </c>
      <c r="F84" s="131" t="str">
        <f>IF(E18="","",E18)</f>
        <v> </v>
      </c>
      <c r="L84" s="26"/>
    </row>
    <row r="85" spans="2:12" s="25" customFormat="1" ht="9.75" customHeight="1">
      <c r="B85" s="26"/>
      <c r="L85" s="26"/>
    </row>
    <row r="86" spans="2:20" s="133" customFormat="1" ht="29.25" customHeight="1">
      <c r="B86" s="134"/>
      <c r="C86" s="135" t="s">
        <v>148</v>
      </c>
      <c r="D86" s="136" t="s">
        <v>53</v>
      </c>
      <c r="E86" s="136" t="s">
        <v>49</v>
      </c>
      <c r="F86" s="136" t="s">
        <v>149</v>
      </c>
      <c r="G86" s="136" t="s">
        <v>150</v>
      </c>
      <c r="H86" s="136" t="s">
        <v>151</v>
      </c>
      <c r="I86" s="137" t="s">
        <v>152</v>
      </c>
      <c r="J86" s="136" t="s">
        <v>131</v>
      </c>
      <c r="K86" s="138" t="s">
        <v>153</v>
      </c>
      <c r="L86" s="134"/>
      <c r="M86" s="61" t="s">
        <v>154</v>
      </c>
      <c r="N86" s="62" t="s">
        <v>38</v>
      </c>
      <c r="O86" s="62" t="s">
        <v>155</v>
      </c>
      <c r="P86" s="62" t="s">
        <v>156</v>
      </c>
      <c r="Q86" s="62" t="s">
        <v>157</v>
      </c>
      <c r="R86" s="62" t="s">
        <v>158</v>
      </c>
      <c r="S86" s="62" t="s">
        <v>159</v>
      </c>
      <c r="T86" s="63" t="s">
        <v>160</v>
      </c>
    </row>
    <row r="87" spans="2:63" s="25" customFormat="1" ht="29.25" customHeight="1">
      <c r="B87" s="26"/>
      <c r="C87" s="65" t="s">
        <v>132</v>
      </c>
      <c r="J87" s="139">
        <f>J88+J113+J145+J140</f>
        <v>0</v>
      </c>
      <c r="L87" s="26"/>
      <c r="M87" s="64"/>
      <c r="N87" s="56"/>
      <c r="O87" s="56"/>
      <c r="P87" s="140" t="e">
        <f>P88+P115+P177+P186</f>
        <v>#REF!</v>
      </c>
      <c r="Q87" s="56"/>
      <c r="R87" s="140" t="e">
        <f>R88+R115+R177+R186</f>
        <v>#REF!</v>
      </c>
      <c r="S87" s="56"/>
      <c r="T87" s="141" t="e">
        <f>T88+T115+T177+T186</f>
        <v>#REF!</v>
      </c>
      <c r="AT87" s="10" t="s">
        <v>67</v>
      </c>
      <c r="AU87" s="10" t="s">
        <v>133</v>
      </c>
      <c r="BK87" s="142" t="e">
        <f>BK88+BK115+BK177+BK186</f>
        <v>#REF!</v>
      </c>
    </row>
    <row r="88" spans="2:63" s="143" customFormat="1" ht="36.75" customHeight="1">
      <c r="B88" s="144"/>
      <c r="D88" s="145" t="s">
        <v>67</v>
      </c>
      <c r="E88" s="146" t="s">
        <v>20</v>
      </c>
      <c r="F88" s="146" t="s">
        <v>161</v>
      </c>
      <c r="J88" s="147">
        <f>J89+J91+J94+J96+J97+J99+J102+J103+J104+J106+J108+J110+J112</f>
        <v>0</v>
      </c>
      <c r="L88" s="144"/>
      <c r="M88" s="148"/>
      <c r="N88" s="149"/>
      <c r="O88" s="149"/>
      <c r="P88" s="150" t="e">
        <f>SUM(P89:P114)</f>
        <v>#REF!</v>
      </c>
      <c r="Q88" s="149"/>
      <c r="R88" s="150" t="e">
        <f>SUM(R89:R114)</f>
        <v>#REF!</v>
      </c>
      <c r="S88" s="149"/>
      <c r="T88" s="151" t="e">
        <f>SUM(T89:T114)</f>
        <v>#REF!</v>
      </c>
      <c r="AR88" s="152" t="s">
        <v>20</v>
      </c>
      <c r="AT88" s="153" t="s">
        <v>67</v>
      </c>
      <c r="AU88" s="153" t="s">
        <v>68</v>
      </c>
      <c r="AY88" s="152" t="s">
        <v>162</v>
      </c>
      <c r="BK88" s="154" t="e">
        <f>SUM(BK89:BK114)</f>
        <v>#REF!</v>
      </c>
    </row>
    <row r="89" spans="2:65" s="25" customFormat="1" ht="31.5" customHeight="1">
      <c r="B89" s="155"/>
      <c r="C89" s="156" t="s">
        <v>20</v>
      </c>
      <c r="D89" s="156" t="s">
        <v>163</v>
      </c>
      <c r="E89" s="157" t="s">
        <v>164</v>
      </c>
      <c r="F89" s="158" t="s">
        <v>165</v>
      </c>
      <c r="G89" s="159" t="s">
        <v>166</v>
      </c>
      <c r="H89" s="160">
        <v>12</v>
      </c>
      <c r="I89" s="161"/>
      <c r="J89" s="161">
        <f>ROUND(I89*H89,2)</f>
        <v>0</v>
      </c>
      <c r="K89" s="158" t="s">
        <v>167</v>
      </c>
      <c r="L89" s="26"/>
      <c r="M89" s="162"/>
      <c r="N89" s="163" t="s">
        <v>39</v>
      </c>
      <c r="O89" s="164">
        <v>1.548</v>
      </c>
      <c r="P89" s="164">
        <f>O89*H89</f>
        <v>18.576</v>
      </c>
      <c r="Q89" s="164">
        <v>0</v>
      </c>
      <c r="R89" s="164">
        <f>Q89*H89</f>
        <v>0</v>
      </c>
      <c r="S89" s="164">
        <v>0</v>
      </c>
      <c r="T89" s="165">
        <f>S89*H89</f>
        <v>0</v>
      </c>
      <c r="AR89" s="10" t="s">
        <v>168</v>
      </c>
      <c r="AT89" s="10" t="s">
        <v>163</v>
      </c>
      <c r="AU89" s="10" t="s">
        <v>20</v>
      </c>
      <c r="AY89" s="10" t="s">
        <v>162</v>
      </c>
      <c r="BE89" s="166">
        <f>IF(N89="základní",J89,0)</f>
        <v>0</v>
      </c>
      <c r="BF89" s="166">
        <f>IF(N89="snížená",J89,0)</f>
        <v>0</v>
      </c>
      <c r="BG89" s="166">
        <f>IF(N89="zákl. přenesená",J89,0)</f>
        <v>0</v>
      </c>
      <c r="BH89" s="166">
        <f>IF(N89="sníž. přenesená",J89,0)</f>
        <v>0</v>
      </c>
      <c r="BI89" s="166">
        <f>IF(N89="nulová",J89,0)</f>
        <v>0</v>
      </c>
      <c r="BJ89" s="10" t="s">
        <v>20</v>
      </c>
      <c r="BK89" s="166">
        <f>ROUND(I89*H89,2)</f>
        <v>0</v>
      </c>
      <c r="BL89" s="10" t="s">
        <v>168</v>
      </c>
      <c r="BM89" s="10" t="s">
        <v>336</v>
      </c>
    </row>
    <row r="90" spans="2:47" s="25" customFormat="1" ht="7.5" customHeight="1">
      <c r="B90" s="26"/>
      <c r="D90" s="194"/>
      <c r="F90" s="195"/>
      <c r="L90" s="26"/>
      <c r="M90" s="167"/>
      <c r="N90" s="27"/>
      <c r="O90" s="27"/>
      <c r="P90" s="27"/>
      <c r="Q90" s="27"/>
      <c r="R90" s="27"/>
      <c r="S90" s="27"/>
      <c r="T90" s="58"/>
      <c r="AT90" s="10" t="s">
        <v>176</v>
      </c>
      <c r="AU90" s="10" t="s">
        <v>20</v>
      </c>
    </row>
    <row r="91" spans="2:65" s="25" customFormat="1" ht="31.5" customHeight="1">
      <c r="B91" s="155"/>
      <c r="C91" s="156" t="s">
        <v>79</v>
      </c>
      <c r="D91" s="156" t="s">
        <v>163</v>
      </c>
      <c r="E91" s="157" t="s">
        <v>337</v>
      </c>
      <c r="F91" s="158" t="s">
        <v>338</v>
      </c>
      <c r="G91" s="159" t="s">
        <v>166</v>
      </c>
      <c r="H91" s="160">
        <v>40</v>
      </c>
      <c r="I91" s="161"/>
      <c r="J91" s="161">
        <f>ROUND(I91*H91,2)</f>
        <v>0</v>
      </c>
      <c r="K91" s="158" t="s">
        <v>167</v>
      </c>
      <c r="L91" s="26"/>
      <c r="M91" s="162"/>
      <c r="N91" s="163" t="s">
        <v>39</v>
      </c>
      <c r="O91" s="164">
        <v>0.8249999999999998</v>
      </c>
      <c r="P91" s="164">
        <f>O91*H91</f>
        <v>32.99999999999999</v>
      </c>
      <c r="Q91" s="164">
        <v>0</v>
      </c>
      <c r="R91" s="164">
        <f>Q91*H91</f>
        <v>0</v>
      </c>
      <c r="S91" s="164">
        <v>0</v>
      </c>
      <c r="T91" s="165">
        <f>S91*H91</f>
        <v>0</v>
      </c>
      <c r="AR91" s="10" t="s">
        <v>168</v>
      </c>
      <c r="AT91" s="10" t="s">
        <v>163</v>
      </c>
      <c r="AU91" s="10" t="s">
        <v>20</v>
      </c>
      <c r="AY91" s="10" t="s">
        <v>162</v>
      </c>
      <c r="BE91" s="166">
        <f>IF(N91="základní",J91,0)</f>
        <v>0</v>
      </c>
      <c r="BF91" s="166">
        <f>IF(N91="snížená",J91,0)</f>
        <v>0</v>
      </c>
      <c r="BG91" s="166">
        <f>IF(N91="zákl. přenesená",J91,0)</f>
        <v>0</v>
      </c>
      <c r="BH91" s="166">
        <f>IF(N91="sníž. přenesená",J91,0)</f>
        <v>0</v>
      </c>
      <c r="BI91" s="166">
        <f>IF(N91="nulová",J91,0)</f>
        <v>0</v>
      </c>
      <c r="BJ91" s="10" t="s">
        <v>20</v>
      </c>
      <c r="BK91" s="166">
        <f>ROUND(I91*H91,2)</f>
        <v>0</v>
      </c>
      <c r="BL91" s="10" t="s">
        <v>168</v>
      </c>
      <c r="BM91" s="10" t="s">
        <v>339</v>
      </c>
    </row>
    <row r="92" spans="2:47" s="25" customFormat="1" ht="12" customHeight="1">
      <c r="B92" s="26"/>
      <c r="D92" s="187"/>
      <c r="F92" s="188"/>
      <c r="L92" s="26"/>
      <c r="M92" s="167"/>
      <c r="N92" s="27"/>
      <c r="O92" s="27"/>
      <c r="P92" s="27"/>
      <c r="Q92" s="27"/>
      <c r="R92" s="27"/>
      <c r="S92" s="27"/>
      <c r="T92" s="58"/>
      <c r="AT92" s="10" t="s">
        <v>176</v>
      </c>
      <c r="AU92" s="10" t="s">
        <v>20</v>
      </c>
    </row>
    <row r="93" spans="2:51" s="168" customFormat="1" ht="12.75" customHeight="1" hidden="1">
      <c r="B93" s="169"/>
      <c r="D93" s="194"/>
      <c r="E93" s="196"/>
      <c r="F93" s="197"/>
      <c r="H93" s="198"/>
      <c r="L93" s="169"/>
      <c r="M93" s="170"/>
      <c r="N93" s="171"/>
      <c r="O93" s="171"/>
      <c r="P93" s="171"/>
      <c r="Q93" s="171"/>
      <c r="R93" s="171"/>
      <c r="S93" s="171"/>
      <c r="T93" s="172"/>
      <c r="AT93" s="173" t="s">
        <v>180</v>
      </c>
      <c r="AU93" s="173" t="s">
        <v>20</v>
      </c>
      <c r="AV93" s="168" t="s">
        <v>79</v>
      </c>
      <c r="AW93" s="168" t="s">
        <v>31</v>
      </c>
      <c r="AX93" s="168" t="s">
        <v>20</v>
      </c>
      <c r="AY93" s="173" t="s">
        <v>162</v>
      </c>
    </row>
    <row r="94" spans="2:65" s="25" customFormat="1" ht="31.5" customHeight="1">
      <c r="B94" s="155"/>
      <c r="C94" s="156" t="s">
        <v>173</v>
      </c>
      <c r="D94" s="156" t="s">
        <v>163</v>
      </c>
      <c r="E94" s="157" t="s">
        <v>174</v>
      </c>
      <c r="F94" s="158" t="s">
        <v>175</v>
      </c>
      <c r="G94" s="159" t="s">
        <v>166</v>
      </c>
      <c r="H94" s="160">
        <v>40</v>
      </c>
      <c r="I94" s="161"/>
      <c r="J94" s="161">
        <f>ROUND(I94*H94,2)</f>
        <v>0</v>
      </c>
      <c r="K94" s="158" t="s">
        <v>167</v>
      </c>
      <c r="L94" s="26"/>
      <c r="M94" s="162"/>
      <c r="N94" s="163" t="s">
        <v>39</v>
      </c>
      <c r="O94" s="164">
        <v>0.1</v>
      </c>
      <c r="P94" s="164">
        <f>O94*H94</f>
        <v>4</v>
      </c>
      <c r="Q94" s="164">
        <v>0</v>
      </c>
      <c r="R94" s="164">
        <f>Q94*H94</f>
        <v>0</v>
      </c>
      <c r="S94" s="164">
        <v>0</v>
      </c>
      <c r="T94" s="165">
        <f>S94*H94</f>
        <v>0</v>
      </c>
      <c r="AR94" s="10" t="s">
        <v>168</v>
      </c>
      <c r="AT94" s="10" t="s">
        <v>163</v>
      </c>
      <c r="AU94" s="10" t="s">
        <v>20</v>
      </c>
      <c r="AY94" s="10" t="s">
        <v>162</v>
      </c>
      <c r="BE94" s="166">
        <f>IF(N94="základní",J94,0)</f>
        <v>0</v>
      </c>
      <c r="BF94" s="166">
        <f>IF(N94="snížená",J94,0)</f>
        <v>0</v>
      </c>
      <c r="BG94" s="166">
        <f>IF(N94="zákl. přenesená",J94,0)</f>
        <v>0</v>
      </c>
      <c r="BH94" s="166">
        <f>IF(N94="sníž. přenesená",J94,0)</f>
        <v>0</v>
      </c>
      <c r="BI94" s="166">
        <f>IF(N94="nulová",J94,0)</f>
        <v>0</v>
      </c>
      <c r="BJ94" s="10" t="s">
        <v>20</v>
      </c>
      <c r="BK94" s="166">
        <f>ROUND(I94*H94,2)</f>
        <v>0</v>
      </c>
      <c r="BL94" s="10" t="s">
        <v>168</v>
      </c>
      <c r="BM94" s="10" t="s">
        <v>340</v>
      </c>
    </row>
    <row r="95" spans="2:65" s="25" customFormat="1" ht="8.25" customHeight="1">
      <c r="B95" s="155"/>
      <c r="D95" s="194"/>
      <c r="F95" s="195"/>
      <c r="L95" s="26"/>
      <c r="M95" s="162"/>
      <c r="N95" s="163" t="s">
        <v>39</v>
      </c>
      <c r="O95" s="164">
        <v>2.379</v>
      </c>
      <c r="P95" s="164" t="e">
        <f>O95*#REF!</f>
        <v>#REF!</v>
      </c>
      <c r="Q95" s="164">
        <v>0.01046</v>
      </c>
      <c r="R95" s="164" t="e">
        <f>Q95*#REF!</f>
        <v>#REF!</v>
      </c>
      <c r="S95" s="164">
        <v>0</v>
      </c>
      <c r="T95" s="165" t="e">
        <f>S95*#REF!</f>
        <v>#REF!</v>
      </c>
      <c r="AR95" s="10" t="s">
        <v>168</v>
      </c>
      <c r="AT95" s="10" t="s">
        <v>163</v>
      </c>
      <c r="AU95" s="10" t="s">
        <v>20</v>
      </c>
      <c r="AY95" s="10" t="s">
        <v>162</v>
      </c>
      <c r="BE95" s="166" t="e">
        <f>IF(N95="základní",#REF!,0)</f>
        <v>#REF!</v>
      </c>
      <c r="BF95" s="166">
        <f>IF(N95="snížená",#REF!,0)</f>
        <v>0</v>
      </c>
      <c r="BG95" s="166">
        <f>IF(N95="zákl. přenesená",#REF!,0)</f>
        <v>0</v>
      </c>
      <c r="BH95" s="166">
        <f>IF(N95="sníž. přenesená",#REF!,0)</f>
        <v>0</v>
      </c>
      <c r="BI95" s="166">
        <f>IF(N95="nulová",#REF!,0)</f>
        <v>0</v>
      </c>
      <c r="BJ95" s="10" t="s">
        <v>20</v>
      </c>
      <c r="BK95" s="166" t="e">
        <f>ROUND(#REF!*#REF!,2)</f>
        <v>#REF!</v>
      </c>
      <c r="BL95" s="10" t="s">
        <v>168</v>
      </c>
      <c r="BM95" s="10" t="s">
        <v>341</v>
      </c>
    </row>
    <row r="96" spans="2:47" s="25" customFormat="1" ht="35.25" customHeight="1">
      <c r="B96" s="26"/>
      <c r="C96" s="156" t="s">
        <v>177</v>
      </c>
      <c r="D96" s="156" t="s">
        <v>163</v>
      </c>
      <c r="E96" s="157" t="s">
        <v>342</v>
      </c>
      <c r="F96" s="158" t="s">
        <v>343</v>
      </c>
      <c r="G96" s="159" t="s">
        <v>166</v>
      </c>
      <c r="H96" s="160">
        <v>50</v>
      </c>
      <c r="I96" s="161"/>
      <c r="J96" s="161">
        <f>ROUND(I96*H96,2)</f>
        <v>0</v>
      </c>
      <c r="K96" s="158" t="s">
        <v>167</v>
      </c>
      <c r="L96" s="26"/>
      <c r="M96" s="167"/>
      <c r="N96" s="27"/>
      <c r="O96" s="27"/>
      <c r="P96" s="27"/>
      <c r="Q96" s="27"/>
      <c r="R96" s="27"/>
      <c r="S96" s="27"/>
      <c r="T96" s="58"/>
      <c r="AT96" s="10" t="s">
        <v>176</v>
      </c>
      <c r="AU96" s="10" t="s">
        <v>20</v>
      </c>
    </row>
    <row r="97" spans="2:65" s="25" customFormat="1" ht="44.25" customHeight="1">
      <c r="B97" s="155"/>
      <c r="C97" s="156" t="s">
        <v>181</v>
      </c>
      <c r="D97" s="156" t="s">
        <v>163</v>
      </c>
      <c r="E97" s="157" t="s">
        <v>182</v>
      </c>
      <c r="F97" s="158" t="s">
        <v>183</v>
      </c>
      <c r="G97" s="159" t="s">
        <v>166</v>
      </c>
      <c r="H97" s="160">
        <v>50</v>
      </c>
      <c r="I97" s="161"/>
      <c r="J97" s="161">
        <f>ROUND(I97*H97,2)</f>
        <v>0</v>
      </c>
      <c r="K97" s="158" t="s">
        <v>167</v>
      </c>
      <c r="L97" s="26"/>
      <c r="M97" s="162"/>
      <c r="N97" s="163" t="s">
        <v>39</v>
      </c>
      <c r="O97" s="164">
        <v>0.519</v>
      </c>
      <c r="P97" s="164">
        <f>O97*H96</f>
        <v>25.95</v>
      </c>
      <c r="Q97" s="164">
        <v>0</v>
      </c>
      <c r="R97" s="164">
        <f>Q97*H96</f>
        <v>0</v>
      </c>
      <c r="S97" s="164">
        <v>0</v>
      </c>
      <c r="T97" s="165">
        <f>S97*H96</f>
        <v>0</v>
      </c>
      <c r="AR97" s="10" t="s">
        <v>168</v>
      </c>
      <c r="AT97" s="10" t="s">
        <v>163</v>
      </c>
      <c r="AU97" s="10" t="s">
        <v>20</v>
      </c>
      <c r="AY97" s="10" t="s">
        <v>162</v>
      </c>
      <c r="BE97" s="166">
        <f>IF(N97="základní",J96,0)</f>
        <v>0</v>
      </c>
      <c r="BF97" s="166">
        <f>IF(N97="snížená",J96,0)</f>
        <v>0</v>
      </c>
      <c r="BG97" s="166">
        <f>IF(N97="zákl. přenesená",J96,0)</f>
        <v>0</v>
      </c>
      <c r="BH97" s="166">
        <f>IF(N97="sníž. přenesená",J96,0)</f>
        <v>0</v>
      </c>
      <c r="BI97" s="166">
        <f>IF(N97="nulová",J96,0)</f>
        <v>0</v>
      </c>
      <c r="BJ97" s="10" t="s">
        <v>20</v>
      </c>
      <c r="BK97" s="166">
        <f>ROUND(I96*H96,2)</f>
        <v>0</v>
      </c>
      <c r="BL97" s="10" t="s">
        <v>168</v>
      </c>
      <c r="BM97" s="10" t="s">
        <v>195</v>
      </c>
    </row>
    <row r="98" spans="2:65" s="25" customFormat="1" ht="6" customHeight="1">
      <c r="B98" s="155"/>
      <c r="D98" s="194"/>
      <c r="F98" s="195"/>
      <c r="L98" s="26"/>
      <c r="M98" s="162"/>
      <c r="N98" s="163" t="s">
        <v>39</v>
      </c>
      <c r="O98" s="164">
        <v>0.083</v>
      </c>
      <c r="P98" s="164">
        <f>O98*H97</f>
        <v>4.15</v>
      </c>
      <c r="Q98" s="164">
        <v>0</v>
      </c>
      <c r="R98" s="164">
        <f>Q98*H97</f>
        <v>0</v>
      </c>
      <c r="S98" s="164">
        <v>0</v>
      </c>
      <c r="T98" s="165">
        <f>S98*H97</f>
        <v>0</v>
      </c>
      <c r="AR98" s="10" t="s">
        <v>168</v>
      </c>
      <c r="AT98" s="10" t="s">
        <v>163</v>
      </c>
      <c r="AU98" s="10" t="s">
        <v>20</v>
      </c>
      <c r="AY98" s="10" t="s">
        <v>162</v>
      </c>
      <c r="BE98" s="166">
        <f>IF(N98="základní",J97,0)</f>
        <v>0</v>
      </c>
      <c r="BF98" s="166">
        <f>IF(N98="snížená",J97,0)</f>
        <v>0</v>
      </c>
      <c r="BG98" s="166">
        <f>IF(N98="zákl. přenesená",J97,0)</f>
        <v>0</v>
      </c>
      <c r="BH98" s="166">
        <f>IF(N98="sníž. přenesená",J97,0)</f>
        <v>0</v>
      </c>
      <c r="BI98" s="166">
        <f>IF(N98="nulová",J97,0)</f>
        <v>0</v>
      </c>
      <c r="BJ98" s="10" t="s">
        <v>20</v>
      </c>
      <c r="BK98" s="166">
        <f>ROUND(I97*H97,2)</f>
        <v>0</v>
      </c>
      <c r="BL98" s="10" t="s">
        <v>168</v>
      </c>
      <c r="BM98" s="10" t="s">
        <v>344</v>
      </c>
    </row>
    <row r="99" spans="2:47" s="25" customFormat="1" ht="38.25" customHeight="1">
      <c r="B99" s="26"/>
      <c r="C99" s="156" t="s">
        <v>185</v>
      </c>
      <c r="D99" s="156" t="s">
        <v>163</v>
      </c>
      <c r="E99" s="157" t="s">
        <v>186</v>
      </c>
      <c r="F99" s="158" t="s">
        <v>187</v>
      </c>
      <c r="G99" s="159" t="s">
        <v>166</v>
      </c>
      <c r="H99" s="160">
        <v>700</v>
      </c>
      <c r="I99" s="161"/>
      <c r="J99" s="161">
        <f>ROUND(I99*H99,2)</f>
        <v>0</v>
      </c>
      <c r="K99" s="158" t="s">
        <v>167</v>
      </c>
      <c r="L99" s="26"/>
      <c r="M99" s="167"/>
      <c r="N99" s="27"/>
      <c r="O99" s="27"/>
      <c r="P99" s="27"/>
      <c r="Q99" s="27"/>
      <c r="R99" s="27"/>
      <c r="S99" s="27"/>
      <c r="T99" s="58"/>
      <c r="AT99" s="10" t="s">
        <v>176</v>
      </c>
      <c r="AU99" s="10" t="s">
        <v>20</v>
      </c>
    </row>
    <row r="100" spans="2:65" s="25" customFormat="1" ht="12" customHeight="1">
      <c r="B100" s="155"/>
      <c r="D100" s="187"/>
      <c r="F100" s="188"/>
      <c r="L100" s="26"/>
      <c r="M100" s="162"/>
      <c r="N100" s="163" t="s">
        <v>39</v>
      </c>
      <c r="O100" s="164">
        <v>0.004</v>
      </c>
      <c r="P100" s="164">
        <f>O100*H99</f>
        <v>2.8000000000000003</v>
      </c>
      <c r="Q100" s="164">
        <v>0</v>
      </c>
      <c r="R100" s="164">
        <f>Q100*H99</f>
        <v>0</v>
      </c>
      <c r="S100" s="164">
        <v>0</v>
      </c>
      <c r="T100" s="165">
        <f>S100*H99</f>
        <v>0</v>
      </c>
      <c r="AR100" s="10" t="s">
        <v>168</v>
      </c>
      <c r="AT100" s="10" t="s">
        <v>163</v>
      </c>
      <c r="AU100" s="10" t="s">
        <v>20</v>
      </c>
      <c r="AY100" s="10" t="s">
        <v>162</v>
      </c>
      <c r="BE100" s="166">
        <f>IF(N100="základní",J99,0)</f>
        <v>0</v>
      </c>
      <c r="BF100" s="166">
        <f>IF(N100="snížená",J99,0)</f>
        <v>0</v>
      </c>
      <c r="BG100" s="166">
        <f>IF(N100="zákl. přenesená",J99,0)</f>
        <v>0</v>
      </c>
      <c r="BH100" s="166">
        <f>IF(N100="sníž. přenesená",J99,0)</f>
        <v>0</v>
      </c>
      <c r="BI100" s="166">
        <f>IF(N100="nulová",J99,0)</f>
        <v>0</v>
      </c>
      <c r="BJ100" s="10" t="s">
        <v>20</v>
      </c>
      <c r="BK100" s="166">
        <f>ROUND(I99*H99,2)</f>
        <v>0</v>
      </c>
      <c r="BL100" s="10" t="s">
        <v>168</v>
      </c>
      <c r="BM100" s="10" t="s">
        <v>345</v>
      </c>
    </row>
    <row r="101" spans="2:47" s="25" customFormat="1" ht="6.75" customHeight="1">
      <c r="B101" s="26"/>
      <c r="C101" s="168"/>
      <c r="D101" s="194"/>
      <c r="E101" s="168"/>
      <c r="F101" s="197"/>
      <c r="G101" s="168"/>
      <c r="H101" s="198"/>
      <c r="I101" s="168"/>
      <c r="J101" s="168"/>
      <c r="K101" s="168"/>
      <c r="L101" s="26"/>
      <c r="M101" s="167"/>
      <c r="N101" s="27"/>
      <c r="O101" s="27"/>
      <c r="P101" s="27"/>
      <c r="Q101" s="27"/>
      <c r="R101" s="27"/>
      <c r="S101" s="27"/>
      <c r="T101" s="58"/>
      <c r="AT101" s="10" t="s">
        <v>176</v>
      </c>
      <c r="AU101" s="10" t="s">
        <v>20</v>
      </c>
    </row>
    <row r="102" spans="2:51" s="168" customFormat="1" ht="26.25" customHeight="1">
      <c r="B102" s="169"/>
      <c r="C102" s="156" t="s">
        <v>189</v>
      </c>
      <c r="D102" s="156" t="s">
        <v>163</v>
      </c>
      <c r="E102" s="157" t="s">
        <v>190</v>
      </c>
      <c r="F102" s="158" t="s">
        <v>191</v>
      </c>
      <c r="G102" s="159" t="s">
        <v>166</v>
      </c>
      <c r="H102" s="160">
        <v>50</v>
      </c>
      <c r="I102" s="161"/>
      <c r="J102" s="161">
        <f>ROUND(I102*H102,2)</f>
        <v>0</v>
      </c>
      <c r="K102" s="158" t="s">
        <v>167</v>
      </c>
      <c r="L102" s="169"/>
      <c r="M102" s="170"/>
      <c r="N102" s="171"/>
      <c r="O102" s="171"/>
      <c r="P102" s="171"/>
      <c r="Q102" s="171"/>
      <c r="R102" s="171"/>
      <c r="S102" s="171"/>
      <c r="T102" s="172"/>
      <c r="AT102" s="173" t="s">
        <v>180</v>
      </c>
      <c r="AU102" s="173" t="s">
        <v>20</v>
      </c>
      <c r="AV102" s="168" t="s">
        <v>79</v>
      </c>
      <c r="AW102" s="168" t="s">
        <v>5</v>
      </c>
      <c r="AX102" s="168" t="s">
        <v>20</v>
      </c>
      <c r="AY102" s="173" t="s">
        <v>162</v>
      </c>
    </row>
    <row r="103" spans="2:65" s="25" customFormat="1" ht="31.5" customHeight="1">
      <c r="B103" s="155"/>
      <c r="C103" s="156" t="s">
        <v>192</v>
      </c>
      <c r="D103" s="156" t="s">
        <v>163</v>
      </c>
      <c r="E103" s="157" t="s">
        <v>193</v>
      </c>
      <c r="F103" s="158" t="s">
        <v>194</v>
      </c>
      <c r="G103" s="159" t="s">
        <v>166</v>
      </c>
      <c r="H103" s="160">
        <v>50</v>
      </c>
      <c r="I103" s="161"/>
      <c r="J103" s="161">
        <f>ROUND(I103*H103,2)</f>
        <v>0</v>
      </c>
      <c r="K103" s="158" t="s">
        <v>167</v>
      </c>
      <c r="L103" s="26"/>
      <c r="M103" s="162"/>
      <c r="N103" s="163" t="s">
        <v>39</v>
      </c>
      <c r="O103" s="164">
        <v>0.48400000000000004</v>
      </c>
      <c r="P103" s="164">
        <f>O103*H102</f>
        <v>24.200000000000003</v>
      </c>
      <c r="Q103" s="164">
        <v>0</v>
      </c>
      <c r="R103" s="164">
        <f>Q103*H102</f>
        <v>0</v>
      </c>
      <c r="S103" s="164">
        <v>0</v>
      </c>
      <c r="T103" s="165">
        <f>S103*H102</f>
        <v>0</v>
      </c>
      <c r="AR103" s="10" t="s">
        <v>168</v>
      </c>
      <c r="AT103" s="10" t="s">
        <v>163</v>
      </c>
      <c r="AU103" s="10" t="s">
        <v>20</v>
      </c>
      <c r="AY103" s="10" t="s">
        <v>162</v>
      </c>
      <c r="BE103" s="166">
        <f>IF(N103="základní",J102,0)</f>
        <v>0</v>
      </c>
      <c r="BF103" s="166">
        <f>IF(N103="snížená",J102,0)</f>
        <v>0</v>
      </c>
      <c r="BG103" s="166">
        <f>IF(N103="zákl. přenesená",J102,0)</f>
        <v>0</v>
      </c>
      <c r="BH103" s="166">
        <f>IF(N103="sníž. přenesená",J102,0)</f>
        <v>0</v>
      </c>
      <c r="BI103" s="166">
        <f>IF(N103="nulová",J102,0)</f>
        <v>0</v>
      </c>
      <c r="BJ103" s="10" t="s">
        <v>20</v>
      </c>
      <c r="BK103" s="166">
        <f>ROUND(I102*H102,2)</f>
        <v>0</v>
      </c>
      <c r="BL103" s="10" t="s">
        <v>168</v>
      </c>
      <c r="BM103" s="10" t="s">
        <v>346</v>
      </c>
    </row>
    <row r="104" spans="2:65" s="25" customFormat="1" ht="22.5" customHeight="1">
      <c r="B104" s="155"/>
      <c r="C104" s="156" t="s">
        <v>23</v>
      </c>
      <c r="D104" s="156" t="s">
        <v>163</v>
      </c>
      <c r="E104" s="157" t="s">
        <v>196</v>
      </c>
      <c r="F104" s="158" t="s">
        <v>197</v>
      </c>
      <c r="G104" s="159" t="s">
        <v>198</v>
      </c>
      <c r="H104" s="160">
        <v>87.5</v>
      </c>
      <c r="I104" s="161"/>
      <c r="J104" s="161">
        <f>ROUND(I104*H104,2)</f>
        <v>0</v>
      </c>
      <c r="K104" s="158" t="s">
        <v>167</v>
      </c>
      <c r="L104" s="26"/>
      <c r="M104" s="162"/>
      <c r="N104" s="163" t="s">
        <v>39</v>
      </c>
      <c r="O104" s="164">
        <v>0.009000000000000001</v>
      </c>
      <c r="P104" s="164">
        <f>O104*H103</f>
        <v>0.45000000000000007</v>
      </c>
      <c r="Q104" s="164">
        <v>0</v>
      </c>
      <c r="R104" s="164">
        <f>Q104*H103</f>
        <v>0</v>
      </c>
      <c r="S104" s="164">
        <v>0</v>
      </c>
      <c r="T104" s="165">
        <f>S104*H103</f>
        <v>0</v>
      </c>
      <c r="AR104" s="10" t="s">
        <v>168</v>
      </c>
      <c r="AT104" s="10" t="s">
        <v>163</v>
      </c>
      <c r="AU104" s="10" t="s">
        <v>20</v>
      </c>
      <c r="AY104" s="10" t="s">
        <v>162</v>
      </c>
      <c r="BE104" s="166">
        <f>IF(N104="základní",J103,0)</f>
        <v>0</v>
      </c>
      <c r="BF104" s="166">
        <f>IF(N104="snížená",J103,0)</f>
        <v>0</v>
      </c>
      <c r="BG104" s="166">
        <f>IF(N104="zákl. přenesená",J103,0)</f>
        <v>0</v>
      </c>
      <c r="BH104" s="166">
        <f>IF(N104="sníž. přenesená",J103,0)</f>
        <v>0</v>
      </c>
      <c r="BI104" s="166">
        <f>IF(N104="nulová",J103,0)</f>
        <v>0</v>
      </c>
      <c r="BJ104" s="10" t="s">
        <v>20</v>
      </c>
      <c r="BK104" s="166">
        <f>ROUND(I103*H103,2)</f>
        <v>0</v>
      </c>
      <c r="BL104" s="10" t="s">
        <v>168</v>
      </c>
      <c r="BM104" s="10" t="s">
        <v>347</v>
      </c>
    </row>
    <row r="105" spans="2:65" s="25" customFormat="1" ht="22.5" customHeight="1">
      <c r="B105" s="155"/>
      <c r="C105" s="168"/>
      <c r="D105" s="194"/>
      <c r="E105" s="196"/>
      <c r="F105" s="197"/>
      <c r="G105" s="168"/>
      <c r="H105" s="198"/>
      <c r="I105" s="168"/>
      <c r="J105" s="168"/>
      <c r="K105" s="168"/>
      <c r="L105" s="26"/>
      <c r="M105" s="162"/>
      <c r="N105" s="163" t="s">
        <v>39</v>
      </c>
      <c r="O105" s="164">
        <v>0</v>
      </c>
      <c r="P105" s="164">
        <f>O105*H104</f>
        <v>0</v>
      </c>
      <c r="Q105" s="164">
        <v>0</v>
      </c>
      <c r="R105" s="164">
        <f>Q105*H104</f>
        <v>0</v>
      </c>
      <c r="S105" s="164">
        <v>0</v>
      </c>
      <c r="T105" s="165">
        <f>S105*H104</f>
        <v>0</v>
      </c>
      <c r="AR105" s="10" t="s">
        <v>168</v>
      </c>
      <c r="AT105" s="10" t="s">
        <v>163</v>
      </c>
      <c r="AU105" s="10" t="s">
        <v>20</v>
      </c>
      <c r="AY105" s="10" t="s">
        <v>162</v>
      </c>
      <c r="BE105" s="166">
        <f>IF(N105="základní",J104,0)</f>
        <v>0</v>
      </c>
      <c r="BF105" s="166">
        <f>IF(N105="snížená",J104,0)</f>
        <v>0</v>
      </c>
      <c r="BG105" s="166">
        <f>IF(N105="zákl. přenesená",J104,0)</f>
        <v>0</v>
      </c>
      <c r="BH105" s="166">
        <f>IF(N105="sníž. přenesená",J104,0)</f>
        <v>0</v>
      </c>
      <c r="BI105" s="166">
        <f>IF(N105="nulová",J104,0)</f>
        <v>0</v>
      </c>
      <c r="BJ105" s="10" t="s">
        <v>20</v>
      </c>
      <c r="BK105" s="166">
        <f>ROUND(I104*H104,2)</f>
        <v>0</v>
      </c>
      <c r="BL105" s="10" t="s">
        <v>168</v>
      </c>
      <c r="BM105" s="10" t="s">
        <v>348</v>
      </c>
    </row>
    <row r="106" spans="2:51" s="168" customFormat="1" ht="30.75" customHeight="1">
      <c r="B106" s="169"/>
      <c r="C106" s="156" t="s">
        <v>199</v>
      </c>
      <c r="D106" s="156" t="s">
        <v>163</v>
      </c>
      <c r="E106" s="157" t="s">
        <v>200</v>
      </c>
      <c r="F106" s="158" t="s">
        <v>201</v>
      </c>
      <c r="G106" s="159" t="s">
        <v>166</v>
      </c>
      <c r="H106" s="160">
        <v>48</v>
      </c>
      <c r="I106" s="161"/>
      <c r="J106" s="161">
        <f>ROUND(I106*H106,2)</f>
        <v>0</v>
      </c>
      <c r="K106" s="158" t="s">
        <v>167</v>
      </c>
      <c r="L106" s="169"/>
      <c r="M106" s="170"/>
      <c r="N106" s="171"/>
      <c r="O106" s="171"/>
      <c r="P106" s="171"/>
      <c r="Q106" s="171"/>
      <c r="R106" s="171"/>
      <c r="S106" s="171"/>
      <c r="T106" s="172"/>
      <c r="AT106" s="173" t="s">
        <v>180</v>
      </c>
      <c r="AU106" s="173" t="s">
        <v>20</v>
      </c>
      <c r="AV106" s="168" t="s">
        <v>79</v>
      </c>
      <c r="AW106" s="168" t="s">
        <v>31</v>
      </c>
      <c r="AX106" s="168" t="s">
        <v>20</v>
      </c>
      <c r="AY106" s="173" t="s">
        <v>162</v>
      </c>
    </row>
    <row r="107" spans="2:65" s="25" customFormat="1" ht="12.75" customHeight="1">
      <c r="B107" s="155"/>
      <c r="C107" s="168"/>
      <c r="D107" s="194"/>
      <c r="E107" s="196"/>
      <c r="F107" s="197"/>
      <c r="G107" s="168"/>
      <c r="H107" s="198"/>
      <c r="I107" s="168"/>
      <c r="J107" s="168"/>
      <c r="K107" s="168"/>
      <c r="L107" s="26"/>
      <c r="M107" s="162"/>
      <c r="N107" s="163" t="s">
        <v>39</v>
      </c>
      <c r="O107" s="164">
        <v>0.29900000000000004</v>
      </c>
      <c r="P107" s="164">
        <f>O107*H106</f>
        <v>14.352000000000002</v>
      </c>
      <c r="Q107" s="164">
        <v>0</v>
      </c>
      <c r="R107" s="164">
        <f>Q107*H106</f>
        <v>0</v>
      </c>
      <c r="S107" s="164">
        <v>0</v>
      </c>
      <c r="T107" s="165">
        <f>S107*H106</f>
        <v>0</v>
      </c>
      <c r="AR107" s="10" t="s">
        <v>168</v>
      </c>
      <c r="AT107" s="10" t="s">
        <v>163</v>
      </c>
      <c r="AU107" s="10" t="s">
        <v>20</v>
      </c>
      <c r="AY107" s="10" t="s">
        <v>162</v>
      </c>
      <c r="BE107" s="166">
        <f>IF(N107="základní",J106,0)</f>
        <v>0</v>
      </c>
      <c r="BF107" s="166">
        <f>IF(N107="snížená",J106,0)</f>
        <v>0</v>
      </c>
      <c r="BG107" s="166">
        <f>IF(N107="zákl. přenesená",J106,0)</f>
        <v>0</v>
      </c>
      <c r="BH107" s="166">
        <f>IF(N107="sníž. přenesená",J106,0)</f>
        <v>0</v>
      </c>
      <c r="BI107" s="166">
        <f>IF(N107="nulová",J106,0)</f>
        <v>0</v>
      </c>
      <c r="BJ107" s="10" t="s">
        <v>20</v>
      </c>
      <c r="BK107" s="166">
        <f>ROUND(I106*H106,2)</f>
        <v>0</v>
      </c>
      <c r="BL107" s="10" t="s">
        <v>168</v>
      </c>
      <c r="BM107" s="10" t="s">
        <v>229</v>
      </c>
    </row>
    <row r="108" spans="2:47" s="25" customFormat="1" ht="12.75" customHeight="1" hidden="1">
      <c r="B108" s="26"/>
      <c r="C108" s="156" t="s">
        <v>203</v>
      </c>
      <c r="D108" s="156" t="s">
        <v>163</v>
      </c>
      <c r="E108" s="157" t="s">
        <v>204</v>
      </c>
      <c r="F108" s="158" t="s">
        <v>205</v>
      </c>
      <c r="G108" s="159" t="s">
        <v>166</v>
      </c>
      <c r="H108" s="160">
        <v>23</v>
      </c>
      <c r="I108" s="161"/>
      <c r="J108" s="161">
        <f>ROUND(I108*H108,2)</f>
        <v>0</v>
      </c>
      <c r="K108" s="158" t="s">
        <v>167</v>
      </c>
      <c r="L108" s="26"/>
      <c r="M108" s="167"/>
      <c r="N108" s="27"/>
      <c r="O108" s="27"/>
      <c r="P108" s="27"/>
      <c r="Q108" s="27"/>
      <c r="R108" s="27"/>
      <c r="S108" s="27"/>
      <c r="T108" s="58"/>
      <c r="AT108" s="10" t="s">
        <v>176</v>
      </c>
      <c r="AU108" s="10" t="s">
        <v>20</v>
      </c>
    </row>
    <row r="109" spans="2:51" s="168" customFormat="1" ht="9.75" customHeight="1">
      <c r="B109" s="169"/>
      <c r="C109" s="25"/>
      <c r="D109" s="194"/>
      <c r="E109" s="25"/>
      <c r="F109" s="195"/>
      <c r="G109" s="25"/>
      <c r="H109" s="25"/>
      <c r="I109" s="25"/>
      <c r="J109" s="25"/>
      <c r="K109" s="25"/>
      <c r="L109" s="169"/>
      <c r="M109" s="170"/>
      <c r="N109" s="171"/>
      <c r="O109" s="171"/>
      <c r="P109" s="171"/>
      <c r="Q109" s="171"/>
      <c r="R109" s="171"/>
      <c r="S109" s="171"/>
      <c r="T109" s="172"/>
      <c r="AT109" s="173" t="s">
        <v>180</v>
      </c>
      <c r="AU109" s="173" t="s">
        <v>20</v>
      </c>
      <c r="AV109" s="168" t="s">
        <v>79</v>
      </c>
      <c r="AW109" s="168" t="s">
        <v>31</v>
      </c>
      <c r="AX109" s="168" t="s">
        <v>20</v>
      </c>
      <c r="AY109" s="173" t="s">
        <v>162</v>
      </c>
    </row>
    <row r="110" spans="2:65" s="25" customFormat="1" ht="27.75" customHeight="1">
      <c r="B110" s="155"/>
      <c r="C110" s="174" t="s">
        <v>206</v>
      </c>
      <c r="D110" s="174" t="s">
        <v>207</v>
      </c>
      <c r="E110" s="175" t="s">
        <v>208</v>
      </c>
      <c r="F110" s="176" t="s">
        <v>209</v>
      </c>
      <c r="G110" s="177" t="s">
        <v>198</v>
      </c>
      <c r="H110" s="178">
        <v>46</v>
      </c>
      <c r="I110" s="179"/>
      <c r="J110" s="179">
        <f>ROUND(I110*H110,2)</f>
        <v>0</v>
      </c>
      <c r="K110" s="176" t="s">
        <v>167</v>
      </c>
      <c r="L110" s="26"/>
      <c r="M110" s="162"/>
      <c r="N110" s="163" t="s">
        <v>39</v>
      </c>
      <c r="O110" s="164">
        <v>1.587</v>
      </c>
      <c r="P110" s="164">
        <f>O110*H108</f>
        <v>36.501</v>
      </c>
      <c r="Q110" s="164">
        <v>0</v>
      </c>
      <c r="R110" s="164">
        <f>Q110*H108</f>
        <v>0</v>
      </c>
      <c r="S110" s="164">
        <v>0</v>
      </c>
      <c r="T110" s="165">
        <f>S110*H108</f>
        <v>0</v>
      </c>
      <c r="AR110" s="10" t="s">
        <v>168</v>
      </c>
      <c r="AT110" s="10" t="s">
        <v>163</v>
      </c>
      <c r="AU110" s="10" t="s">
        <v>20</v>
      </c>
      <c r="AY110" s="10" t="s">
        <v>162</v>
      </c>
      <c r="BE110" s="166">
        <f>IF(N110="základní",J108,0)</f>
        <v>0</v>
      </c>
      <c r="BF110" s="166">
        <f>IF(N110="snížená",J108,0)</f>
        <v>0</v>
      </c>
      <c r="BG110" s="166">
        <f>IF(N110="zákl. přenesená",J108,0)</f>
        <v>0</v>
      </c>
      <c r="BH110" s="166">
        <f>IF(N110="sníž. přenesená",J108,0)</f>
        <v>0</v>
      </c>
      <c r="BI110" s="166">
        <f>IF(N110="nulová",J108,0)</f>
        <v>0</v>
      </c>
      <c r="BJ110" s="10" t="s">
        <v>20</v>
      </c>
      <c r="BK110" s="166">
        <f>ROUND(I108*H108,2)</f>
        <v>0</v>
      </c>
      <c r="BL110" s="10" t="s">
        <v>168</v>
      </c>
      <c r="BM110" s="10" t="s">
        <v>349</v>
      </c>
    </row>
    <row r="111" spans="2:47" s="25" customFormat="1" ht="9.75" customHeight="1">
      <c r="B111" s="26"/>
      <c r="C111" s="168"/>
      <c r="D111" s="194"/>
      <c r="E111" s="168"/>
      <c r="F111" s="197"/>
      <c r="G111" s="168"/>
      <c r="H111" s="198"/>
      <c r="I111" s="168"/>
      <c r="J111" s="168"/>
      <c r="K111" s="168"/>
      <c r="L111" s="26"/>
      <c r="M111" s="167"/>
      <c r="N111" s="27"/>
      <c r="O111" s="27"/>
      <c r="P111" s="27"/>
      <c r="Q111" s="27"/>
      <c r="R111" s="27"/>
      <c r="S111" s="27"/>
      <c r="T111" s="58"/>
      <c r="AT111" s="10" t="s">
        <v>176</v>
      </c>
      <c r="AU111" s="10" t="s">
        <v>20</v>
      </c>
    </row>
    <row r="112" spans="2:65" s="25" customFormat="1" ht="31.5" customHeight="1">
      <c r="B112" s="155"/>
      <c r="C112" s="156" t="s">
        <v>211</v>
      </c>
      <c r="D112" s="156" t="s">
        <v>163</v>
      </c>
      <c r="E112" s="157" t="s">
        <v>212</v>
      </c>
      <c r="F112" s="158" t="s">
        <v>213</v>
      </c>
      <c r="G112" s="159" t="s">
        <v>166</v>
      </c>
      <c r="H112" s="160">
        <v>46</v>
      </c>
      <c r="I112" s="161"/>
      <c r="J112" s="161">
        <f>ROUND(I112*H112,2)</f>
        <v>0</v>
      </c>
      <c r="K112" s="158" t="s">
        <v>167</v>
      </c>
      <c r="L112" s="184"/>
      <c r="M112" s="185"/>
      <c r="N112" s="186" t="s">
        <v>39</v>
      </c>
      <c r="O112" s="164">
        <v>0</v>
      </c>
      <c r="P112" s="164">
        <f>O112*H110</f>
        <v>0</v>
      </c>
      <c r="Q112" s="164">
        <v>1</v>
      </c>
      <c r="R112" s="164">
        <f>Q112*H110</f>
        <v>46</v>
      </c>
      <c r="S112" s="164">
        <v>0</v>
      </c>
      <c r="T112" s="165">
        <f>S112*H110</f>
        <v>0</v>
      </c>
      <c r="AR112" s="10" t="s">
        <v>189</v>
      </c>
      <c r="AT112" s="10" t="s">
        <v>207</v>
      </c>
      <c r="AU112" s="10" t="s">
        <v>20</v>
      </c>
      <c r="AY112" s="10" t="s">
        <v>162</v>
      </c>
      <c r="BE112" s="166">
        <f>IF(N112="základní",J110,0)</f>
        <v>0</v>
      </c>
      <c r="BF112" s="166">
        <f>IF(N112="snížená",J110,0)</f>
        <v>0</v>
      </c>
      <c r="BG112" s="166">
        <f>IF(N112="zákl. přenesená",J110,0)</f>
        <v>0</v>
      </c>
      <c r="BH112" s="166">
        <f>IF(N112="sníž. přenesená",J110,0)</f>
        <v>0</v>
      </c>
      <c r="BI112" s="166">
        <f>IF(N112="nulová",J110,0)</f>
        <v>0</v>
      </c>
      <c r="BJ112" s="10" t="s">
        <v>20</v>
      </c>
      <c r="BK112" s="166">
        <f>ROUND(I110*H110,2)</f>
        <v>0</v>
      </c>
      <c r="BL112" s="10" t="s">
        <v>168</v>
      </c>
      <c r="BM112" s="10" t="s">
        <v>350</v>
      </c>
    </row>
    <row r="113" spans="2:51" s="168" customFormat="1" ht="39" customHeight="1">
      <c r="B113" s="169"/>
      <c r="C113" s="143"/>
      <c r="D113" s="152" t="s">
        <v>67</v>
      </c>
      <c r="E113" s="180" t="s">
        <v>214</v>
      </c>
      <c r="F113" s="180" t="s">
        <v>215</v>
      </c>
      <c r="G113" s="143"/>
      <c r="H113" s="143"/>
      <c r="I113" s="143"/>
      <c r="J113" s="181">
        <f>J114+J117+J128+J131+J137</f>
        <v>0</v>
      </c>
      <c r="K113" s="143"/>
      <c r="L113" s="169"/>
      <c r="M113" s="170"/>
      <c r="N113" s="171"/>
      <c r="O113" s="171"/>
      <c r="P113" s="171"/>
      <c r="Q113" s="171"/>
      <c r="R113" s="171"/>
      <c r="S113" s="171"/>
      <c r="T113" s="172"/>
      <c r="AT113" s="173" t="s">
        <v>180</v>
      </c>
      <c r="AU113" s="173" t="s">
        <v>20</v>
      </c>
      <c r="AV113" s="168" t="s">
        <v>79</v>
      </c>
      <c r="AW113" s="168" t="s">
        <v>5</v>
      </c>
      <c r="AX113" s="168" t="s">
        <v>20</v>
      </c>
      <c r="AY113" s="173" t="s">
        <v>162</v>
      </c>
    </row>
    <row r="114" spans="2:65" s="25" customFormat="1" ht="29.25" customHeight="1">
      <c r="B114" s="155"/>
      <c r="C114" s="143"/>
      <c r="D114" s="145" t="s">
        <v>67</v>
      </c>
      <c r="E114" s="182" t="s">
        <v>168</v>
      </c>
      <c r="F114" s="182" t="s">
        <v>216</v>
      </c>
      <c r="G114" s="143"/>
      <c r="H114" s="143"/>
      <c r="I114" s="143"/>
      <c r="J114" s="183">
        <f>BK116</f>
        <v>0</v>
      </c>
      <c r="K114" s="143"/>
      <c r="L114" s="26"/>
      <c r="M114" s="162"/>
      <c r="N114" s="163" t="s">
        <v>39</v>
      </c>
      <c r="O114" s="164">
        <v>0.94</v>
      </c>
      <c r="P114" s="164">
        <f>O114*H112</f>
        <v>43.239999999999995</v>
      </c>
      <c r="Q114" s="164">
        <v>0</v>
      </c>
      <c r="R114" s="164">
        <f>Q114*H112</f>
        <v>0</v>
      </c>
      <c r="S114" s="164">
        <v>0</v>
      </c>
      <c r="T114" s="165">
        <f>S114*H112</f>
        <v>0</v>
      </c>
      <c r="AR114" s="10" t="s">
        <v>168</v>
      </c>
      <c r="AT114" s="10" t="s">
        <v>163</v>
      </c>
      <c r="AU114" s="10" t="s">
        <v>20</v>
      </c>
      <c r="AY114" s="10" t="s">
        <v>162</v>
      </c>
      <c r="BE114" s="166">
        <f>IF(N114="základní",J112,0)</f>
        <v>0</v>
      </c>
      <c r="BF114" s="166">
        <f>IF(N114="snížená",J112,0)</f>
        <v>0</v>
      </c>
      <c r="BG114" s="166">
        <f>IF(N114="zákl. přenesená",J112,0)</f>
        <v>0</v>
      </c>
      <c r="BH114" s="166">
        <f>IF(N114="sníž. přenesená",J112,0)</f>
        <v>0</v>
      </c>
      <c r="BI114" s="166">
        <f>IF(N114="nulová",J112,0)</f>
        <v>0</v>
      </c>
      <c r="BJ114" s="10" t="s">
        <v>20</v>
      </c>
      <c r="BK114" s="166">
        <f>ROUND(I112*H112,2)</f>
        <v>0</v>
      </c>
      <c r="BL114" s="10" t="s">
        <v>168</v>
      </c>
      <c r="BM114" s="10" t="s">
        <v>351</v>
      </c>
    </row>
    <row r="115" spans="2:63" s="143" customFormat="1" ht="18" customHeight="1">
      <c r="B115" s="144"/>
      <c r="C115" s="156" t="s">
        <v>10</v>
      </c>
      <c r="D115" s="156" t="s">
        <v>163</v>
      </c>
      <c r="E115" s="157" t="s">
        <v>218</v>
      </c>
      <c r="F115" s="158" t="s">
        <v>219</v>
      </c>
      <c r="G115" s="159" t="s">
        <v>166</v>
      </c>
      <c r="H115" s="160">
        <v>3</v>
      </c>
      <c r="I115" s="161"/>
      <c r="J115" s="161">
        <f>ROUND(I115*H115,2)</f>
        <v>0</v>
      </c>
      <c r="K115" s="158" t="s">
        <v>167</v>
      </c>
      <c r="L115" s="144"/>
      <c r="M115" s="148"/>
      <c r="N115" s="149"/>
      <c r="O115" s="149"/>
      <c r="P115" s="150" t="e">
        <f>P116+P119+P161+P166+P174</f>
        <v>#REF!</v>
      </c>
      <c r="Q115" s="149"/>
      <c r="R115" s="150" t="e">
        <f>R116+R119+R161+R166+R174</f>
        <v>#REF!</v>
      </c>
      <c r="S115" s="149"/>
      <c r="T115" s="151" t="e">
        <f>T116+T119+T161+T166+T174</f>
        <v>#REF!</v>
      </c>
      <c r="AR115" s="152" t="s">
        <v>20</v>
      </c>
      <c r="AT115" s="153" t="s">
        <v>67</v>
      </c>
      <c r="AU115" s="153" t="s">
        <v>68</v>
      </c>
      <c r="AY115" s="152" t="s">
        <v>162</v>
      </c>
      <c r="BK115" s="154" t="e">
        <f>BK116+BK119+BK161+BK166+BK174</f>
        <v>#REF!</v>
      </c>
    </row>
    <row r="116" spans="2:63" s="143" customFormat="1" ht="38.25" customHeight="1">
      <c r="B116" s="144"/>
      <c r="C116" s="156" t="s">
        <v>223</v>
      </c>
      <c r="D116" s="156" t="s">
        <v>163</v>
      </c>
      <c r="E116" s="157" t="s">
        <v>352</v>
      </c>
      <c r="F116" s="158" t="s">
        <v>353</v>
      </c>
      <c r="G116" s="159" t="s">
        <v>166</v>
      </c>
      <c r="H116" s="160">
        <v>5</v>
      </c>
      <c r="I116" s="161"/>
      <c r="J116" s="161">
        <f>ROUND(I116*H116,2)</f>
        <v>0</v>
      </c>
      <c r="K116" s="158" t="s">
        <v>167</v>
      </c>
      <c r="L116" s="144"/>
      <c r="M116" s="148"/>
      <c r="N116" s="149"/>
      <c r="O116" s="149"/>
      <c r="P116" s="150">
        <f>SUM(P117:P118)</f>
        <v>11.276</v>
      </c>
      <c r="Q116" s="149"/>
      <c r="R116" s="150">
        <f>SUM(R117:R118)</f>
        <v>0</v>
      </c>
      <c r="S116" s="149"/>
      <c r="T116" s="151">
        <f>SUM(T117:T118)</f>
        <v>0</v>
      </c>
      <c r="AR116" s="152" t="s">
        <v>20</v>
      </c>
      <c r="AT116" s="153" t="s">
        <v>67</v>
      </c>
      <c r="AU116" s="153" t="s">
        <v>20</v>
      </c>
      <c r="AY116" s="152" t="s">
        <v>162</v>
      </c>
      <c r="BK116" s="154">
        <f>SUM(BK117:BK118)</f>
        <v>0</v>
      </c>
    </row>
    <row r="117" spans="2:65" s="25" customFormat="1" ht="31.5" customHeight="1">
      <c r="B117" s="155"/>
      <c r="C117" s="143"/>
      <c r="D117" s="145" t="s">
        <v>67</v>
      </c>
      <c r="E117" s="182" t="s">
        <v>189</v>
      </c>
      <c r="F117" s="182" t="s">
        <v>221</v>
      </c>
      <c r="G117" s="143"/>
      <c r="H117" s="143"/>
      <c r="I117" s="143"/>
      <c r="J117" s="183">
        <f>J118+J119+J122+J123+J124+J126+J127</f>
        <v>0</v>
      </c>
      <c r="K117" s="143"/>
      <c r="L117" s="26"/>
      <c r="M117" s="162"/>
      <c r="N117" s="163" t="s">
        <v>39</v>
      </c>
      <c r="O117" s="164">
        <v>1.317</v>
      </c>
      <c r="P117" s="164">
        <f>O117*H115</f>
        <v>3.9509999999999996</v>
      </c>
      <c r="Q117" s="164">
        <v>0</v>
      </c>
      <c r="R117" s="164">
        <f>Q117*H115</f>
        <v>0</v>
      </c>
      <c r="S117" s="164">
        <v>0</v>
      </c>
      <c r="T117" s="165">
        <f>S117*H115</f>
        <v>0</v>
      </c>
      <c r="AR117" s="10" t="s">
        <v>168</v>
      </c>
      <c r="AT117" s="10" t="s">
        <v>163</v>
      </c>
      <c r="AU117" s="10" t="s">
        <v>79</v>
      </c>
      <c r="AY117" s="10" t="s">
        <v>162</v>
      </c>
      <c r="BE117" s="166">
        <f>IF(N117="základní",J115,0)</f>
        <v>0</v>
      </c>
      <c r="BF117" s="166">
        <f>IF(N117="snížená",J115,0)</f>
        <v>0</v>
      </c>
      <c r="BG117" s="166">
        <f>IF(N117="zákl. přenesená",J115,0)</f>
        <v>0</v>
      </c>
      <c r="BH117" s="166">
        <f>IF(N117="sníž. přenesená",J115,0)</f>
        <v>0</v>
      </c>
      <c r="BI117" s="166">
        <f>IF(N117="nulová",J115,0)</f>
        <v>0</v>
      </c>
      <c r="BJ117" s="10" t="s">
        <v>20</v>
      </c>
      <c r="BK117" s="166">
        <f>ROUND(I115*H115,2)</f>
        <v>0</v>
      </c>
      <c r="BL117" s="10" t="s">
        <v>168</v>
      </c>
      <c r="BM117" s="10" t="s">
        <v>261</v>
      </c>
    </row>
    <row r="118" spans="2:65" s="25" customFormat="1" ht="31.5" customHeight="1">
      <c r="B118" s="155"/>
      <c r="C118" s="156" t="s">
        <v>354</v>
      </c>
      <c r="D118" s="156" t="s">
        <v>163</v>
      </c>
      <c r="E118" s="157" t="s">
        <v>355</v>
      </c>
      <c r="F118" s="316" t="s">
        <v>634</v>
      </c>
      <c r="G118" s="159" t="s">
        <v>226</v>
      </c>
      <c r="H118" s="160">
        <v>20</v>
      </c>
      <c r="I118" s="161"/>
      <c r="J118" s="161">
        <f>ROUND(I118*H118,2)</f>
        <v>0</v>
      </c>
      <c r="K118" s="158" t="s">
        <v>167</v>
      </c>
      <c r="L118" s="26"/>
      <c r="M118" s="162"/>
      <c r="N118" s="163" t="s">
        <v>39</v>
      </c>
      <c r="O118" s="164">
        <v>1.465</v>
      </c>
      <c r="P118" s="164">
        <f>O118*H116</f>
        <v>7.325</v>
      </c>
      <c r="Q118" s="164">
        <v>0</v>
      </c>
      <c r="R118" s="164">
        <f>Q118*H116</f>
        <v>0</v>
      </c>
      <c r="S118" s="164">
        <v>0</v>
      </c>
      <c r="T118" s="165">
        <f>S118*H116</f>
        <v>0</v>
      </c>
      <c r="AR118" s="10" t="s">
        <v>168</v>
      </c>
      <c r="AT118" s="10" t="s">
        <v>163</v>
      </c>
      <c r="AU118" s="10" t="s">
        <v>79</v>
      </c>
      <c r="AY118" s="10" t="s">
        <v>162</v>
      </c>
      <c r="BE118" s="166">
        <f>IF(N118="základní",J116,0)</f>
        <v>0</v>
      </c>
      <c r="BF118" s="166">
        <f>IF(N118="snížená",J116,0)</f>
        <v>0</v>
      </c>
      <c r="BG118" s="166">
        <f>IF(N118="zákl. přenesená",J116,0)</f>
        <v>0</v>
      </c>
      <c r="BH118" s="166">
        <f>IF(N118="sníž. přenesená",J116,0)</f>
        <v>0</v>
      </c>
      <c r="BI118" s="166">
        <f>IF(N118="nulová",J116,0)</f>
        <v>0</v>
      </c>
      <c r="BJ118" s="10" t="s">
        <v>20</v>
      </c>
      <c r="BK118" s="166">
        <f>ROUND(I116*H116,2)</f>
        <v>0</v>
      </c>
      <c r="BL118" s="10" t="s">
        <v>168</v>
      </c>
      <c r="BM118" s="10" t="s">
        <v>356</v>
      </c>
    </row>
    <row r="119" spans="2:63" s="143" customFormat="1" ht="29.25" customHeight="1">
      <c r="B119" s="144"/>
      <c r="C119" s="174" t="s">
        <v>357</v>
      </c>
      <c r="D119" s="174" t="s">
        <v>207</v>
      </c>
      <c r="E119" s="175" t="s">
        <v>358</v>
      </c>
      <c r="F119" s="176" t="s">
        <v>359</v>
      </c>
      <c r="G119" s="177" t="s">
        <v>310</v>
      </c>
      <c r="H119" s="178">
        <v>2</v>
      </c>
      <c r="I119" s="179"/>
      <c r="J119" s="179">
        <f>ROUND(I119*H119,2)</f>
        <v>0</v>
      </c>
      <c r="K119" s="176" t="s">
        <v>167</v>
      </c>
      <c r="L119" s="144"/>
      <c r="M119" s="148"/>
      <c r="N119" s="149"/>
      <c r="O119" s="149"/>
      <c r="P119" s="150" t="e">
        <f>SUM(P120:P160)</f>
        <v>#REF!</v>
      </c>
      <c r="Q119" s="149"/>
      <c r="R119" s="150" t="e">
        <f>SUM(R120:R160)</f>
        <v>#REF!</v>
      </c>
      <c r="S119" s="149"/>
      <c r="T119" s="151" t="e">
        <f>SUM(T120:T160)</f>
        <v>#REF!</v>
      </c>
      <c r="AR119" s="152" t="s">
        <v>20</v>
      </c>
      <c r="AT119" s="153" t="s">
        <v>67</v>
      </c>
      <c r="AU119" s="153" t="s">
        <v>20</v>
      </c>
      <c r="AY119" s="152" t="s">
        <v>162</v>
      </c>
      <c r="BK119" s="154" t="e">
        <f>SUM(BK120:BK160)</f>
        <v>#REF!</v>
      </c>
    </row>
    <row r="120" spans="2:65" s="25" customFormat="1" ht="31.5" customHeight="1">
      <c r="B120" s="155"/>
      <c r="D120" s="187"/>
      <c r="F120" s="188"/>
      <c r="L120" s="26"/>
      <c r="M120" s="162"/>
      <c r="N120" s="163" t="s">
        <v>39</v>
      </c>
      <c r="O120" s="164">
        <v>1.422</v>
      </c>
      <c r="P120" s="164">
        <f>O120*H118</f>
        <v>28.439999999999998</v>
      </c>
      <c r="Q120" s="164">
        <v>0</v>
      </c>
      <c r="R120" s="164">
        <f>Q120*H118</f>
        <v>0</v>
      </c>
      <c r="S120" s="164">
        <v>0</v>
      </c>
      <c r="T120" s="165">
        <f>S120*H118</f>
        <v>0</v>
      </c>
      <c r="AR120" s="10" t="s">
        <v>168</v>
      </c>
      <c r="AT120" s="10" t="s">
        <v>163</v>
      </c>
      <c r="AU120" s="10" t="s">
        <v>79</v>
      </c>
      <c r="AY120" s="10" t="s">
        <v>162</v>
      </c>
      <c r="BE120" s="166">
        <f>IF(N120="základní",J118,0)</f>
        <v>0</v>
      </c>
      <c r="BF120" s="166">
        <f>IF(N120="snížená",J118,0)</f>
        <v>0</v>
      </c>
      <c r="BG120" s="166">
        <f>IF(N120="zákl. přenesená",J118,0)</f>
        <v>0</v>
      </c>
      <c r="BH120" s="166">
        <f>IF(N120="sníž. přenesená",J118,0)</f>
        <v>0</v>
      </c>
      <c r="BI120" s="166">
        <f>IF(N120="nulová",J118,0)</f>
        <v>0</v>
      </c>
      <c r="BJ120" s="10" t="s">
        <v>20</v>
      </c>
      <c r="BK120" s="166">
        <f>ROUND(I118*H118,2)</f>
        <v>0</v>
      </c>
      <c r="BL120" s="10" t="s">
        <v>168</v>
      </c>
      <c r="BM120" s="10" t="s">
        <v>360</v>
      </c>
    </row>
    <row r="121" spans="2:65" s="25" customFormat="1" ht="12.75" customHeight="1" hidden="1">
      <c r="B121" s="155"/>
      <c r="C121" s="168"/>
      <c r="D121" s="194"/>
      <c r="E121" s="168"/>
      <c r="F121" s="197"/>
      <c r="G121" s="168"/>
      <c r="H121" s="198"/>
      <c r="I121" s="168"/>
      <c r="J121" s="168"/>
      <c r="K121" s="168"/>
      <c r="L121" s="184"/>
      <c r="M121" s="185"/>
      <c r="N121" s="186" t="s">
        <v>39</v>
      </c>
      <c r="O121" s="164">
        <v>0</v>
      </c>
      <c r="P121" s="164">
        <f>O121*H119</f>
        <v>0</v>
      </c>
      <c r="Q121" s="164">
        <v>0.188</v>
      </c>
      <c r="R121" s="164">
        <f>Q121*H119</f>
        <v>0.376</v>
      </c>
      <c r="S121" s="164">
        <v>0</v>
      </c>
      <c r="T121" s="165">
        <f>S121*H119</f>
        <v>0</v>
      </c>
      <c r="AR121" s="10" t="s">
        <v>189</v>
      </c>
      <c r="AT121" s="10" t="s">
        <v>207</v>
      </c>
      <c r="AU121" s="10" t="s">
        <v>79</v>
      </c>
      <c r="AY121" s="10" t="s">
        <v>162</v>
      </c>
      <c r="BE121" s="166">
        <f>IF(N121="základní",J119,0)</f>
        <v>0</v>
      </c>
      <c r="BF121" s="166">
        <f>IF(N121="snížená",J119,0)</f>
        <v>0</v>
      </c>
      <c r="BG121" s="166">
        <f>IF(N121="zákl. přenesená",J119,0)</f>
        <v>0</v>
      </c>
      <c r="BH121" s="166">
        <f>IF(N121="sníž. přenesená",J119,0)</f>
        <v>0</v>
      </c>
      <c r="BI121" s="166">
        <f>IF(N121="nulová",J119,0)</f>
        <v>0</v>
      </c>
      <c r="BJ121" s="10" t="s">
        <v>20</v>
      </c>
      <c r="BK121" s="166">
        <f>ROUND(I119*H119,2)</f>
        <v>0</v>
      </c>
      <c r="BL121" s="10" t="s">
        <v>168</v>
      </c>
      <c r="BM121" s="10" t="s">
        <v>361</v>
      </c>
    </row>
    <row r="122" spans="2:47" s="25" customFormat="1" ht="24" customHeight="1">
      <c r="B122" s="26"/>
      <c r="C122" s="156" t="s">
        <v>362</v>
      </c>
      <c r="D122" s="156" t="s">
        <v>163</v>
      </c>
      <c r="E122" s="157" t="s">
        <v>363</v>
      </c>
      <c r="F122" s="158" t="s">
        <v>364</v>
      </c>
      <c r="G122" s="159" t="s">
        <v>226</v>
      </c>
      <c r="H122" s="160">
        <v>15</v>
      </c>
      <c r="I122" s="161"/>
      <c r="J122" s="161">
        <f>ROUND(I122*H122,2)</f>
        <v>0</v>
      </c>
      <c r="K122" s="158" t="s">
        <v>167</v>
      </c>
      <c r="L122" s="26"/>
      <c r="M122" s="167"/>
      <c r="N122" s="27"/>
      <c r="O122" s="27"/>
      <c r="P122" s="27"/>
      <c r="Q122" s="27"/>
      <c r="R122" s="27"/>
      <c r="S122" s="27"/>
      <c r="T122" s="58"/>
      <c r="AT122" s="10" t="s">
        <v>176</v>
      </c>
      <c r="AU122" s="10" t="s">
        <v>79</v>
      </c>
    </row>
    <row r="123" spans="2:51" s="168" customFormat="1" ht="22.5" customHeight="1">
      <c r="B123" s="169"/>
      <c r="C123" s="156" t="s">
        <v>365</v>
      </c>
      <c r="D123" s="156" t="s">
        <v>163</v>
      </c>
      <c r="E123" s="157" t="s">
        <v>366</v>
      </c>
      <c r="F123" s="158" t="s">
        <v>367</v>
      </c>
      <c r="G123" s="159" t="s">
        <v>236</v>
      </c>
      <c r="H123" s="160">
        <v>2</v>
      </c>
      <c r="I123" s="161"/>
      <c r="J123" s="161">
        <f>ROUND(I123*H123,2)</f>
        <v>0</v>
      </c>
      <c r="K123" s="158" t="s">
        <v>167</v>
      </c>
      <c r="L123" s="169"/>
      <c r="M123" s="170"/>
      <c r="N123" s="171"/>
      <c r="O123" s="171"/>
      <c r="P123" s="171"/>
      <c r="Q123" s="171"/>
      <c r="R123" s="171"/>
      <c r="S123" s="171"/>
      <c r="T123" s="172"/>
      <c r="AT123" s="173" t="s">
        <v>180</v>
      </c>
      <c r="AU123" s="173" t="s">
        <v>79</v>
      </c>
      <c r="AV123" s="168" t="s">
        <v>79</v>
      </c>
      <c r="AW123" s="168" t="s">
        <v>5</v>
      </c>
      <c r="AX123" s="168" t="s">
        <v>20</v>
      </c>
      <c r="AY123" s="173" t="s">
        <v>162</v>
      </c>
    </row>
    <row r="124" spans="2:65" s="25" customFormat="1" ht="33.75" customHeight="1">
      <c r="B124" s="155"/>
      <c r="C124" s="174" t="s">
        <v>9</v>
      </c>
      <c r="D124" s="174" t="s">
        <v>207</v>
      </c>
      <c r="E124" s="175" t="s">
        <v>368</v>
      </c>
      <c r="F124" s="176" t="s">
        <v>369</v>
      </c>
      <c r="G124" s="177" t="s">
        <v>236</v>
      </c>
      <c r="H124" s="178">
        <v>2</v>
      </c>
      <c r="I124" s="179"/>
      <c r="J124" s="179">
        <f>ROUND(I124*H124,2)</f>
        <v>0</v>
      </c>
      <c r="K124" s="176" t="s">
        <v>167</v>
      </c>
      <c r="L124" s="26"/>
      <c r="M124" s="162"/>
      <c r="N124" s="163" t="s">
        <v>39</v>
      </c>
      <c r="O124" s="164">
        <v>1.422</v>
      </c>
      <c r="P124" s="164">
        <f>O124*H122</f>
        <v>21.33</v>
      </c>
      <c r="Q124" s="164">
        <v>0</v>
      </c>
      <c r="R124" s="164">
        <f>Q124*H122</f>
        <v>0</v>
      </c>
      <c r="S124" s="164">
        <v>0.188</v>
      </c>
      <c r="T124" s="165">
        <f>S124*H122</f>
        <v>2.82</v>
      </c>
      <c r="AR124" s="10" t="s">
        <v>168</v>
      </c>
      <c r="AT124" s="10" t="s">
        <v>163</v>
      </c>
      <c r="AU124" s="10" t="s">
        <v>79</v>
      </c>
      <c r="AY124" s="10" t="s">
        <v>162</v>
      </c>
      <c r="BE124" s="166">
        <f>IF(N124="základní",J122,0)</f>
        <v>0</v>
      </c>
      <c r="BF124" s="166">
        <f>IF(N124="snížená",J122,0)</f>
        <v>0</v>
      </c>
      <c r="BG124" s="166">
        <f>IF(N124="zákl. přenesená",J122,0)</f>
        <v>0</v>
      </c>
      <c r="BH124" s="166">
        <f>IF(N124="sníž. přenesená",J122,0)</f>
        <v>0</v>
      </c>
      <c r="BI124" s="166">
        <f>IF(N124="nulová",J122,0)</f>
        <v>0</v>
      </c>
      <c r="BJ124" s="10" t="s">
        <v>20</v>
      </c>
      <c r="BK124" s="166">
        <f>ROUND(I122*H122,2)</f>
        <v>0</v>
      </c>
      <c r="BL124" s="10" t="s">
        <v>168</v>
      </c>
      <c r="BM124" s="10" t="s">
        <v>370</v>
      </c>
    </row>
    <row r="125" spans="2:65" s="25" customFormat="1" ht="31.5" customHeight="1">
      <c r="B125" s="155"/>
      <c r="D125" s="194"/>
      <c r="F125" s="195"/>
      <c r="L125" s="26"/>
      <c r="M125" s="162"/>
      <c r="N125" s="163" t="s">
        <v>39</v>
      </c>
      <c r="O125" s="164">
        <v>2.292</v>
      </c>
      <c r="P125" s="164">
        <f>O125*H123</f>
        <v>4.584</v>
      </c>
      <c r="Q125" s="164">
        <v>0</v>
      </c>
      <c r="R125" s="164">
        <f>Q125*H123</f>
        <v>0</v>
      </c>
      <c r="S125" s="164">
        <v>0</v>
      </c>
      <c r="T125" s="165">
        <f>S125*H123</f>
        <v>0</v>
      </c>
      <c r="AR125" s="10" t="s">
        <v>168</v>
      </c>
      <c r="AT125" s="10" t="s">
        <v>163</v>
      </c>
      <c r="AU125" s="10" t="s">
        <v>79</v>
      </c>
      <c r="AY125" s="10" t="s">
        <v>162</v>
      </c>
      <c r="BE125" s="166">
        <f>IF(N125="základní",J123,0)</f>
        <v>0</v>
      </c>
      <c r="BF125" s="166">
        <f>IF(N125="snížená",J123,0)</f>
        <v>0</v>
      </c>
      <c r="BG125" s="166">
        <f>IF(N125="zákl. přenesená",J123,0)</f>
        <v>0</v>
      </c>
      <c r="BH125" s="166">
        <f>IF(N125="sníž. přenesená",J123,0)</f>
        <v>0</v>
      </c>
      <c r="BI125" s="166">
        <f>IF(N125="nulová",J123,0)</f>
        <v>0</v>
      </c>
      <c r="BJ125" s="10" t="s">
        <v>20</v>
      </c>
      <c r="BK125" s="166">
        <f>ROUND(I123*H123,2)</f>
        <v>0</v>
      </c>
      <c r="BL125" s="10" t="s">
        <v>168</v>
      </c>
      <c r="BM125" s="10" t="s">
        <v>371</v>
      </c>
    </row>
    <row r="126" spans="2:65" s="25" customFormat="1" ht="12.75" customHeight="1">
      <c r="B126" s="155"/>
      <c r="C126" s="174" t="s">
        <v>249</v>
      </c>
      <c r="D126" s="174" t="s">
        <v>207</v>
      </c>
      <c r="E126" s="175" t="s">
        <v>372</v>
      </c>
      <c r="F126" s="317" t="s">
        <v>635</v>
      </c>
      <c r="G126" s="177" t="s">
        <v>236</v>
      </c>
      <c r="H126" s="178">
        <v>2</v>
      </c>
      <c r="I126" s="179"/>
      <c r="J126" s="179">
        <f>ROUND(I126*H126,2)</f>
        <v>0</v>
      </c>
      <c r="K126" s="176" t="s">
        <v>167</v>
      </c>
      <c r="L126" s="184"/>
      <c r="M126" s="185"/>
      <c r="N126" s="186" t="s">
        <v>39</v>
      </c>
      <c r="O126" s="164">
        <v>0</v>
      </c>
      <c r="P126" s="164">
        <f>O126*H124</f>
        <v>0</v>
      </c>
      <c r="Q126" s="164">
        <v>0.023</v>
      </c>
      <c r="R126" s="164">
        <f>Q126*H124</f>
        <v>0.046</v>
      </c>
      <c r="S126" s="164">
        <v>0</v>
      </c>
      <c r="T126" s="165">
        <f>S126*H124</f>
        <v>0</v>
      </c>
      <c r="AR126" s="10" t="s">
        <v>189</v>
      </c>
      <c r="AT126" s="10" t="s">
        <v>207</v>
      </c>
      <c r="AU126" s="10" t="s">
        <v>79</v>
      </c>
      <c r="AY126" s="10" t="s">
        <v>162</v>
      </c>
      <c r="BE126" s="166">
        <f>IF(N126="základní",J124,0)</f>
        <v>0</v>
      </c>
      <c r="BF126" s="166">
        <f>IF(N126="snížená",J124,0)</f>
        <v>0</v>
      </c>
      <c r="BG126" s="166">
        <f>IF(N126="zákl. přenesená",J124,0)</f>
        <v>0</v>
      </c>
      <c r="BH126" s="166">
        <f>IF(N126="sníž. přenesená",J124,0)</f>
        <v>0</v>
      </c>
      <c r="BI126" s="166">
        <f>IF(N126="nulová",J124,0)</f>
        <v>0</v>
      </c>
      <c r="BJ126" s="10" t="s">
        <v>20</v>
      </c>
      <c r="BK126" s="166">
        <f>ROUND(I124*H124,2)</f>
        <v>0</v>
      </c>
      <c r="BL126" s="10" t="s">
        <v>168</v>
      </c>
      <c r="BM126" s="10" t="s">
        <v>373</v>
      </c>
    </row>
    <row r="127" spans="2:65" s="25" customFormat="1" ht="31.5" customHeight="1">
      <c r="B127" s="26"/>
      <c r="C127" s="156" t="s">
        <v>374</v>
      </c>
      <c r="D127" s="156" t="s">
        <v>163</v>
      </c>
      <c r="E127" s="157" t="s">
        <v>375</v>
      </c>
      <c r="F127" s="158" t="s">
        <v>376</v>
      </c>
      <c r="G127" s="159" t="s">
        <v>226</v>
      </c>
      <c r="H127" s="160">
        <v>20</v>
      </c>
      <c r="I127" s="161"/>
      <c r="J127" s="161">
        <f>ROUND(I127*H127,2)</f>
        <v>0</v>
      </c>
      <c r="K127" s="158" t="s">
        <v>167</v>
      </c>
      <c r="L127" s="184"/>
      <c r="M127" s="185"/>
      <c r="N127" s="186" t="s">
        <v>39</v>
      </c>
      <c r="O127" s="164">
        <v>0</v>
      </c>
      <c r="P127" s="164" t="e">
        <f>O127*#REF!</f>
        <v>#REF!</v>
      </c>
      <c r="Q127" s="164">
        <v>0.0186</v>
      </c>
      <c r="R127" s="164" t="e">
        <f>Q127*#REF!</f>
        <v>#REF!</v>
      </c>
      <c r="S127" s="164">
        <v>0</v>
      </c>
      <c r="T127" s="165" t="e">
        <f>S127*#REF!</f>
        <v>#REF!</v>
      </c>
      <c r="AR127" s="10" t="s">
        <v>189</v>
      </c>
      <c r="AT127" s="10" t="s">
        <v>207</v>
      </c>
      <c r="AU127" s="10" t="s">
        <v>79</v>
      </c>
      <c r="AY127" s="10" t="s">
        <v>162</v>
      </c>
      <c r="BE127" s="166" t="e">
        <f>IF(N127="základní",#REF!,0)</f>
        <v>#REF!</v>
      </c>
      <c r="BF127" s="166">
        <f>IF(N127="snížená",#REF!,0)</f>
        <v>0</v>
      </c>
      <c r="BG127" s="166">
        <f>IF(N127="zákl. přenesená",#REF!,0)</f>
        <v>0</v>
      </c>
      <c r="BH127" s="166">
        <f>IF(N127="sníž. přenesená",#REF!,0)</f>
        <v>0</v>
      </c>
      <c r="BI127" s="166">
        <f>IF(N127="nulová",#REF!,0)</f>
        <v>0</v>
      </c>
      <c r="BJ127" s="10" t="s">
        <v>20</v>
      </c>
      <c r="BK127" s="166" t="e">
        <f>ROUND(#REF!*#REF!,2)</f>
        <v>#REF!</v>
      </c>
      <c r="BL127" s="10" t="s">
        <v>168</v>
      </c>
      <c r="BM127" s="10" t="s">
        <v>377</v>
      </c>
    </row>
    <row r="128" spans="2:65" s="25" customFormat="1" ht="31.5" customHeight="1">
      <c r="B128" s="155"/>
      <c r="C128" s="143"/>
      <c r="D128" s="145" t="s">
        <v>67</v>
      </c>
      <c r="E128" s="182" t="s">
        <v>192</v>
      </c>
      <c r="F128" s="182" t="s">
        <v>378</v>
      </c>
      <c r="G128" s="143"/>
      <c r="H128" s="143"/>
      <c r="I128" s="143"/>
      <c r="J128" s="183">
        <f>J130</f>
        <v>0</v>
      </c>
      <c r="K128" s="143"/>
      <c r="L128" s="26"/>
      <c r="M128" s="162"/>
      <c r="N128" s="163" t="s">
        <v>39</v>
      </c>
      <c r="O128" s="164">
        <v>7.286</v>
      </c>
      <c r="P128" s="164" t="e">
        <f>O128*#REF!</f>
        <v>#REF!</v>
      </c>
      <c r="Q128" s="164">
        <v>0</v>
      </c>
      <c r="R128" s="164" t="e">
        <f>Q128*#REF!</f>
        <v>#REF!</v>
      </c>
      <c r="S128" s="164">
        <v>0</v>
      </c>
      <c r="T128" s="165" t="e">
        <f>S128*#REF!</f>
        <v>#REF!</v>
      </c>
      <c r="AR128" s="10" t="s">
        <v>168</v>
      </c>
      <c r="AT128" s="10" t="s">
        <v>163</v>
      </c>
      <c r="AU128" s="10" t="s">
        <v>79</v>
      </c>
      <c r="AY128" s="10" t="s">
        <v>162</v>
      </c>
      <c r="BE128" s="166" t="e">
        <f>IF(N128="základní",#REF!,0)</f>
        <v>#REF!</v>
      </c>
      <c r="BF128" s="166">
        <f>IF(N128="snížená",#REF!,0)</f>
        <v>0</v>
      </c>
      <c r="BG128" s="166">
        <f>IF(N128="zákl. přenesená",#REF!,0)</f>
        <v>0</v>
      </c>
      <c r="BH128" s="166">
        <f>IF(N128="sníž. přenesená",#REF!,0)</f>
        <v>0</v>
      </c>
      <c r="BI128" s="166">
        <f>IF(N128="nulová",#REF!,0)</f>
        <v>0</v>
      </c>
      <c r="BJ128" s="10" t="s">
        <v>20</v>
      </c>
      <c r="BK128" s="166" t="e">
        <f>ROUND(#REF!*#REF!,2)</f>
        <v>#REF!</v>
      </c>
      <c r="BL128" s="10" t="s">
        <v>168</v>
      </c>
      <c r="BM128" s="10" t="s">
        <v>379</v>
      </c>
    </row>
    <row r="129" spans="2:65" s="25" customFormat="1" ht="6" customHeight="1">
      <c r="B129" s="26"/>
      <c r="C129" s="143"/>
      <c r="D129" s="145"/>
      <c r="E129" s="182"/>
      <c r="F129" s="182"/>
      <c r="G129" s="143"/>
      <c r="H129" s="143"/>
      <c r="I129" s="143"/>
      <c r="J129" s="183"/>
      <c r="K129" s="143"/>
      <c r="L129" s="184"/>
      <c r="M129" s="185"/>
      <c r="N129" s="186" t="s">
        <v>39</v>
      </c>
      <c r="O129" s="164">
        <v>0</v>
      </c>
      <c r="P129" s="164" t="e">
        <f>O129*#REF!</f>
        <v>#REF!</v>
      </c>
      <c r="Q129" s="164">
        <v>0.013999999999999999</v>
      </c>
      <c r="R129" s="164" t="e">
        <f>Q129*#REF!</f>
        <v>#REF!</v>
      </c>
      <c r="S129" s="164">
        <v>0</v>
      </c>
      <c r="T129" s="165" t="e">
        <f>S129*#REF!</f>
        <v>#REF!</v>
      </c>
      <c r="AR129" s="10" t="s">
        <v>189</v>
      </c>
      <c r="AT129" s="10" t="s">
        <v>207</v>
      </c>
      <c r="AU129" s="10" t="s">
        <v>79</v>
      </c>
      <c r="AY129" s="10" t="s">
        <v>162</v>
      </c>
      <c r="BE129" s="166" t="e">
        <f>IF(N129="základní",#REF!,0)</f>
        <v>#REF!</v>
      </c>
      <c r="BF129" s="166">
        <f>IF(N129="snížená",#REF!,0)</f>
        <v>0</v>
      </c>
      <c r="BG129" s="166">
        <f>IF(N129="zákl. přenesená",#REF!,0)</f>
        <v>0</v>
      </c>
      <c r="BH129" s="166">
        <f>IF(N129="sníž. přenesená",#REF!,0)</f>
        <v>0</v>
      </c>
      <c r="BI129" s="166">
        <f>IF(N129="nulová",#REF!,0)</f>
        <v>0</v>
      </c>
      <c r="BJ129" s="10" t="s">
        <v>20</v>
      </c>
      <c r="BK129" s="166" t="e">
        <f>ROUND(#REF!*#REF!,2)</f>
        <v>#REF!</v>
      </c>
      <c r="BL129" s="10" t="s">
        <v>168</v>
      </c>
      <c r="BM129" s="10" t="s">
        <v>380</v>
      </c>
    </row>
    <row r="130" spans="2:47" s="25" customFormat="1" ht="17.25" customHeight="1">
      <c r="B130" s="155"/>
      <c r="C130" s="156" t="s">
        <v>381</v>
      </c>
      <c r="D130" s="156" t="s">
        <v>163</v>
      </c>
      <c r="E130" s="157" t="s">
        <v>382</v>
      </c>
      <c r="F130" s="158" t="s">
        <v>383</v>
      </c>
      <c r="G130" s="159" t="s">
        <v>166</v>
      </c>
      <c r="H130" s="160">
        <v>15</v>
      </c>
      <c r="I130" s="161"/>
      <c r="J130" s="161">
        <f>ROUND(I130*H130,2)</f>
        <v>0</v>
      </c>
      <c r="K130" s="158" t="s">
        <v>167</v>
      </c>
      <c r="L130" s="26"/>
      <c r="M130" s="167"/>
      <c r="N130" s="27"/>
      <c r="O130" s="27"/>
      <c r="P130" s="27"/>
      <c r="Q130" s="27"/>
      <c r="R130" s="27"/>
      <c r="S130" s="27"/>
      <c r="T130" s="58"/>
      <c r="AT130" s="10" t="s">
        <v>176</v>
      </c>
      <c r="AU130" s="10" t="s">
        <v>79</v>
      </c>
    </row>
    <row r="131" spans="2:65" s="25" customFormat="1" ht="22.5" customHeight="1">
      <c r="B131" s="155"/>
      <c r="C131" s="143"/>
      <c r="D131" s="145" t="s">
        <v>67</v>
      </c>
      <c r="E131" s="182" t="s">
        <v>253</v>
      </c>
      <c r="F131" s="182" t="s">
        <v>254</v>
      </c>
      <c r="G131" s="143"/>
      <c r="H131" s="143"/>
      <c r="I131" s="143"/>
      <c r="J131" s="183">
        <f>J132+J133+J134+J135+J136</f>
        <v>0</v>
      </c>
      <c r="K131" s="143"/>
      <c r="L131" s="184"/>
      <c r="M131" s="185"/>
      <c r="N131" s="186" t="s">
        <v>39</v>
      </c>
      <c r="O131" s="164">
        <v>0</v>
      </c>
      <c r="P131" s="164" t="e">
        <f>O131*#REF!</f>
        <v>#REF!</v>
      </c>
      <c r="Q131" s="164">
        <v>0.0063</v>
      </c>
      <c r="R131" s="164" t="e">
        <f>Q131*#REF!</f>
        <v>#REF!</v>
      </c>
      <c r="S131" s="164">
        <v>0</v>
      </c>
      <c r="T131" s="165" t="e">
        <f>S131*#REF!</f>
        <v>#REF!</v>
      </c>
      <c r="AR131" s="10" t="s">
        <v>189</v>
      </c>
      <c r="AT131" s="10" t="s">
        <v>207</v>
      </c>
      <c r="AU131" s="10" t="s">
        <v>79</v>
      </c>
      <c r="AY131" s="10" t="s">
        <v>162</v>
      </c>
      <c r="BE131" s="166" t="e">
        <f>IF(N131="základní",#REF!,0)</f>
        <v>#REF!</v>
      </c>
      <c r="BF131" s="166">
        <f>IF(N131="snížená",#REF!,0)</f>
        <v>0</v>
      </c>
      <c r="BG131" s="166">
        <f>IF(N131="zákl. přenesená",#REF!,0)</f>
        <v>0</v>
      </c>
      <c r="BH131" s="166">
        <f>IF(N131="sníž. přenesená",#REF!,0)</f>
        <v>0</v>
      </c>
      <c r="BI131" s="166">
        <f>IF(N131="nulová",#REF!,0)</f>
        <v>0</v>
      </c>
      <c r="BJ131" s="10" t="s">
        <v>20</v>
      </c>
      <c r="BK131" s="166" t="e">
        <f>ROUND(#REF!*#REF!,2)</f>
        <v>#REF!</v>
      </c>
      <c r="BL131" s="10" t="s">
        <v>168</v>
      </c>
      <c r="BM131" s="10" t="s">
        <v>384</v>
      </c>
    </row>
    <row r="132" spans="2:65" s="25" customFormat="1" ht="22.5" customHeight="1">
      <c r="B132" s="26"/>
      <c r="C132" s="156" t="s">
        <v>385</v>
      </c>
      <c r="D132" s="156" t="s">
        <v>163</v>
      </c>
      <c r="E132" s="157" t="s">
        <v>386</v>
      </c>
      <c r="F132" s="158" t="s">
        <v>387</v>
      </c>
      <c r="G132" s="159" t="s">
        <v>198</v>
      </c>
      <c r="H132" s="160">
        <v>2</v>
      </c>
      <c r="I132" s="161"/>
      <c r="J132" s="161">
        <f>ROUND(I132*H132,2)</f>
        <v>0</v>
      </c>
      <c r="K132" s="158" t="s">
        <v>167</v>
      </c>
      <c r="L132" s="184"/>
      <c r="M132" s="185"/>
      <c r="N132" s="186" t="s">
        <v>39</v>
      </c>
      <c r="O132" s="164">
        <v>0</v>
      </c>
      <c r="P132" s="164" t="e">
        <f>O132*#REF!</f>
        <v>#REF!</v>
      </c>
      <c r="Q132" s="164">
        <v>0.08410000000000001</v>
      </c>
      <c r="R132" s="164" t="e">
        <f>Q132*#REF!</f>
        <v>#REF!</v>
      </c>
      <c r="S132" s="164">
        <v>0</v>
      </c>
      <c r="T132" s="165" t="e">
        <f>S132*#REF!</f>
        <v>#REF!</v>
      </c>
      <c r="AR132" s="10" t="s">
        <v>189</v>
      </c>
      <c r="AT132" s="10" t="s">
        <v>207</v>
      </c>
      <c r="AU132" s="10" t="s">
        <v>79</v>
      </c>
      <c r="AY132" s="10" t="s">
        <v>162</v>
      </c>
      <c r="BE132" s="166" t="e">
        <f>IF(N132="základní",#REF!,0)</f>
        <v>#REF!</v>
      </c>
      <c r="BF132" s="166">
        <f>IF(N132="snížená",#REF!,0)</f>
        <v>0</v>
      </c>
      <c r="BG132" s="166">
        <f>IF(N132="zákl. přenesená",#REF!,0)</f>
        <v>0</v>
      </c>
      <c r="BH132" s="166">
        <f>IF(N132="sníž. přenesená",#REF!,0)</f>
        <v>0</v>
      </c>
      <c r="BI132" s="166">
        <f>IF(N132="nulová",#REF!,0)</f>
        <v>0</v>
      </c>
      <c r="BJ132" s="10" t="s">
        <v>20</v>
      </c>
      <c r="BK132" s="166" t="e">
        <f>ROUND(#REF!*#REF!,2)</f>
        <v>#REF!</v>
      </c>
      <c r="BL132" s="10" t="s">
        <v>168</v>
      </c>
      <c r="BM132" s="10" t="s">
        <v>388</v>
      </c>
    </row>
    <row r="133" spans="2:47" s="25" customFormat="1" ht="27" customHeight="1">
      <c r="B133" s="155"/>
      <c r="C133" s="156" t="s">
        <v>389</v>
      </c>
      <c r="D133" s="156" t="s">
        <v>163</v>
      </c>
      <c r="E133" s="157" t="s">
        <v>390</v>
      </c>
      <c r="F133" s="158" t="s">
        <v>391</v>
      </c>
      <c r="G133" s="159" t="s">
        <v>198</v>
      </c>
      <c r="H133" s="160">
        <v>46</v>
      </c>
      <c r="I133" s="161"/>
      <c r="J133" s="161">
        <f>ROUND(I133*H133,2)</f>
        <v>0</v>
      </c>
      <c r="K133" s="158" t="s">
        <v>167</v>
      </c>
      <c r="L133" s="26"/>
      <c r="M133" s="167"/>
      <c r="N133" s="27"/>
      <c r="O133" s="27"/>
      <c r="P133" s="27"/>
      <c r="Q133" s="27"/>
      <c r="R133" s="27"/>
      <c r="S133" s="27"/>
      <c r="T133" s="58"/>
      <c r="AT133" s="10" t="s">
        <v>176</v>
      </c>
      <c r="AU133" s="10" t="s">
        <v>79</v>
      </c>
    </row>
    <row r="134" spans="2:65" s="25" customFormat="1" ht="33" customHeight="1">
      <c r="B134" s="155"/>
      <c r="C134" s="156" t="s">
        <v>392</v>
      </c>
      <c r="D134" s="156" t="s">
        <v>163</v>
      </c>
      <c r="E134" s="157" t="s">
        <v>393</v>
      </c>
      <c r="F134" s="158" t="s">
        <v>394</v>
      </c>
      <c r="G134" s="159" t="s">
        <v>198</v>
      </c>
      <c r="H134" s="160">
        <v>46</v>
      </c>
      <c r="I134" s="161"/>
      <c r="J134" s="161">
        <f>ROUND(I134*H134,2)</f>
        <v>0</v>
      </c>
      <c r="K134" s="158" t="s">
        <v>167</v>
      </c>
      <c r="L134" s="26"/>
      <c r="M134" s="162"/>
      <c r="N134" s="163" t="s">
        <v>39</v>
      </c>
      <c r="O134" s="164">
        <v>1.9300000000000002</v>
      </c>
      <c r="P134" s="164" t="e">
        <f>O134*#REF!</f>
        <v>#REF!</v>
      </c>
      <c r="Q134" s="164">
        <v>0.00287</v>
      </c>
      <c r="R134" s="164" t="e">
        <f>Q134*#REF!</f>
        <v>#REF!</v>
      </c>
      <c r="S134" s="164">
        <v>0</v>
      </c>
      <c r="T134" s="165" t="e">
        <f>S134*#REF!</f>
        <v>#REF!</v>
      </c>
      <c r="AR134" s="10" t="s">
        <v>168</v>
      </c>
      <c r="AT134" s="10" t="s">
        <v>163</v>
      </c>
      <c r="AU134" s="10" t="s">
        <v>79</v>
      </c>
      <c r="AY134" s="10" t="s">
        <v>162</v>
      </c>
      <c r="BE134" s="166" t="e">
        <f>IF(N134="základní",#REF!,0)</f>
        <v>#REF!</v>
      </c>
      <c r="BF134" s="166">
        <f>IF(N134="snížená",#REF!,0)</f>
        <v>0</v>
      </c>
      <c r="BG134" s="166">
        <f>IF(N134="zákl. přenesená",#REF!,0)</f>
        <v>0</v>
      </c>
      <c r="BH134" s="166">
        <f>IF(N134="sníž. přenesená",#REF!,0)</f>
        <v>0</v>
      </c>
      <c r="BI134" s="166">
        <f>IF(N134="nulová",#REF!,0)</f>
        <v>0</v>
      </c>
      <c r="BJ134" s="10" t="s">
        <v>20</v>
      </c>
      <c r="BK134" s="166" t="e">
        <f>ROUND(#REF!*#REF!,2)</f>
        <v>#REF!</v>
      </c>
      <c r="BL134" s="10" t="s">
        <v>168</v>
      </c>
      <c r="BM134" s="10" t="s">
        <v>395</v>
      </c>
    </row>
    <row r="135" spans="2:65" s="25" customFormat="1" ht="36" customHeight="1">
      <c r="B135" s="26"/>
      <c r="C135" s="156" t="s">
        <v>396</v>
      </c>
      <c r="D135" s="156" t="s">
        <v>163</v>
      </c>
      <c r="E135" s="157" t="s">
        <v>263</v>
      </c>
      <c r="F135" s="158" t="s">
        <v>264</v>
      </c>
      <c r="G135" s="159" t="s">
        <v>198</v>
      </c>
      <c r="H135" s="160">
        <v>46</v>
      </c>
      <c r="I135" s="161"/>
      <c r="J135" s="161">
        <f>ROUND(I135*H135,2)</f>
        <v>0</v>
      </c>
      <c r="K135" s="158" t="s">
        <v>167</v>
      </c>
      <c r="L135" s="184"/>
      <c r="M135" s="185"/>
      <c r="N135" s="186" t="s">
        <v>39</v>
      </c>
      <c r="O135" s="164">
        <v>0</v>
      </c>
      <c r="P135" s="164" t="e">
        <f>O135*#REF!</f>
        <v>#REF!</v>
      </c>
      <c r="Q135" s="164">
        <v>0.08200000000000002</v>
      </c>
      <c r="R135" s="164" t="e">
        <f>Q135*#REF!</f>
        <v>#REF!</v>
      </c>
      <c r="S135" s="164">
        <v>0</v>
      </c>
      <c r="T135" s="165" t="e">
        <f>S135*#REF!</f>
        <v>#REF!</v>
      </c>
      <c r="AR135" s="10" t="s">
        <v>189</v>
      </c>
      <c r="AT135" s="10" t="s">
        <v>207</v>
      </c>
      <c r="AU135" s="10" t="s">
        <v>79</v>
      </c>
      <c r="AY135" s="10" t="s">
        <v>162</v>
      </c>
      <c r="BE135" s="166" t="e">
        <f>IF(N135="základní",#REF!,0)</f>
        <v>#REF!</v>
      </c>
      <c r="BF135" s="166">
        <f>IF(N135="snížená",#REF!,0)</f>
        <v>0</v>
      </c>
      <c r="BG135" s="166">
        <f>IF(N135="zákl. přenesená",#REF!,0)</f>
        <v>0</v>
      </c>
      <c r="BH135" s="166">
        <f>IF(N135="sníž. přenesená",#REF!,0)</f>
        <v>0</v>
      </c>
      <c r="BI135" s="166">
        <f>IF(N135="nulová",#REF!,0)</f>
        <v>0</v>
      </c>
      <c r="BJ135" s="10" t="s">
        <v>20</v>
      </c>
      <c r="BK135" s="166" t="e">
        <f>ROUND(#REF!*#REF!,2)</f>
        <v>#REF!</v>
      </c>
      <c r="BL135" s="10" t="s">
        <v>168</v>
      </c>
      <c r="BM135" s="10" t="s">
        <v>397</v>
      </c>
    </row>
    <row r="136" spans="2:47" s="25" customFormat="1" ht="40.5" customHeight="1">
      <c r="B136" s="155"/>
      <c r="C136" s="156" t="s">
        <v>398</v>
      </c>
      <c r="D136" s="156" t="s">
        <v>163</v>
      </c>
      <c r="E136" s="157" t="s">
        <v>399</v>
      </c>
      <c r="F136" s="158" t="s">
        <v>400</v>
      </c>
      <c r="G136" s="159" t="s">
        <v>198</v>
      </c>
      <c r="H136" s="160">
        <v>10</v>
      </c>
      <c r="I136" s="161"/>
      <c r="J136" s="161">
        <f>ROUND(I136*H136,2)</f>
        <v>0</v>
      </c>
      <c r="K136" s="158" t="s">
        <v>167</v>
      </c>
      <c r="L136" s="26"/>
      <c r="M136" s="167"/>
      <c r="N136" s="27"/>
      <c r="O136" s="27"/>
      <c r="P136" s="27"/>
      <c r="Q136" s="27"/>
      <c r="R136" s="27"/>
      <c r="S136" s="27"/>
      <c r="T136" s="58"/>
      <c r="AT136" s="10" t="s">
        <v>176</v>
      </c>
      <c r="AU136" s="10" t="s">
        <v>79</v>
      </c>
    </row>
    <row r="137" spans="2:65" s="25" customFormat="1" ht="31.5" customHeight="1">
      <c r="B137" s="155"/>
      <c r="C137" s="143"/>
      <c r="D137" s="145" t="s">
        <v>67</v>
      </c>
      <c r="E137" s="182" t="s">
        <v>401</v>
      </c>
      <c r="F137" s="182" t="s">
        <v>244</v>
      </c>
      <c r="G137" s="143"/>
      <c r="H137" s="143"/>
      <c r="I137" s="143"/>
      <c r="J137" s="183">
        <f>J138+J139</f>
        <v>0</v>
      </c>
      <c r="K137" s="143"/>
      <c r="L137" s="26"/>
      <c r="M137" s="162"/>
      <c r="N137" s="163" t="s">
        <v>39</v>
      </c>
      <c r="O137" s="164">
        <v>8.752</v>
      </c>
      <c r="P137" s="164" t="e">
        <f>O137*#REF!</f>
        <v>#REF!</v>
      </c>
      <c r="Q137" s="164">
        <v>0</v>
      </c>
      <c r="R137" s="164" t="e">
        <f>Q137*#REF!</f>
        <v>#REF!</v>
      </c>
      <c r="S137" s="164">
        <v>0</v>
      </c>
      <c r="T137" s="165" t="e">
        <f>S137*#REF!</f>
        <v>#REF!</v>
      </c>
      <c r="AR137" s="10" t="s">
        <v>168</v>
      </c>
      <c r="AT137" s="10" t="s">
        <v>163</v>
      </c>
      <c r="AU137" s="10" t="s">
        <v>79</v>
      </c>
      <c r="AY137" s="10" t="s">
        <v>162</v>
      </c>
      <c r="BE137" s="166" t="e">
        <f>IF(N137="základní",#REF!,0)</f>
        <v>#REF!</v>
      </c>
      <c r="BF137" s="166">
        <f>IF(N137="snížená",#REF!,0)</f>
        <v>0</v>
      </c>
      <c r="BG137" s="166">
        <f>IF(N137="zákl. přenesená",#REF!,0)</f>
        <v>0</v>
      </c>
      <c r="BH137" s="166">
        <f>IF(N137="sníž. přenesená",#REF!,0)</f>
        <v>0</v>
      </c>
      <c r="BI137" s="166">
        <f>IF(N137="nulová",#REF!,0)</f>
        <v>0</v>
      </c>
      <c r="BJ137" s="10" t="s">
        <v>20</v>
      </c>
      <c r="BK137" s="166" t="e">
        <f>ROUND(#REF!*#REF!,2)</f>
        <v>#REF!</v>
      </c>
      <c r="BL137" s="10" t="s">
        <v>168</v>
      </c>
      <c r="BM137" s="10" t="s">
        <v>402</v>
      </c>
    </row>
    <row r="138" spans="2:65" s="25" customFormat="1" ht="22.5" customHeight="1">
      <c r="B138" s="155"/>
      <c r="C138" s="156" t="s">
        <v>403</v>
      </c>
      <c r="D138" s="156" t="s">
        <v>163</v>
      </c>
      <c r="E138" s="157" t="s">
        <v>404</v>
      </c>
      <c r="F138" s="158" t="s">
        <v>405</v>
      </c>
      <c r="G138" s="159" t="s">
        <v>198</v>
      </c>
      <c r="H138" s="160">
        <v>20</v>
      </c>
      <c r="I138" s="161"/>
      <c r="J138" s="161">
        <f>ROUND(I138*H138,2)</f>
        <v>0</v>
      </c>
      <c r="K138" s="158" t="s">
        <v>167</v>
      </c>
      <c r="L138" s="184"/>
      <c r="M138" s="185"/>
      <c r="N138" s="186" t="s">
        <v>39</v>
      </c>
      <c r="O138" s="164">
        <v>0</v>
      </c>
      <c r="P138" s="164">
        <f>O138*H126</f>
        <v>0</v>
      </c>
      <c r="Q138" s="164">
        <v>0.0412</v>
      </c>
      <c r="R138" s="164">
        <f>Q138*H126</f>
        <v>0.0824</v>
      </c>
      <c r="S138" s="164">
        <v>0</v>
      </c>
      <c r="T138" s="165">
        <f>S138*H126</f>
        <v>0</v>
      </c>
      <c r="AR138" s="10" t="s">
        <v>189</v>
      </c>
      <c r="AT138" s="10" t="s">
        <v>207</v>
      </c>
      <c r="AU138" s="10" t="s">
        <v>79</v>
      </c>
      <c r="AY138" s="10" t="s">
        <v>162</v>
      </c>
      <c r="BE138" s="166">
        <f>IF(N138="základní",J126,0)</f>
        <v>0</v>
      </c>
      <c r="BF138" s="166">
        <f>IF(N138="snížená",J126,0)</f>
        <v>0</v>
      </c>
      <c r="BG138" s="166">
        <f>IF(N138="zákl. přenesená",J126,0)</f>
        <v>0</v>
      </c>
      <c r="BH138" s="166">
        <f>IF(N138="sníž. přenesená",J126,0)</f>
        <v>0</v>
      </c>
      <c r="BI138" s="166">
        <f>IF(N138="nulová",J126,0)</f>
        <v>0</v>
      </c>
      <c r="BJ138" s="10" t="s">
        <v>20</v>
      </c>
      <c r="BK138" s="166">
        <f>ROUND(I126*H126,2)</f>
        <v>0</v>
      </c>
      <c r="BL138" s="10" t="s">
        <v>168</v>
      </c>
      <c r="BM138" s="10" t="s">
        <v>406</v>
      </c>
    </row>
    <row r="139" spans="2:47" s="25" customFormat="1" ht="27" customHeight="1">
      <c r="B139" s="155"/>
      <c r="C139" s="156" t="s">
        <v>407</v>
      </c>
      <c r="D139" s="156" t="s">
        <v>163</v>
      </c>
      <c r="E139" s="157" t="s">
        <v>408</v>
      </c>
      <c r="F139" s="158" t="s">
        <v>409</v>
      </c>
      <c r="G139" s="159" t="s">
        <v>198</v>
      </c>
      <c r="H139" s="160">
        <v>20</v>
      </c>
      <c r="I139" s="161"/>
      <c r="J139" s="161">
        <f>ROUND(I139*H139,2)</f>
        <v>0</v>
      </c>
      <c r="K139" s="158" t="s">
        <v>167</v>
      </c>
      <c r="L139" s="26"/>
      <c r="M139" s="167"/>
      <c r="N139" s="27"/>
      <c r="O139" s="27"/>
      <c r="P139" s="27"/>
      <c r="Q139" s="27"/>
      <c r="R139" s="27"/>
      <c r="S139" s="27"/>
      <c r="T139" s="58"/>
      <c r="AT139" s="10" t="s">
        <v>176</v>
      </c>
      <c r="AU139" s="10" t="s">
        <v>79</v>
      </c>
    </row>
    <row r="140" spans="2:65" s="25" customFormat="1" ht="22.5" customHeight="1">
      <c r="B140" s="26"/>
      <c r="C140" s="143"/>
      <c r="D140" s="145" t="s">
        <v>67</v>
      </c>
      <c r="E140" s="146" t="s">
        <v>269</v>
      </c>
      <c r="F140" s="146" t="s">
        <v>270</v>
      </c>
      <c r="G140" s="143"/>
      <c r="H140" s="143"/>
      <c r="I140" s="143"/>
      <c r="J140" s="147">
        <f>J141+J142</f>
        <v>0</v>
      </c>
      <c r="K140" s="143"/>
      <c r="L140" s="184"/>
      <c r="M140" s="185"/>
      <c r="N140" s="186" t="s">
        <v>39</v>
      </c>
      <c r="O140" s="164">
        <v>0</v>
      </c>
      <c r="P140" s="164" t="e">
        <f>O140*#REF!</f>
        <v>#REF!</v>
      </c>
      <c r="Q140" s="164">
        <v>0.0365</v>
      </c>
      <c r="R140" s="164" t="e">
        <f>Q140*#REF!</f>
        <v>#REF!</v>
      </c>
      <c r="S140" s="164">
        <v>0</v>
      </c>
      <c r="T140" s="165" t="e">
        <f>S140*#REF!</f>
        <v>#REF!</v>
      </c>
      <c r="AR140" s="10" t="s">
        <v>189</v>
      </c>
      <c r="AT140" s="10" t="s">
        <v>207</v>
      </c>
      <c r="AU140" s="10" t="s">
        <v>79</v>
      </c>
      <c r="AY140" s="10" t="s">
        <v>162</v>
      </c>
      <c r="BE140" s="166" t="e">
        <f>IF(N140="základní",#REF!,0)</f>
        <v>#REF!</v>
      </c>
      <c r="BF140" s="166">
        <f>IF(N140="snížená",#REF!,0)</f>
        <v>0</v>
      </c>
      <c r="BG140" s="166">
        <f>IF(N140="zákl. přenesená",#REF!,0)</f>
        <v>0</v>
      </c>
      <c r="BH140" s="166">
        <f>IF(N140="sníž. přenesená",#REF!,0)</f>
        <v>0</v>
      </c>
      <c r="BI140" s="166">
        <f>IF(N140="nulová",#REF!,0)</f>
        <v>0</v>
      </c>
      <c r="BJ140" s="10" t="s">
        <v>20</v>
      </c>
      <c r="BK140" s="166" t="e">
        <f>ROUND(#REF!*#REF!,2)</f>
        <v>#REF!</v>
      </c>
      <c r="BL140" s="10" t="s">
        <v>168</v>
      </c>
      <c r="BM140" s="10" t="s">
        <v>410</v>
      </c>
    </row>
    <row r="141" spans="2:47" s="25" customFormat="1" ht="27" customHeight="1">
      <c r="B141" s="155"/>
      <c r="C141" s="156" t="s">
        <v>411</v>
      </c>
      <c r="D141" s="156" t="s">
        <v>163</v>
      </c>
      <c r="E141" s="157" t="s">
        <v>412</v>
      </c>
      <c r="F141" s="158" t="s">
        <v>413</v>
      </c>
      <c r="G141" s="159" t="s">
        <v>226</v>
      </c>
      <c r="H141" s="160">
        <v>55</v>
      </c>
      <c r="I141" s="161"/>
      <c r="J141" s="161">
        <f>ROUND(I141*H141,2)</f>
        <v>0</v>
      </c>
      <c r="K141" s="158" t="s">
        <v>167</v>
      </c>
      <c r="L141" s="26"/>
      <c r="M141" s="167"/>
      <c r="N141" s="27"/>
      <c r="O141" s="27"/>
      <c r="P141" s="27"/>
      <c r="Q141" s="27"/>
      <c r="R141" s="27"/>
      <c r="S141" s="27"/>
      <c r="T141" s="58"/>
      <c r="AT141" s="10" t="s">
        <v>176</v>
      </c>
      <c r="AU141" s="10" t="s">
        <v>79</v>
      </c>
    </row>
    <row r="142" spans="2:65" s="25" customFormat="1" ht="31.5" customHeight="1">
      <c r="B142" s="155"/>
      <c r="C142" s="156" t="s">
        <v>414</v>
      </c>
      <c r="D142" s="156" t="s">
        <v>163</v>
      </c>
      <c r="E142" s="157" t="s">
        <v>415</v>
      </c>
      <c r="F142" s="158" t="s">
        <v>416</v>
      </c>
      <c r="G142" s="159" t="s">
        <v>226</v>
      </c>
      <c r="H142" s="160">
        <v>110</v>
      </c>
      <c r="I142" s="161"/>
      <c r="J142" s="161">
        <f>ROUND(I142*H142,2)</f>
        <v>0</v>
      </c>
      <c r="K142" s="158" t="s">
        <v>167</v>
      </c>
      <c r="L142" s="184"/>
      <c r="M142" s="185"/>
      <c r="N142" s="186" t="s">
        <v>39</v>
      </c>
      <c r="O142" s="164">
        <v>0</v>
      </c>
      <c r="P142" s="164" t="e">
        <f>O142*#REF!</f>
        <v>#REF!</v>
      </c>
      <c r="Q142" s="164">
        <v>0.0983</v>
      </c>
      <c r="R142" s="164" t="e">
        <f>Q142*#REF!</f>
        <v>#REF!</v>
      </c>
      <c r="S142" s="164">
        <v>0</v>
      </c>
      <c r="T142" s="165" t="e">
        <f>S142*#REF!</f>
        <v>#REF!</v>
      </c>
      <c r="AR142" s="10" t="s">
        <v>189</v>
      </c>
      <c r="AT142" s="10" t="s">
        <v>207</v>
      </c>
      <c r="AU142" s="10" t="s">
        <v>79</v>
      </c>
      <c r="AY142" s="10" t="s">
        <v>162</v>
      </c>
      <c r="BE142" s="166" t="e">
        <f>IF(N142="základní",#REF!,0)</f>
        <v>#REF!</v>
      </c>
      <c r="BF142" s="166">
        <f>IF(N142="snížená",#REF!,0)</f>
        <v>0</v>
      </c>
      <c r="BG142" s="166">
        <f>IF(N142="zákl. přenesená",#REF!,0)</f>
        <v>0</v>
      </c>
      <c r="BH142" s="166">
        <f>IF(N142="sníž. přenesená",#REF!,0)</f>
        <v>0</v>
      </c>
      <c r="BI142" s="166">
        <f>IF(N142="nulová",#REF!,0)</f>
        <v>0</v>
      </c>
      <c r="BJ142" s="10" t="s">
        <v>20</v>
      </c>
      <c r="BK142" s="166" t="e">
        <f>ROUND(#REF!*#REF!,2)</f>
        <v>#REF!</v>
      </c>
      <c r="BL142" s="10" t="s">
        <v>168</v>
      </c>
      <c r="BM142" s="10" t="s">
        <v>417</v>
      </c>
    </row>
    <row r="143" spans="2:65" s="25" customFormat="1" ht="31.5" customHeight="1">
      <c r="B143" s="26"/>
      <c r="D143" s="187"/>
      <c r="F143" s="188"/>
      <c r="L143" s="184"/>
      <c r="M143" s="185"/>
      <c r="N143" s="186" t="s">
        <v>39</v>
      </c>
      <c r="O143" s="164">
        <v>0</v>
      </c>
      <c r="P143" s="164" t="e">
        <f>O143*#REF!</f>
        <v>#REF!</v>
      </c>
      <c r="Q143" s="164">
        <v>0.0983</v>
      </c>
      <c r="R143" s="164" t="e">
        <f>Q143*#REF!</f>
        <v>#REF!</v>
      </c>
      <c r="S143" s="164">
        <v>0</v>
      </c>
      <c r="T143" s="165" t="e">
        <f>S143*#REF!</f>
        <v>#REF!</v>
      </c>
      <c r="AR143" s="10" t="s">
        <v>189</v>
      </c>
      <c r="AT143" s="10" t="s">
        <v>207</v>
      </c>
      <c r="AU143" s="10" t="s">
        <v>79</v>
      </c>
      <c r="AY143" s="10" t="s">
        <v>162</v>
      </c>
      <c r="BE143" s="166" t="e">
        <f>IF(N143="základní",#REF!,0)</f>
        <v>#REF!</v>
      </c>
      <c r="BF143" s="166">
        <f>IF(N143="snížená",#REF!,0)</f>
        <v>0</v>
      </c>
      <c r="BG143" s="166">
        <f>IF(N143="zákl. přenesená",#REF!,0)</f>
        <v>0</v>
      </c>
      <c r="BH143" s="166">
        <f>IF(N143="sníž. přenesená",#REF!,0)</f>
        <v>0</v>
      </c>
      <c r="BI143" s="166">
        <f>IF(N143="nulová",#REF!,0)</f>
        <v>0</v>
      </c>
      <c r="BJ143" s="10" t="s">
        <v>20</v>
      </c>
      <c r="BK143" s="166" t="e">
        <f>ROUND(#REF!*#REF!,2)</f>
        <v>#REF!</v>
      </c>
      <c r="BL143" s="10" t="s">
        <v>168</v>
      </c>
      <c r="BM143" s="10" t="s">
        <v>418</v>
      </c>
    </row>
    <row r="144" spans="2:65" s="25" customFormat="1" ht="15" customHeight="1">
      <c r="B144" s="155"/>
      <c r="C144" s="168"/>
      <c r="D144" s="187"/>
      <c r="E144" s="173"/>
      <c r="F144" s="199"/>
      <c r="G144" s="168"/>
      <c r="H144" s="200"/>
      <c r="I144" s="168"/>
      <c r="J144" s="168"/>
      <c r="K144" s="168"/>
      <c r="L144" s="26"/>
      <c r="M144" s="162"/>
      <c r="N144" s="163" t="s">
        <v>39</v>
      </c>
      <c r="O144" s="164">
        <v>2.919</v>
      </c>
      <c r="P144" s="164" t="e">
        <f>O144*#REF!</f>
        <v>#REF!</v>
      </c>
      <c r="Q144" s="164">
        <v>0</v>
      </c>
      <c r="R144" s="164" t="e">
        <f>Q144*#REF!</f>
        <v>#REF!</v>
      </c>
      <c r="S144" s="164">
        <v>0</v>
      </c>
      <c r="T144" s="165" t="e">
        <f>S144*#REF!</f>
        <v>#REF!</v>
      </c>
      <c r="AR144" s="10" t="s">
        <v>168</v>
      </c>
      <c r="AT144" s="10" t="s">
        <v>163</v>
      </c>
      <c r="AU144" s="10" t="s">
        <v>79</v>
      </c>
      <c r="AY144" s="10" t="s">
        <v>162</v>
      </c>
      <c r="BE144" s="166" t="e">
        <f>IF(N144="základní",#REF!,0)</f>
        <v>#REF!</v>
      </c>
      <c r="BF144" s="166">
        <f>IF(N144="snížená",#REF!,0)</f>
        <v>0</v>
      </c>
      <c r="BG144" s="166">
        <f>IF(N144="zákl. přenesená",#REF!,0)</f>
        <v>0</v>
      </c>
      <c r="BH144" s="166">
        <f>IF(N144="sníž. přenesená",#REF!,0)</f>
        <v>0</v>
      </c>
      <c r="BI144" s="166">
        <f>IF(N144="nulová",#REF!,0)</f>
        <v>0</v>
      </c>
      <c r="BJ144" s="10" t="s">
        <v>20</v>
      </c>
      <c r="BK144" s="166" t="e">
        <f>ROUND(#REF!*#REF!,2)</f>
        <v>#REF!</v>
      </c>
      <c r="BL144" s="10" t="s">
        <v>168</v>
      </c>
      <c r="BM144" s="10" t="s">
        <v>419</v>
      </c>
    </row>
    <row r="145" spans="2:65" s="25" customFormat="1" ht="12.75" customHeight="1" hidden="1">
      <c r="B145" s="155"/>
      <c r="C145" s="143"/>
      <c r="D145" s="152" t="s">
        <v>67</v>
      </c>
      <c r="E145" s="180" t="s">
        <v>301</v>
      </c>
      <c r="F145" s="180" t="s">
        <v>302</v>
      </c>
      <c r="G145" s="143"/>
      <c r="H145" s="143"/>
      <c r="I145" s="143"/>
      <c r="J145" s="181">
        <f>BK186</f>
        <v>0</v>
      </c>
      <c r="K145" s="143"/>
      <c r="L145" s="184"/>
      <c r="M145" s="185"/>
      <c r="N145" s="186" t="s">
        <v>39</v>
      </c>
      <c r="O145" s="164">
        <v>0</v>
      </c>
      <c r="P145" s="164" t="e">
        <f>O145*#REF!</f>
        <v>#REF!</v>
      </c>
      <c r="Q145" s="164">
        <v>0.0233</v>
      </c>
      <c r="R145" s="164" t="e">
        <f>Q145*#REF!</f>
        <v>#REF!</v>
      </c>
      <c r="S145" s="164">
        <v>0</v>
      </c>
      <c r="T145" s="165" t="e">
        <f>S145*#REF!</f>
        <v>#REF!</v>
      </c>
      <c r="AR145" s="10" t="s">
        <v>189</v>
      </c>
      <c r="AT145" s="10" t="s">
        <v>207</v>
      </c>
      <c r="AU145" s="10" t="s">
        <v>79</v>
      </c>
      <c r="AY145" s="10" t="s">
        <v>162</v>
      </c>
      <c r="BE145" s="166" t="e">
        <f>IF(N145="základní",#REF!,0)</f>
        <v>#REF!</v>
      </c>
      <c r="BF145" s="166">
        <f>IF(N145="snížená",#REF!,0)</f>
        <v>0</v>
      </c>
      <c r="BG145" s="166">
        <f>IF(N145="zákl. přenesená",#REF!,0)</f>
        <v>0</v>
      </c>
      <c r="BH145" s="166">
        <f>IF(N145="sníž. přenesená",#REF!,0)</f>
        <v>0</v>
      </c>
      <c r="BI145" s="166">
        <f>IF(N145="nulová",#REF!,0)</f>
        <v>0</v>
      </c>
      <c r="BJ145" s="10" t="s">
        <v>20</v>
      </c>
      <c r="BK145" s="166" t="e">
        <f>ROUND(#REF!*#REF!,2)</f>
        <v>#REF!</v>
      </c>
      <c r="BL145" s="10" t="s">
        <v>168</v>
      </c>
      <c r="BM145" s="10" t="s">
        <v>420</v>
      </c>
    </row>
    <row r="146" spans="2:47" s="25" customFormat="1" ht="32.25" customHeight="1">
      <c r="B146" s="155"/>
      <c r="C146" s="143"/>
      <c r="D146" s="145" t="s">
        <v>67</v>
      </c>
      <c r="E146" s="182" t="s">
        <v>312</v>
      </c>
      <c r="F146" s="182" t="s">
        <v>313</v>
      </c>
      <c r="G146" s="143"/>
      <c r="H146" s="143"/>
      <c r="I146" s="143"/>
      <c r="J146" s="183">
        <f>BK187</f>
        <v>0</v>
      </c>
      <c r="K146" s="143"/>
      <c r="L146" s="26"/>
      <c r="M146" s="167"/>
      <c r="N146" s="27"/>
      <c r="O146" s="27"/>
      <c r="P146" s="27"/>
      <c r="Q146" s="27"/>
      <c r="R146" s="27"/>
      <c r="S146" s="27"/>
      <c r="T146" s="58"/>
      <c r="AT146" s="10" t="s">
        <v>176</v>
      </c>
      <c r="AU146" s="10" t="s">
        <v>79</v>
      </c>
    </row>
    <row r="147" spans="2:65" s="25" customFormat="1" ht="22.5" customHeight="1">
      <c r="B147" s="155"/>
      <c r="C147" s="156" t="s">
        <v>421</v>
      </c>
      <c r="D147" s="156" t="s">
        <v>163</v>
      </c>
      <c r="E147" s="157" t="s">
        <v>316</v>
      </c>
      <c r="F147" s="158" t="s">
        <v>422</v>
      </c>
      <c r="G147" s="159" t="s">
        <v>310</v>
      </c>
      <c r="H147" s="160">
        <v>1</v>
      </c>
      <c r="I147" s="161"/>
      <c r="J147" s="161">
        <f>ROUND(I147*H147,2)</f>
        <v>0</v>
      </c>
      <c r="K147" s="158" t="s">
        <v>167</v>
      </c>
      <c r="L147" s="26"/>
      <c r="M147" s="162"/>
      <c r="N147" s="163" t="s">
        <v>39</v>
      </c>
      <c r="O147" s="164">
        <v>0.14200000000000002</v>
      </c>
      <c r="P147" s="164">
        <f>O147*H127</f>
        <v>2.8400000000000003</v>
      </c>
      <c r="Q147" s="164">
        <v>1E-05</v>
      </c>
      <c r="R147" s="164">
        <f>Q147*H127</f>
        <v>0.0002</v>
      </c>
      <c r="S147" s="164">
        <v>0</v>
      </c>
      <c r="T147" s="165">
        <f>S147*H127</f>
        <v>0</v>
      </c>
      <c r="AR147" s="10" t="s">
        <v>168</v>
      </c>
      <c r="AT147" s="10" t="s">
        <v>163</v>
      </c>
      <c r="AU147" s="10" t="s">
        <v>79</v>
      </c>
      <c r="AY147" s="10" t="s">
        <v>162</v>
      </c>
      <c r="BE147" s="166">
        <f>IF(N147="základní",J127,0)</f>
        <v>0</v>
      </c>
      <c r="BF147" s="166">
        <f>IF(N147="snížená",J127,0)</f>
        <v>0</v>
      </c>
      <c r="BG147" s="166">
        <f>IF(N147="zákl. přenesená",J127,0)</f>
        <v>0</v>
      </c>
      <c r="BH147" s="166">
        <f>IF(N147="sníž. přenesená",J127,0)</f>
        <v>0</v>
      </c>
      <c r="BI147" s="166">
        <f>IF(N147="nulová",J127,0)</f>
        <v>0</v>
      </c>
      <c r="BJ147" s="10" t="s">
        <v>20</v>
      </c>
      <c r="BK147" s="166">
        <f>ROUND(I127*H127,2)</f>
        <v>0</v>
      </c>
      <c r="BL147" s="10" t="s">
        <v>168</v>
      </c>
      <c r="BM147" s="10" t="s">
        <v>423</v>
      </c>
    </row>
    <row r="148" spans="2:65" s="25" customFormat="1" ht="31.5" customHeight="1">
      <c r="B148" s="155"/>
      <c r="C148" s="43"/>
      <c r="D148" s="43"/>
      <c r="E148" s="43"/>
      <c r="F148" s="43"/>
      <c r="G148" s="43"/>
      <c r="H148" s="43"/>
      <c r="I148" s="43"/>
      <c r="J148" s="43"/>
      <c r="K148" s="43"/>
      <c r="L148" s="26"/>
      <c r="M148" s="162"/>
      <c r="N148" s="163" t="s">
        <v>39</v>
      </c>
      <c r="O148" s="164">
        <v>21.292</v>
      </c>
      <c r="P148" s="164" t="e">
        <f>O148*#REF!</f>
        <v>#REF!</v>
      </c>
      <c r="Q148" s="164">
        <v>2.11676</v>
      </c>
      <c r="R148" s="164" t="e">
        <f>Q148*#REF!</f>
        <v>#REF!</v>
      </c>
      <c r="S148" s="164">
        <v>0</v>
      </c>
      <c r="T148" s="165" t="e">
        <f>S148*#REF!</f>
        <v>#REF!</v>
      </c>
      <c r="AR148" s="10" t="s">
        <v>168</v>
      </c>
      <c r="AT148" s="10" t="s">
        <v>163</v>
      </c>
      <c r="AU148" s="10" t="s">
        <v>79</v>
      </c>
      <c r="AY148" s="10" t="s">
        <v>162</v>
      </c>
      <c r="BE148" s="166" t="e">
        <f>IF(N148="základní",#REF!,0)</f>
        <v>#REF!</v>
      </c>
      <c r="BF148" s="166">
        <f>IF(N148="snížená",#REF!,0)</f>
        <v>0</v>
      </c>
      <c r="BG148" s="166">
        <f>IF(N148="zákl. přenesená",#REF!,0)</f>
        <v>0</v>
      </c>
      <c r="BH148" s="166">
        <f>IF(N148="sníž. přenesená",#REF!,0)</f>
        <v>0</v>
      </c>
      <c r="BI148" s="166">
        <f>IF(N148="nulová",#REF!,0)</f>
        <v>0</v>
      </c>
      <c r="BJ148" s="10" t="s">
        <v>20</v>
      </c>
      <c r="BK148" s="166" t="e">
        <f>ROUND(#REF!*#REF!,2)</f>
        <v>#REF!</v>
      </c>
      <c r="BL148" s="10" t="s">
        <v>168</v>
      </c>
      <c r="BM148" s="10" t="s">
        <v>424</v>
      </c>
    </row>
    <row r="149" spans="2:47" s="25" customFormat="1" ht="39.75" customHeight="1">
      <c r="B149" s="155"/>
      <c r="C149" s="1"/>
      <c r="D149" s="1"/>
      <c r="E149" s="1"/>
      <c r="F149" s="1"/>
      <c r="G149" s="1"/>
      <c r="H149" s="1"/>
      <c r="I149" s="1"/>
      <c r="J149" s="1"/>
      <c r="K149" s="1"/>
      <c r="L149" s="26"/>
      <c r="M149" s="167"/>
      <c r="N149" s="27"/>
      <c r="O149" s="27"/>
      <c r="P149" s="27"/>
      <c r="Q149" s="27"/>
      <c r="R149" s="27"/>
      <c r="S149" s="27"/>
      <c r="T149" s="58"/>
      <c r="AT149" s="10" t="s">
        <v>176</v>
      </c>
      <c r="AU149" s="10" t="s">
        <v>79</v>
      </c>
    </row>
    <row r="150" spans="2:65" s="25" customFormat="1" ht="31.5" customHeight="1">
      <c r="B150" s="189"/>
      <c r="C150" s="1"/>
      <c r="D150" s="1"/>
      <c r="E150" s="1"/>
      <c r="F150" s="1"/>
      <c r="G150" s="1"/>
      <c r="H150" s="1"/>
      <c r="I150" s="1"/>
      <c r="J150" s="1"/>
      <c r="K150" s="1"/>
      <c r="L150" s="27"/>
      <c r="M150" s="162"/>
      <c r="N150" s="163" t="s">
        <v>39</v>
      </c>
      <c r="O150" s="164">
        <v>25.977</v>
      </c>
      <c r="P150" s="164" t="e">
        <f>O150*#REF!</f>
        <v>#REF!</v>
      </c>
      <c r="Q150" s="164">
        <v>2.42093</v>
      </c>
      <c r="R150" s="164" t="e">
        <f>Q150*#REF!</f>
        <v>#REF!</v>
      </c>
      <c r="S150" s="164">
        <v>0</v>
      </c>
      <c r="T150" s="165" t="e">
        <f>S150*#REF!</f>
        <v>#REF!</v>
      </c>
      <c r="AR150" s="10" t="s">
        <v>168</v>
      </c>
      <c r="AT150" s="10" t="s">
        <v>163</v>
      </c>
      <c r="AU150" s="10" t="s">
        <v>79</v>
      </c>
      <c r="AY150" s="10" t="s">
        <v>162</v>
      </c>
      <c r="BE150" s="166" t="e">
        <f>IF(N150="základní",#REF!,0)</f>
        <v>#REF!</v>
      </c>
      <c r="BF150" s="166">
        <f>IF(N150="snížená",#REF!,0)</f>
        <v>0</v>
      </c>
      <c r="BG150" s="166">
        <f>IF(N150="zákl. přenesená",#REF!,0)</f>
        <v>0</v>
      </c>
      <c r="BH150" s="166">
        <f>IF(N150="sníž. přenesená",#REF!,0)</f>
        <v>0</v>
      </c>
      <c r="BI150" s="166">
        <f>IF(N150="nulová",#REF!,0)</f>
        <v>0</v>
      </c>
      <c r="BJ150" s="10" t="s">
        <v>20</v>
      </c>
      <c r="BK150" s="166" t="e">
        <f>ROUND(#REF!*#REF!,2)</f>
        <v>#REF!</v>
      </c>
      <c r="BL150" s="10" t="s">
        <v>168</v>
      </c>
      <c r="BM150" s="10" t="s">
        <v>425</v>
      </c>
    </row>
    <row r="151" spans="2:65" s="25" customFormat="1" ht="22.5" customHeight="1">
      <c r="B151" s="149"/>
      <c r="C151" s="1"/>
      <c r="D151" s="1"/>
      <c r="E151" s="1"/>
      <c r="F151" s="1"/>
      <c r="G151" s="1"/>
      <c r="H151" s="1"/>
      <c r="I151" s="1"/>
      <c r="J151" s="1"/>
      <c r="K151" s="1"/>
      <c r="L151" s="27"/>
      <c r="M151" s="162"/>
      <c r="N151" s="163" t="s">
        <v>39</v>
      </c>
      <c r="O151" s="164">
        <v>3.024</v>
      </c>
      <c r="P151" s="164" t="e">
        <f>O151*#REF!</f>
        <v>#REF!</v>
      </c>
      <c r="Q151" s="164">
        <v>0.03573</v>
      </c>
      <c r="R151" s="164" t="e">
        <f>Q151*#REF!</f>
        <v>#REF!</v>
      </c>
      <c r="S151" s="164">
        <v>0</v>
      </c>
      <c r="T151" s="165" t="e">
        <f>S151*#REF!</f>
        <v>#REF!</v>
      </c>
      <c r="AR151" s="10" t="s">
        <v>168</v>
      </c>
      <c r="AT151" s="10" t="s">
        <v>163</v>
      </c>
      <c r="AU151" s="10" t="s">
        <v>79</v>
      </c>
      <c r="AY151" s="10" t="s">
        <v>162</v>
      </c>
      <c r="BE151" s="166" t="e">
        <f>IF(N151="základní",#REF!,0)</f>
        <v>#REF!</v>
      </c>
      <c r="BF151" s="166">
        <f>IF(N151="snížená",#REF!,0)</f>
        <v>0</v>
      </c>
      <c r="BG151" s="166">
        <f>IF(N151="zákl. přenesená",#REF!,0)</f>
        <v>0</v>
      </c>
      <c r="BH151" s="166">
        <f>IF(N151="sníž. přenesená",#REF!,0)</f>
        <v>0</v>
      </c>
      <c r="BI151" s="166">
        <f>IF(N151="nulová",#REF!,0)</f>
        <v>0</v>
      </c>
      <c r="BJ151" s="10" t="s">
        <v>20</v>
      </c>
      <c r="BK151" s="166" t="e">
        <f>ROUND(#REF!*#REF!,2)</f>
        <v>#REF!</v>
      </c>
      <c r="BL151" s="10" t="s">
        <v>168</v>
      </c>
      <c r="BM151" s="10" t="s">
        <v>426</v>
      </c>
    </row>
    <row r="152" spans="2:65" s="25" customFormat="1" ht="22.5" customHeight="1">
      <c r="B152" s="189"/>
      <c r="C152" s="1"/>
      <c r="D152" s="1"/>
      <c r="E152" s="1"/>
      <c r="F152" s="1"/>
      <c r="G152" s="1"/>
      <c r="H152" s="1"/>
      <c r="I152" s="1"/>
      <c r="J152" s="1"/>
      <c r="K152" s="1"/>
      <c r="L152" s="190"/>
      <c r="M152" s="185"/>
      <c r="N152" s="186" t="s">
        <v>39</v>
      </c>
      <c r="O152" s="164">
        <v>0</v>
      </c>
      <c r="P152" s="164" t="e">
        <f>O152*#REF!</f>
        <v>#REF!</v>
      </c>
      <c r="Q152" s="164">
        <v>0.506</v>
      </c>
      <c r="R152" s="164" t="e">
        <f>Q152*#REF!</f>
        <v>#REF!</v>
      </c>
      <c r="S152" s="164">
        <v>0</v>
      </c>
      <c r="T152" s="165" t="e">
        <f>S152*#REF!</f>
        <v>#REF!</v>
      </c>
      <c r="AR152" s="10" t="s">
        <v>189</v>
      </c>
      <c r="AT152" s="10" t="s">
        <v>207</v>
      </c>
      <c r="AU152" s="10" t="s">
        <v>79</v>
      </c>
      <c r="AY152" s="10" t="s">
        <v>162</v>
      </c>
      <c r="BE152" s="166" t="e">
        <f>IF(N152="základní",#REF!,0)</f>
        <v>#REF!</v>
      </c>
      <c r="BF152" s="166">
        <f>IF(N152="snížená",#REF!,0)</f>
        <v>0</v>
      </c>
      <c r="BG152" s="166">
        <f>IF(N152="zákl. přenesená",#REF!,0)</f>
        <v>0</v>
      </c>
      <c r="BH152" s="166">
        <f>IF(N152="sníž. přenesená",#REF!,0)</f>
        <v>0</v>
      </c>
      <c r="BI152" s="166">
        <f>IF(N152="nulová",#REF!,0)</f>
        <v>0</v>
      </c>
      <c r="BJ152" s="10" t="s">
        <v>20</v>
      </c>
      <c r="BK152" s="166" t="e">
        <f>ROUND(#REF!*#REF!,2)</f>
        <v>#REF!</v>
      </c>
      <c r="BL152" s="10" t="s">
        <v>168</v>
      </c>
      <c r="BM152" s="10" t="s">
        <v>427</v>
      </c>
    </row>
    <row r="153" spans="2:65" s="25" customFormat="1" ht="22.5" customHeight="1">
      <c r="B153" s="189"/>
      <c r="C153" s="1"/>
      <c r="D153" s="1"/>
      <c r="E153" s="1"/>
      <c r="F153" s="1"/>
      <c r="G153" s="1"/>
      <c r="H153" s="1"/>
      <c r="I153" s="1"/>
      <c r="J153" s="1"/>
      <c r="K153" s="1"/>
      <c r="L153" s="190"/>
      <c r="M153" s="185"/>
      <c r="N153" s="186" t="s">
        <v>39</v>
      </c>
      <c r="O153" s="164">
        <v>0</v>
      </c>
      <c r="P153" s="164" t="e">
        <f>O153*#REF!</f>
        <v>#REF!</v>
      </c>
      <c r="Q153" s="164">
        <v>1.013</v>
      </c>
      <c r="R153" s="164" t="e">
        <f>Q153*#REF!</f>
        <v>#REF!</v>
      </c>
      <c r="S153" s="164">
        <v>0</v>
      </c>
      <c r="T153" s="165" t="e">
        <f>S153*#REF!</f>
        <v>#REF!</v>
      </c>
      <c r="AR153" s="10" t="s">
        <v>189</v>
      </c>
      <c r="AT153" s="10" t="s">
        <v>207</v>
      </c>
      <c r="AU153" s="10" t="s">
        <v>79</v>
      </c>
      <c r="AY153" s="10" t="s">
        <v>162</v>
      </c>
      <c r="BE153" s="166" t="e">
        <f>IF(N153="základní",#REF!,0)</f>
        <v>#REF!</v>
      </c>
      <c r="BF153" s="166">
        <f>IF(N153="snížená",#REF!,0)</f>
        <v>0</v>
      </c>
      <c r="BG153" s="166">
        <f>IF(N153="zákl. přenesená",#REF!,0)</f>
        <v>0</v>
      </c>
      <c r="BH153" s="166">
        <f>IF(N153="sníž. přenesená",#REF!,0)</f>
        <v>0</v>
      </c>
      <c r="BI153" s="166">
        <f>IF(N153="nulová",#REF!,0)</f>
        <v>0</v>
      </c>
      <c r="BJ153" s="10" t="s">
        <v>20</v>
      </c>
      <c r="BK153" s="166" t="e">
        <f>ROUND(#REF!*#REF!,2)</f>
        <v>#REF!</v>
      </c>
      <c r="BL153" s="10" t="s">
        <v>168</v>
      </c>
      <c r="BM153" s="10" t="s">
        <v>428</v>
      </c>
    </row>
    <row r="154" spans="2:65" s="25" customFormat="1" ht="22.5" customHeight="1">
      <c r="B154" s="27"/>
      <c r="C154" s="1"/>
      <c r="D154" s="1"/>
      <c r="E154" s="1"/>
      <c r="F154" s="1"/>
      <c r="G154" s="1"/>
      <c r="H154" s="1"/>
      <c r="I154" s="1"/>
      <c r="J154" s="1"/>
      <c r="K154" s="1"/>
      <c r="L154" s="190"/>
      <c r="M154" s="185"/>
      <c r="N154" s="186" t="s">
        <v>39</v>
      </c>
      <c r="O154" s="164">
        <v>0</v>
      </c>
      <c r="P154" s="164" t="e">
        <f>O154*#REF!</f>
        <v>#REF!</v>
      </c>
      <c r="Q154" s="164">
        <v>1.013</v>
      </c>
      <c r="R154" s="164" t="e">
        <f>Q154*#REF!</f>
        <v>#REF!</v>
      </c>
      <c r="S154" s="164">
        <v>0</v>
      </c>
      <c r="T154" s="165" t="e">
        <f>S154*#REF!</f>
        <v>#REF!</v>
      </c>
      <c r="AR154" s="10" t="s">
        <v>189</v>
      </c>
      <c r="AT154" s="10" t="s">
        <v>207</v>
      </c>
      <c r="AU154" s="10" t="s">
        <v>79</v>
      </c>
      <c r="AY154" s="10" t="s">
        <v>162</v>
      </c>
      <c r="BE154" s="166" t="e">
        <f>IF(N154="základní",#REF!,0)</f>
        <v>#REF!</v>
      </c>
      <c r="BF154" s="166">
        <f>IF(N154="snížená",#REF!,0)</f>
        <v>0</v>
      </c>
      <c r="BG154" s="166">
        <f>IF(N154="zákl. přenesená",#REF!,0)</f>
        <v>0</v>
      </c>
      <c r="BH154" s="166">
        <f>IF(N154="sníž. přenesená",#REF!,0)</f>
        <v>0</v>
      </c>
      <c r="BI154" s="166">
        <f>IF(N154="nulová",#REF!,0)</f>
        <v>0</v>
      </c>
      <c r="BJ154" s="10" t="s">
        <v>20</v>
      </c>
      <c r="BK154" s="166" t="e">
        <f>ROUND(#REF!*#REF!,2)</f>
        <v>#REF!</v>
      </c>
      <c r="BL154" s="10" t="s">
        <v>168</v>
      </c>
      <c r="BM154" s="10" t="s">
        <v>429</v>
      </c>
    </row>
    <row r="155" spans="2:65" s="25" customFormat="1" ht="22.5" customHeight="1">
      <c r="B155" s="189"/>
      <c r="C155" s="1"/>
      <c r="D155" s="1"/>
      <c r="E155" s="1"/>
      <c r="F155" s="1"/>
      <c r="G155" s="1"/>
      <c r="H155" s="1"/>
      <c r="I155" s="1"/>
      <c r="J155" s="1"/>
      <c r="K155" s="1"/>
      <c r="L155" s="190"/>
      <c r="M155" s="185"/>
      <c r="N155" s="186" t="s">
        <v>39</v>
      </c>
      <c r="O155" s="164">
        <v>0</v>
      </c>
      <c r="P155" s="164" t="e">
        <f>O155*#REF!</f>
        <v>#REF!</v>
      </c>
      <c r="Q155" s="164">
        <v>1.013</v>
      </c>
      <c r="R155" s="164" t="e">
        <f>Q155*#REF!</f>
        <v>#REF!</v>
      </c>
      <c r="S155" s="164">
        <v>0</v>
      </c>
      <c r="T155" s="165" t="e">
        <f>S155*#REF!</f>
        <v>#REF!</v>
      </c>
      <c r="AR155" s="10" t="s">
        <v>189</v>
      </c>
      <c r="AT155" s="10" t="s">
        <v>207</v>
      </c>
      <c r="AU155" s="10" t="s">
        <v>79</v>
      </c>
      <c r="AY155" s="10" t="s">
        <v>162</v>
      </c>
      <c r="BE155" s="166" t="e">
        <f>IF(N155="základní",#REF!,0)</f>
        <v>#REF!</v>
      </c>
      <c r="BF155" s="166">
        <f>IF(N155="snížená",#REF!,0)</f>
        <v>0</v>
      </c>
      <c r="BG155" s="166">
        <f>IF(N155="zákl. přenesená",#REF!,0)</f>
        <v>0</v>
      </c>
      <c r="BH155" s="166">
        <f>IF(N155="sníž. přenesená",#REF!,0)</f>
        <v>0</v>
      </c>
      <c r="BI155" s="166">
        <f>IF(N155="nulová",#REF!,0)</f>
        <v>0</v>
      </c>
      <c r="BJ155" s="10" t="s">
        <v>20</v>
      </c>
      <c r="BK155" s="166" t="e">
        <f>ROUND(#REF!*#REF!,2)</f>
        <v>#REF!</v>
      </c>
      <c r="BL155" s="10" t="s">
        <v>168</v>
      </c>
      <c r="BM155" s="10" t="s">
        <v>430</v>
      </c>
    </row>
    <row r="156" spans="2:65" s="25" customFormat="1" ht="22.5" customHeight="1">
      <c r="B156" s="149"/>
      <c r="C156" s="1"/>
      <c r="D156" s="1"/>
      <c r="E156" s="1"/>
      <c r="F156" s="1"/>
      <c r="G156" s="1"/>
      <c r="H156" s="1"/>
      <c r="I156" s="1"/>
      <c r="J156" s="1"/>
      <c r="K156" s="1"/>
      <c r="L156" s="190"/>
      <c r="M156" s="185"/>
      <c r="N156" s="186" t="s">
        <v>39</v>
      </c>
      <c r="O156" s="164">
        <v>0</v>
      </c>
      <c r="P156" s="164" t="e">
        <f>O156*#REF!</f>
        <v>#REF!</v>
      </c>
      <c r="Q156" s="164">
        <v>0.548</v>
      </c>
      <c r="R156" s="164" t="e">
        <f>Q156*#REF!</f>
        <v>#REF!</v>
      </c>
      <c r="S156" s="164">
        <v>0</v>
      </c>
      <c r="T156" s="165" t="e">
        <f>S156*#REF!</f>
        <v>#REF!</v>
      </c>
      <c r="AR156" s="10" t="s">
        <v>189</v>
      </c>
      <c r="AT156" s="10" t="s">
        <v>207</v>
      </c>
      <c r="AU156" s="10" t="s">
        <v>79</v>
      </c>
      <c r="AY156" s="10" t="s">
        <v>162</v>
      </c>
      <c r="BE156" s="166" t="e">
        <f>IF(N156="základní",#REF!,0)</f>
        <v>#REF!</v>
      </c>
      <c r="BF156" s="166">
        <f>IF(N156="snížená",#REF!,0)</f>
        <v>0</v>
      </c>
      <c r="BG156" s="166">
        <f>IF(N156="zákl. přenesená",#REF!,0)</f>
        <v>0</v>
      </c>
      <c r="BH156" s="166">
        <f>IF(N156="sníž. přenesená",#REF!,0)</f>
        <v>0</v>
      </c>
      <c r="BI156" s="166">
        <f>IF(N156="nulová",#REF!,0)</f>
        <v>0</v>
      </c>
      <c r="BJ156" s="10" t="s">
        <v>20</v>
      </c>
      <c r="BK156" s="166" t="e">
        <f>ROUND(#REF!*#REF!,2)</f>
        <v>#REF!</v>
      </c>
      <c r="BL156" s="10" t="s">
        <v>168</v>
      </c>
      <c r="BM156" s="10" t="s">
        <v>431</v>
      </c>
    </row>
    <row r="157" spans="2:65" s="25" customFormat="1" ht="22.5" customHeight="1">
      <c r="B157" s="189"/>
      <c r="C157" s="1"/>
      <c r="D157" s="1"/>
      <c r="E157" s="1"/>
      <c r="F157" s="1"/>
      <c r="G157" s="1"/>
      <c r="H157" s="1"/>
      <c r="I157" s="1"/>
      <c r="J157" s="1"/>
      <c r="K157" s="1"/>
      <c r="L157" s="27"/>
      <c r="M157" s="162"/>
      <c r="N157" s="163" t="s">
        <v>39</v>
      </c>
      <c r="O157" s="164">
        <v>0.817</v>
      </c>
      <c r="P157" s="164" t="e">
        <f>O157*#REF!</f>
        <v>#REF!</v>
      </c>
      <c r="Q157" s="164">
        <v>0.03826</v>
      </c>
      <c r="R157" s="164" t="e">
        <f>Q157*#REF!</f>
        <v>#REF!</v>
      </c>
      <c r="S157" s="164">
        <v>0</v>
      </c>
      <c r="T157" s="165" t="e">
        <f>S157*#REF!</f>
        <v>#REF!</v>
      </c>
      <c r="AR157" s="10" t="s">
        <v>168</v>
      </c>
      <c r="AT157" s="10" t="s">
        <v>163</v>
      </c>
      <c r="AU157" s="10" t="s">
        <v>79</v>
      </c>
      <c r="AY157" s="10" t="s">
        <v>162</v>
      </c>
      <c r="BE157" s="166" t="e">
        <f>IF(N157="základní",#REF!,0)</f>
        <v>#REF!</v>
      </c>
      <c r="BF157" s="166">
        <f>IF(N157="snížená",#REF!,0)</f>
        <v>0</v>
      </c>
      <c r="BG157" s="166">
        <f>IF(N157="zákl. přenesená",#REF!,0)</f>
        <v>0</v>
      </c>
      <c r="BH157" s="166">
        <f>IF(N157="sníž. přenesená",#REF!,0)</f>
        <v>0</v>
      </c>
      <c r="BI157" s="166">
        <f>IF(N157="nulová",#REF!,0)</f>
        <v>0</v>
      </c>
      <c r="BJ157" s="10" t="s">
        <v>20</v>
      </c>
      <c r="BK157" s="166" t="e">
        <f>ROUND(#REF!*#REF!,2)</f>
        <v>#REF!</v>
      </c>
      <c r="BL157" s="10" t="s">
        <v>168</v>
      </c>
      <c r="BM157" s="10" t="s">
        <v>432</v>
      </c>
    </row>
    <row r="158" spans="2:65" s="25" customFormat="1" ht="22.5" customHeight="1">
      <c r="B158" s="189"/>
      <c r="C158" s="1"/>
      <c r="D158" s="1"/>
      <c r="E158" s="1"/>
      <c r="F158" s="1"/>
      <c r="G158" s="1"/>
      <c r="H158" s="1"/>
      <c r="I158" s="1"/>
      <c r="J158" s="1"/>
      <c r="K158" s="1"/>
      <c r="L158" s="190"/>
      <c r="M158" s="185"/>
      <c r="N158" s="186" t="s">
        <v>39</v>
      </c>
      <c r="O158" s="164">
        <v>0</v>
      </c>
      <c r="P158" s="164" t="e">
        <f>O158*#REF!</f>
        <v>#REF!</v>
      </c>
      <c r="Q158" s="164">
        <v>1.1</v>
      </c>
      <c r="R158" s="164" t="e">
        <f>Q158*#REF!</f>
        <v>#REF!</v>
      </c>
      <c r="S158" s="164">
        <v>0</v>
      </c>
      <c r="T158" s="165" t="e">
        <f>S158*#REF!</f>
        <v>#REF!</v>
      </c>
      <c r="AR158" s="10" t="s">
        <v>189</v>
      </c>
      <c r="AT158" s="10" t="s">
        <v>207</v>
      </c>
      <c r="AU158" s="10" t="s">
        <v>79</v>
      </c>
      <c r="AY158" s="10" t="s">
        <v>162</v>
      </c>
      <c r="BE158" s="166" t="e">
        <f>IF(N158="základní",#REF!,0)</f>
        <v>#REF!</v>
      </c>
      <c r="BF158" s="166">
        <f>IF(N158="snížená",#REF!,0)</f>
        <v>0</v>
      </c>
      <c r="BG158" s="166">
        <f>IF(N158="zákl. přenesená",#REF!,0)</f>
        <v>0</v>
      </c>
      <c r="BH158" s="166">
        <f>IF(N158="sníž. přenesená",#REF!,0)</f>
        <v>0</v>
      </c>
      <c r="BI158" s="166">
        <f>IF(N158="nulová",#REF!,0)</f>
        <v>0</v>
      </c>
      <c r="BJ158" s="10" t="s">
        <v>20</v>
      </c>
      <c r="BK158" s="166" t="e">
        <f>ROUND(#REF!*#REF!,2)</f>
        <v>#REF!</v>
      </c>
      <c r="BL158" s="10" t="s">
        <v>168</v>
      </c>
      <c r="BM158" s="10" t="s">
        <v>433</v>
      </c>
    </row>
    <row r="159" spans="2:65" s="25" customFormat="1" ht="31.5" customHeight="1">
      <c r="B159" s="27"/>
      <c r="C159" s="1"/>
      <c r="D159" s="1"/>
      <c r="E159" s="1"/>
      <c r="F159" s="1"/>
      <c r="G159" s="1"/>
      <c r="H159" s="1"/>
      <c r="I159" s="1"/>
      <c r="J159" s="1"/>
      <c r="K159" s="1"/>
      <c r="L159" s="27"/>
      <c r="M159" s="162"/>
      <c r="N159" s="163" t="s">
        <v>39</v>
      </c>
      <c r="O159" s="164">
        <v>0.666</v>
      </c>
      <c r="P159" s="164" t="e">
        <f>O159*#REF!</f>
        <v>#REF!</v>
      </c>
      <c r="Q159" s="164">
        <v>0.07605</v>
      </c>
      <c r="R159" s="164" t="e">
        <f>Q159*#REF!</f>
        <v>#REF!</v>
      </c>
      <c r="S159" s="164">
        <v>0</v>
      </c>
      <c r="T159" s="165" t="e">
        <f>S159*#REF!</f>
        <v>#REF!</v>
      </c>
      <c r="AR159" s="10" t="s">
        <v>168</v>
      </c>
      <c r="AT159" s="10" t="s">
        <v>163</v>
      </c>
      <c r="AU159" s="10" t="s">
        <v>79</v>
      </c>
      <c r="AY159" s="10" t="s">
        <v>162</v>
      </c>
      <c r="BE159" s="166" t="e">
        <f>IF(N159="základní",#REF!,0)</f>
        <v>#REF!</v>
      </c>
      <c r="BF159" s="166">
        <f>IF(N159="snížená",#REF!,0)</f>
        <v>0</v>
      </c>
      <c r="BG159" s="166">
        <f>IF(N159="zákl. přenesená",#REF!,0)</f>
        <v>0</v>
      </c>
      <c r="BH159" s="166">
        <f>IF(N159="sníž. přenesená",#REF!,0)</f>
        <v>0</v>
      </c>
      <c r="BI159" s="166">
        <f>IF(N159="nulová",#REF!,0)</f>
        <v>0</v>
      </c>
      <c r="BJ159" s="10" t="s">
        <v>20</v>
      </c>
      <c r="BK159" s="166" t="e">
        <f>ROUND(#REF!*#REF!,2)</f>
        <v>#REF!</v>
      </c>
      <c r="BL159" s="10" t="s">
        <v>168</v>
      </c>
      <c r="BM159" s="10" t="s">
        <v>434</v>
      </c>
    </row>
    <row r="160" spans="2:65" s="25" customFormat="1" ht="31.5" customHeight="1">
      <c r="B160" s="171"/>
      <c r="C160" s="1"/>
      <c r="D160" s="1"/>
      <c r="E160" s="1"/>
      <c r="F160" s="1"/>
      <c r="G160" s="1"/>
      <c r="H160" s="1"/>
      <c r="I160" s="1"/>
      <c r="J160" s="1"/>
      <c r="K160" s="1"/>
      <c r="L160" s="27"/>
      <c r="M160" s="162"/>
      <c r="N160" s="163" t="s">
        <v>39</v>
      </c>
      <c r="O160" s="164">
        <v>0.333</v>
      </c>
      <c r="P160" s="164" t="e">
        <f>O160*#REF!</f>
        <v>#REF!</v>
      </c>
      <c r="Q160" s="164">
        <v>0.0032500000000000003</v>
      </c>
      <c r="R160" s="164" t="e">
        <f>Q160*#REF!</f>
        <v>#REF!</v>
      </c>
      <c r="S160" s="164">
        <v>0</v>
      </c>
      <c r="T160" s="165" t="e">
        <f>S160*#REF!</f>
        <v>#REF!</v>
      </c>
      <c r="AR160" s="10" t="s">
        <v>168</v>
      </c>
      <c r="AT160" s="10" t="s">
        <v>163</v>
      </c>
      <c r="AU160" s="10" t="s">
        <v>79</v>
      </c>
      <c r="AY160" s="10" t="s">
        <v>162</v>
      </c>
      <c r="BE160" s="166" t="e">
        <f>IF(N160="základní",#REF!,0)</f>
        <v>#REF!</v>
      </c>
      <c r="BF160" s="166">
        <f>IF(N160="snížená",#REF!,0)</f>
        <v>0</v>
      </c>
      <c r="BG160" s="166">
        <f>IF(N160="zákl. přenesená",#REF!,0)</f>
        <v>0</v>
      </c>
      <c r="BH160" s="166">
        <f>IF(N160="sníž. přenesená",#REF!,0)</f>
        <v>0</v>
      </c>
      <c r="BI160" s="166">
        <f>IF(N160="nulová",#REF!,0)</f>
        <v>0</v>
      </c>
      <c r="BJ160" s="10" t="s">
        <v>20</v>
      </c>
      <c r="BK160" s="166" t="e">
        <f>ROUND(#REF!*#REF!,2)</f>
        <v>#REF!</v>
      </c>
      <c r="BL160" s="10" t="s">
        <v>168</v>
      </c>
      <c r="BM160" s="10" t="s">
        <v>435</v>
      </c>
    </row>
    <row r="161" spans="2:63" s="143" customFormat="1" ht="29.25" customHeight="1">
      <c r="B161" s="189"/>
      <c r="C161" s="1"/>
      <c r="D161" s="1"/>
      <c r="E161" s="1"/>
      <c r="F161" s="1"/>
      <c r="G161" s="1"/>
      <c r="H161" s="1"/>
      <c r="I161" s="1"/>
      <c r="J161" s="1"/>
      <c r="K161" s="1"/>
      <c r="L161" s="149"/>
      <c r="M161" s="148"/>
      <c r="N161" s="149"/>
      <c r="O161" s="149"/>
      <c r="P161" s="150" t="e">
        <f>SUM(P162:P165)</f>
        <v>#REF!</v>
      </c>
      <c r="Q161" s="149"/>
      <c r="R161" s="150" t="e">
        <f>SUM(R162:R165)</f>
        <v>#REF!</v>
      </c>
      <c r="S161" s="149"/>
      <c r="T161" s="151" t="e">
        <f>SUM(T162:T165)</f>
        <v>#REF!</v>
      </c>
      <c r="AR161" s="152" t="s">
        <v>20</v>
      </c>
      <c r="AT161" s="153" t="s">
        <v>67</v>
      </c>
      <c r="AU161" s="153" t="s">
        <v>20</v>
      </c>
      <c r="AY161" s="152" t="s">
        <v>162</v>
      </c>
      <c r="BK161" s="154" t="e">
        <f>SUM(BK162:BK165)</f>
        <v>#REF!</v>
      </c>
    </row>
    <row r="162" spans="2:65" s="25" customFormat="1" ht="31.5" customHeight="1">
      <c r="B162" s="189"/>
      <c r="C162" s="1"/>
      <c r="D162" s="1"/>
      <c r="E162" s="1"/>
      <c r="F162" s="1"/>
      <c r="G162" s="1"/>
      <c r="H162" s="1"/>
      <c r="I162" s="1"/>
      <c r="J162" s="1"/>
      <c r="K162" s="1"/>
      <c r="L162" s="27"/>
      <c r="M162" s="162"/>
      <c r="N162" s="163" t="s">
        <v>39</v>
      </c>
      <c r="O162" s="164">
        <v>1.094</v>
      </c>
      <c r="P162" s="164" t="e">
        <f>O162*#REF!</f>
        <v>#REF!</v>
      </c>
      <c r="Q162" s="164">
        <v>0.00702</v>
      </c>
      <c r="R162" s="164" t="e">
        <f>Q162*#REF!</f>
        <v>#REF!</v>
      </c>
      <c r="S162" s="164">
        <v>0</v>
      </c>
      <c r="T162" s="165" t="e">
        <f>S162*#REF!</f>
        <v>#REF!</v>
      </c>
      <c r="AR162" s="10" t="s">
        <v>168</v>
      </c>
      <c r="AT162" s="10" t="s">
        <v>163</v>
      </c>
      <c r="AU162" s="10" t="s">
        <v>79</v>
      </c>
      <c r="AY162" s="10" t="s">
        <v>162</v>
      </c>
      <c r="BE162" s="166" t="e">
        <f>IF(N162="základní",#REF!,0)</f>
        <v>#REF!</v>
      </c>
      <c r="BF162" s="166">
        <f>IF(N162="snížená",#REF!,0)</f>
        <v>0</v>
      </c>
      <c r="BG162" s="166">
        <f>IF(N162="zákl. přenesená",#REF!,0)</f>
        <v>0</v>
      </c>
      <c r="BH162" s="166">
        <f>IF(N162="sníž. přenesená",#REF!,0)</f>
        <v>0</v>
      </c>
      <c r="BI162" s="166">
        <f>IF(N162="nulová",#REF!,0)</f>
        <v>0</v>
      </c>
      <c r="BJ162" s="10" t="s">
        <v>20</v>
      </c>
      <c r="BK162" s="166" t="e">
        <f>ROUND(#REF!*#REF!,2)</f>
        <v>#REF!</v>
      </c>
      <c r="BL162" s="10" t="s">
        <v>168</v>
      </c>
      <c r="BM162" s="10" t="s">
        <v>436</v>
      </c>
    </row>
    <row r="163" spans="2:65" s="25" customFormat="1" ht="22.5" customHeight="1">
      <c r="B163" s="189"/>
      <c r="C163" s="1"/>
      <c r="D163" s="1"/>
      <c r="E163" s="1"/>
      <c r="F163" s="1"/>
      <c r="G163" s="1"/>
      <c r="H163" s="1"/>
      <c r="I163" s="1"/>
      <c r="J163" s="1"/>
      <c r="K163" s="1"/>
      <c r="L163" s="190"/>
      <c r="M163" s="185"/>
      <c r="N163" s="186" t="s">
        <v>39</v>
      </c>
      <c r="O163" s="164">
        <v>0</v>
      </c>
      <c r="P163" s="164" t="e">
        <f>O163*#REF!</f>
        <v>#REF!</v>
      </c>
      <c r="Q163" s="164">
        <v>0.045</v>
      </c>
      <c r="R163" s="164" t="e">
        <f>Q163*#REF!</f>
        <v>#REF!</v>
      </c>
      <c r="S163" s="164">
        <v>0</v>
      </c>
      <c r="T163" s="165" t="e">
        <f>S163*#REF!</f>
        <v>#REF!</v>
      </c>
      <c r="AR163" s="10" t="s">
        <v>189</v>
      </c>
      <c r="AT163" s="10" t="s">
        <v>207</v>
      </c>
      <c r="AU163" s="10" t="s">
        <v>79</v>
      </c>
      <c r="AY163" s="10" t="s">
        <v>162</v>
      </c>
      <c r="BE163" s="166" t="e">
        <f>IF(N163="základní",#REF!,0)</f>
        <v>#REF!</v>
      </c>
      <c r="BF163" s="166">
        <f>IF(N163="snížená",#REF!,0)</f>
        <v>0</v>
      </c>
      <c r="BG163" s="166">
        <f>IF(N163="zákl. přenesená",#REF!,0)</f>
        <v>0</v>
      </c>
      <c r="BH163" s="166">
        <f>IF(N163="sníž. přenesená",#REF!,0)</f>
        <v>0</v>
      </c>
      <c r="BI163" s="166">
        <f>IF(N163="nulová",#REF!,0)</f>
        <v>0</v>
      </c>
      <c r="BJ163" s="10" t="s">
        <v>20</v>
      </c>
      <c r="BK163" s="166" t="e">
        <f>ROUND(#REF!*#REF!,2)</f>
        <v>#REF!</v>
      </c>
      <c r="BL163" s="10" t="s">
        <v>168</v>
      </c>
      <c r="BM163" s="10" t="s">
        <v>437</v>
      </c>
    </row>
    <row r="164" spans="2:47" s="25" customFormat="1" ht="27" customHeight="1">
      <c r="B164" s="149"/>
      <c r="C164" s="1"/>
      <c r="D164" s="1"/>
      <c r="E164" s="1"/>
      <c r="F164" s="1"/>
      <c r="G164" s="1"/>
      <c r="H164" s="1"/>
      <c r="I164" s="1"/>
      <c r="J164" s="1"/>
      <c r="K164" s="1"/>
      <c r="L164" s="27"/>
      <c r="M164" s="167"/>
      <c r="N164" s="27"/>
      <c r="O164" s="27"/>
      <c r="P164" s="27"/>
      <c r="Q164" s="27"/>
      <c r="R164" s="27"/>
      <c r="S164" s="27"/>
      <c r="T164" s="58"/>
      <c r="AT164" s="10" t="s">
        <v>176</v>
      </c>
      <c r="AU164" s="10" t="s">
        <v>79</v>
      </c>
    </row>
    <row r="165" spans="2:65" s="25" customFormat="1" ht="22.5" customHeight="1">
      <c r="B165" s="189"/>
      <c r="C165" s="1"/>
      <c r="D165" s="1"/>
      <c r="E165" s="1"/>
      <c r="F165" s="1"/>
      <c r="G165" s="1"/>
      <c r="H165" s="1"/>
      <c r="I165" s="1"/>
      <c r="J165" s="1"/>
      <c r="K165" s="1"/>
      <c r="L165" s="27"/>
      <c r="M165" s="162"/>
      <c r="N165" s="163" t="s">
        <v>39</v>
      </c>
      <c r="O165" s="164">
        <v>6.436</v>
      </c>
      <c r="P165" s="164">
        <f>O165*H130</f>
        <v>96.53999999999999</v>
      </c>
      <c r="Q165" s="164">
        <v>0</v>
      </c>
      <c r="R165" s="164">
        <f>Q165*H130</f>
        <v>0</v>
      </c>
      <c r="S165" s="164">
        <v>2</v>
      </c>
      <c r="T165" s="165">
        <f>S165*H130</f>
        <v>30</v>
      </c>
      <c r="AR165" s="10" t="s">
        <v>168</v>
      </c>
      <c r="AT165" s="10" t="s">
        <v>163</v>
      </c>
      <c r="AU165" s="10" t="s">
        <v>79</v>
      </c>
      <c r="AY165" s="10" t="s">
        <v>162</v>
      </c>
      <c r="BE165" s="166">
        <f>IF(N165="základní",J130,0)</f>
        <v>0</v>
      </c>
      <c r="BF165" s="166">
        <f>IF(N165="snížená",J130,0)</f>
        <v>0</v>
      </c>
      <c r="BG165" s="166">
        <f>IF(N165="zákl. přenesená",J130,0)</f>
        <v>0</v>
      </c>
      <c r="BH165" s="166">
        <f>IF(N165="sníž. přenesená",J130,0)</f>
        <v>0</v>
      </c>
      <c r="BI165" s="166">
        <f>IF(N165="nulová",J130,0)</f>
        <v>0</v>
      </c>
      <c r="BJ165" s="10" t="s">
        <v>20</v>
      </c>
      <c r="BK165" s="166">
        <f>ROUND(I130*H130,2)</f>
        <v>0</v>
      </c>
      <c r="BL165" s="10" t="s">
        <v>168</v>
      </c>
      <c r="BM165" s="10" t="s">
        <v>438</v>
      </c>
    </row>
    <row r="166" spans="2:63" s="143" customFormat="1" ht="29.25" customHeight="1">
      <c r="B166" s="189"/>
      <c r="C166" s="1"/>
      <c r="D166" s="1"/>
      <c r="E166" s="1"/>
      <c r="F166" s="1"/>
      <c r="G166" s="1"/>
      <c r="H166" s="1"/>
      <c r="I166" s="1"/>
      <c r="J166" s="1"/>
      <c r="K166" s="1"/>
      <c r="L166" s="149"/>
      <c r="M166" s="148"/>
      <c r="N166" s="149"/>
      <c r="O166" s="149"/>
      <c r="P166" s="150">
        <f>SUM(P167:P173)</f>
        <v>7.336</v>
      </c>
      <c r="Q166" s="149"/>
      <c r="R166" s="150">
        <f>SUM(R167:R173)</f>
        <v>0</v>
      </c>
      <c r="S166" s="149"/>
      <c r="T166" s="151">
        <f>SUM(T167:T173)</f>
        <v>0</v>
      </c>
      <c r="AR166" s="152" t="s">
        <v>20</v>
      </c>
      <c r="AT166" s="153" t="s">
        <v>67</v>
      </c>
      <c r="AU166" s="153" t="s">
        <v>20</v>
      </c>
      <c r="AY166" s="152" t="s">
        <v>162</v>
      </c>
      <c r="BK166" s="154">
        <f>SUM(BK167:BK173)</f>
        <v>0</v>
      </c>
    </row>
    <row r="167" spans="2:65" s="25" customFormat="1" ht="31.5" customHeight="1">
      <c r="B167" s="149"/>
      <c r="C167" s="1"/>
      <c r="D167" s="1"/>
      <c r="E167" s="1"/>
      <c r="F167" s="1"/>
      <c r="G167" s="1"/>
      <c r="H167" s="1"/>
      <c r="I167" s="1"/>
      <c r="J167" s="1"/>
      <c r="K167" s="1"/>
      <c r="L167" s="27"/>
      <c r="M167" s="162"/>
      <c r="N167" s="163" t="s">
        <v>39</v>
      </c>
      <c r="O167" s="164">
        <v>0.08</v>
      </c>
      <c r="P167" s="164">
        <f>O167*H132</f>
        <v>0.16</v>
      </c>
      <c r="Q167" s="164">
        <v>0</v>
      </c>
      <c r="R167" s="164">
        <f>Q167*H132</f>
        <v>0</v>
      </c>
      <c r="S167" s="164">
        <v>0</v>
      </c>
      <c r="T167" s="165">
        <f>S167*H132</f>
        <v>0</v>
      </c>
      <c r="AR167" s="10" t="s">
        <v>168</v>
      </c>
      <c r="AT167" s="10" t="s">
        <v>163</v>
      </c>
      <c r="AU167" s="10" t="s">
        <v>79</v>
      </c>
      <c r="AY167" s="10" t="s">
        <v>162</v>
      </c>
      <c r="BE167" s="166">
        <f>IF(N167="základní",J132,0)</f>
        <v>0</v>
      </c>
      <c r="BF167" s="166">
        <f>IF(N167="snížená",J132,0)</f>
        <v>0</v>
      </c>
      <c r="BG167" s="166">
        <f>IF(N167="zákl. přenesená",J132,0)</f>
        <v>0</v>
      </c>
      <c r="BH167" s="166">
        <f>IF(N167="sníž. přenesená",J132,0)</f>
        <v>0</v>
      </c>
      <c r="BI167" s="166">
        <f>IF(N167="nulová",J132,0)</f>
        <v>0</v>
      </c>
      <c r="BJ167" s="10" t="s">
        <v>20</v>
      </c>
      <c r="BK167" s="166">
        <f>ROUND(I132*H132,2)</f>
        <v>0</v>
      </c>
      <c r="BL167" s="10" t="s">
        <v>168</v>
      </c>
      <c r="BM167" s="10" t="s">
        <v>439</v>
      </c>
    </row>
    <row r="168" spans="2:65" s="25" customFormat="1" ht="31.5" customHeight="1">
      <c r="B168" s="189"/>
      <c r="C168" s="1"/>
      <c r="D168" s="1"/>
      <c r="E168" s="1"/>
      <c r="F168" s="1"/>
      <c r="G168" s="1"/>
      <c r="H168" s="1"/>
      <c r="I168" s="1"/>
      <c r="J168" s="1"/>
      <c r="K168" s="1"/>
      <c r="L168" s="27"/>
      <c r="M168" s="162"/>
      <c r="N168" s="163" t="s">
        <v>39</v>
      </c>
      <c r="O168" s="164">
        <v>0.013999999999999999</v>
      </c>
      <c r="P168" s="164">
        <f>O168*H133</f>
        <v>0.6439999999999999</v>
      </c>
      <c r="Q168" s="164">
        <v>0</v>
      </c>
      <c r="R168" s="164">
        <f>Q168*H133</f>
        <v>0</v>
      </c>
      <c r="S168" s="164">
        <v>0</v>
      </c>
      <c r="T168" s="165">
        <f>S168*H133</f>
        <v>0</v>
      </c>
      <c r="AR168" s="10" t="s">
        <v>168</v>
      </c>
      <c r="AT168" s="10" t="s">
        <v>163</v>
      </c>
      <c r="AU168" s="10" t="s">
        <v>79</v>
      </c>
      <c r="AY168" s="10" t="s">
        <v>162</v>
      </c>
      <c r="BE168" s="166">
        <f>IF(N168="základní",J133,0)</f>
        <v>0</v>
      </c>
      <c r="BF168" s="166">
        <f>IF(N168="snížená",J133,0)</f>
        <v>0</v>
      </c>
      <c r="BG168" s="166">
        <f>IF(N168="zákl. přenesená",J133,0)</f>
        <v>0</v>
      </c>
      <c r="BH168" s="166">
        <f>IF(N168="sníž. přenesená",J133,0)</f>
        <v>0</v>
      </c>
      <c r="BI168" s="166">
        <f>IF(N168="nulová",J133,0)</f>
        <v>0</v>
      </c>
      <c r="BJ168" s="10" t="s">
        <v>20</v>
      </c>
      <c r="BK168" s="166">
        <f>ROUND(I133*H133,2)</f>
        <v>0</v>
      </c>
      <c r="BL168" s="10" t="s">
        <v>168</v>
      </c>
      <c r="BM168" s="10" t="s">
        <v>440</v>
      </c>
    </row>
    <row r="169" spans="2:47" s="25" customFormat="1" ht="27" customHeight="1">
      <c r="B169" s="189"/>
      <c r="C169" s="1"/>
      <c r="D169" s="1"/>
      <c r="E169" s="1"/>
      <c r="F169" s="1"/>
      <c r="G169" s="1"/>
      <c r="H169" s="1"/>
      <c r="I169" s="1"/>
      <c r="J169" s="1"/>
      <c r="K169" s="1"/>
      <c r="L169" s="27"/>
      <c r="M169" s="167"/>
      <c r="N169" s="27"/>
      <c r="O169" s="27"/>
      <c r="P169" s="27"/>
      <c r="Q169" s="27"/>
      <c r="R169" s="27"/>
      <c r="S169" s="27"/>
      <c r="T169" s="58"/>
      <c r="AT169" s="10" t="s">
        <v>176</v>
      </c>
      <c r="AU169" s="10" t="s">
        <v>79</v>
      </c>
    </row>
    <row r="170" spans="2:51" s="168" customFormat="1" ht="13.5" customHeight="1">
      <c r="B170" s="27"/>
      <c r="C170" s="1"/>
      <c r="D170" s="1"/>
      <c r="E170" s="1"/>
      <c r="F170" s="1"/>
      <c r="G170" s="1"/>
      <c r="H170" s="1"/>
      <c r="I170" s="1"/>
      <c r="J170" s="1"/>
      <c r="K170" s="1"/>
      <c r="L170" s="171"/>
      <c r="M170" s="170"/>
      <c r="N170" s="171"/>
      <c r="O170" s="171"/>
      <c r="P170" s="171"/>
      <c r="Q170" s="171"/>
      <c r="R170" s="171"/>
      <c r="S170" s="171"/>
      <c r="T170" s="172"/>
      <c r="AT170" s="173" t="s">
        <v>180</v>
      </c>
      <c r="AU170" s="173" t="s">
        <v>79</v>
      </c>
      <c r="AV170" s="168" t="s">
        <v>79</v>
      </c>
      <c r="AW170" s="168" t="s">
        <v>5</v>
      </c>
      <c r="AX170" s="168" t="s">
        <v>20</v>
      </c>
      <c r="AY170" s="173" t="s">
        <v>162</v>
      </c>
    </row>
    <row r="171" spans="2:65" s="25" customFormat="1" ht="22.5" customHeight="1">
      <c r="B171" s="171"/>
      <c r="C171" s="1"/>
      <c r="D171" s="1"/>
      <c r="E171" s="1"/>
      <c r="F171" s="1"/>
      <c r="G171" s="1"/>
      <c r="H171" s="1"/>
      <c r="I171" s="1"/>
      <c r="J171" s="1"/>
      <c r="K171" s="1"/>
      <c r="L171" s="27"/>
      <c r="M171" s="162"/>
      <c r="N171" s="163" t="s">
        <v>39</v>
      </c>
      <c r="O171" s="164">
        <v>0.136</v>
      </c>
      <c r="P171" s="164">
        <f>O171*H134</f>
        <v>6.256</v>
      </c>
      <c r="Q171" s="164">
        <v>0</v>
      </c>
      <c r="R171" s="164">
        <f>Q171*H134</f>
        <v>0</v>
      </c>
      <c r="S171" s="164">
        <v>0</v>
      </c>
      <c r="T171" s="165">
        <f>S171*H134</f>
        <v>0</v>
      </c>
      <c r="AR171" s="10" t="s">
        <v>168</v>
      </c>
      <c r="AT171" s="10" t="s">
        <v>163</v>
      </c>
      <c r="AU171" s="10" t="s">
        <v>79</v>
      </c>
      <c r="AY171" s="10" t="s">
        <v>162</v>
      </c>
      <c r="BE171" s="166">
        <f>IF(N171="základní",J134,0)</f>
        <v>0</v>
      </c>
      <c r="BF171" s="166">
        <f>IF(N171="snížená",J134,0)</f>
        <v>0</v>
      </c>
      <c r="BG171" s="166">
        <f>IF(N171="zákl. přenesená",J134,0)</f>
        <v>0</v>
      </c>
      <c r="BH171" s="166">
        <f>IF(N171="sníž. přenesená",J134,0)</f>
        <v>0</v>
      </c>
      <c r="BI171" s="166">
        <f>IF(N171="nulová",J134,0)</f>
        <v>0</v>
      </c>
      <c r="BJ171" s="10" t="s">
        <v>20</v>
      </c>
      <c r="BK171" s="166">
        <f>ROUND(I134*H134,2)</f>
        <v>0</v>
      </c>
      <c r="BL171" s="10" t="s">
        <v>168</v>
      </c>
      <c r="BM171" s="10" t="s">
        <v>441</v>
      </c>
    </row>
    <row r="172" spans="2:65" s="25" customFormat="1" ht="22.5" customHeight="1">
      <c r="B172" s="149"/>
      <c r="C172" s="1"/>
      <c r="D172" s="1"/>
      <c r="E172" s="1"/>
      <c r="F172" s="1"/>
      <c r="G172" s="1"/>
      <c r="H172" s="1"/>
      <c r="I172" s="1"/>
      <c r="J172" s="1"/>
      <c r="K172" s="1"/>
      <c r="L172" s="27"/>
      <c r="M172" s="162"/>
      <c r="N172" s="163" t="s">
        <v>39</v>
      </c>
      <c r="O172" s="164">
        <v>0.006</v>
      </c>
      <c r="P172" s="164">
        <f>O172*H135</f>
        <v>0.276</v>
      </c>
      <c r="Q172" s="164">
        <v>0</v>
      </c>
      <c r="R172" s="164">
        <f>Q172*H135</f>
        <v>0</v>
      </c>
      <c r="S172" s="164">
        <v>0</v>
      </c>
      <c r="T172" s="165">
        <f>S172*H135</f>
        <v>0</v>
      </c>
      <c r="AR172" s="10" t="s">
        <v>168</v>
      </c>
      <c r="AT172" s="10" t="s">
        <v>163</v>
      </c>
      <c r="AU172" s="10" t="s">
        <v>79</v>
      </c>
      <c r="AY172" s="10" t="s">
        <v>162</v>
      </c>
      <c r="BE172" s="166">
        <f>IF(N172="základní",J135,0)</f>
        <v>0</v>
      </c>
      <c r="BF172" s="166">
        <f>IF(N172="snížená",J135,0)</f>
        <v>0</v>
      </c>
      <c r="BG172" s="166">
        <f>IF(N172="zákl. přenesená",J135,0)</f>
        <v>0</v>
      </c>
      <c r="BH172" s="166">
        <f>IF(N172="sníž. přenesená",J135,0)</f>
        <v>0</v>
      </c>
      <c r="BI172" s="166">
        <f>IF(N172="nulová",J135,0)</f>
        <v>0</v>
      </c>
      <c r="BJ172" s="10" t="s">
        <v>20</v>
      </c>
      <c r="BK172" s="166">
        <f>ROUND(I135*H135,2)</f>
        <v>0</v>
      </c>
      <c r="BL172" s="10" t="s">
        <v>168</v>
      </c>
      <c r="BM172" s="10" t="s">
        <v>442</v>
      </c>
    </row>
    <row r="173" spans="2:65" s="25" customFormat="1" ht="22.5" customHeight="1">
      <c r="B173" s="189"/>
      <c r="C173" s="1"/>
      <c r="D173" s="1"/>
      <c r="E173" s="1"/>
      <c r="F173" s="1"/>
      <c r="G173" s="1"/>
      <c r="H173" s="1"/>
      <c r="I173" s="1"/>
      <c r="J173" s="1"/>
      <c r="K173" s="1"/>
      <c r="L173" s="27"/>
      <c r="M173" s="162"/>
      <c r="N173" s="163" t="s">
        <v>39</v>
      </c>
      <c r="O173" s="164">
        <v>0</v>
      </c>
      <c r="P173" s="164">
        <f>O173*H136</f>
        <v>0</v>
      </c>
      <c r="Q173" s="164">
        <v>0</v>
      </c>
      <c r="R173" s="164">
        <f>Q173*H136</f>
        <v>0</v>
      </c>
      <c r="S173" s="164">
        <v>0</v>
      </c>
      <c r="T173" s="165">
        <f>S173*H136</f>
        <v>0</v>
      </c>
      <c r="AR173" s="10" t="s">
        <v>168</v>
      </c>
      <c r="AT173" s="10" t="s">
        <v>163</v>
      </c>
      <c r="AU173" s="10" t="s">
        <v>79</v>
      </c>
      <c r="AY173" s="10" t="s">
        <v>162</v>
      </c>
      <c r="BE173" s="166">
        <f>IF(N173="základní",J136,0)</f>
        <v>0</v>
      </c>
      <c r="BF173" s="166">
        <f>IF(N173="snížená",J136,0)</f>
        <v>0</v>
      </c>
      <c r="BG173" s="166">
        <f>IF(N173="zákl. přenesená",J136,0)</f>
        <v>0</v>
      </c>
      <c r="BH173" s="166">
        <f>IF(N173="sníž. přenesená",J136,0)</f>
        <v>0</v>
      </c>
      <c r="BI173" s="166">
        <f>IF(N173="nulová",J136,0)</f>
        <v>0</v>
      </c>
      <c r="BJ173" s="10" t="s">
        <v>20</v>
      </c>
      <c r="BK173" s="166">
        <f>ROUND(I136*H136,2)</f>
        <v>0</v>
      </c>
      <c r="BL173" s="10" t="s">
        <v>168</v>
      </c>
      <c r="BM173" s="10" t="s">
        <v>443</v>
      </c>
    </row>
    <row r="174" spans="2:63" s="143" customFormat="1" ht="29.25" customHeight="1">
      <c r="B174" s="189"/>
      <c r="C174" s="1"/>
      <c r="D174" s="1"/>
      <c r="E174" s="1"/>
      <c r="F174" s="1"/>
      <c r="G174" s="1"/>
      <c r="H174" s="1"/>
      <c r="I174" s="1"/>
      <c r="J174" s="1"/>
      <c r="K174" s="1"/>
      <c r="L174" s="149"/>
      <c r="M174" s="148"/>
      <c r="N174" s="149"/>
      <c r="O174" s="149"/>
      <c r="P174" s="150">
        <f>SUM(P175:P176)</f>
        <v>26.679999999999996</v>
      </c>
      <c r="Q174" s="149"/>
      <c r="R174" s="150">
        <f>SUM(R175:R176)</f>
        <v>0</v>
      </c>
      <c r="S174" s="149"/>
      <c r="T174" s="151">
        <f>SUM(T175:T176)</f>
        <v>0</v>
      </c>
      <c r="AR174" s="152" t="s">
        <v>20</v>
      </c>
      <c r="AT174" s="153" t="s">
        <v>67</v>
      </c>
      <c r="AU174" s="153" t="s">
        <v>20</v>
      </c>
      <c r="AY174" s="152" t="s">
        <v>162</v>
      </c>
      <c r="BK174" s="154">
        <f>SUM(BK175:BK176)</f>
        <v>0</v>
      </c>
    </row>
    <row r="175" spans="2:65" s="25" customFormat="1" ht="31.5" customHeight="1">
      <c r="B175" s="189"/>
      <c r="C175" s="1"/>
      <c r="D175" s="1"/>
      <c r="E175" s="1"/>
      <c r="F175" s="1"/>
      <c r="G175" s="1"/>
      <c r="H175" s="1"/>
      <c r="I175" s="1"/>
      <c r="J175" s="1"/>
      <c r="K175" s="1"/>
      <c r="L175" s="27"/>
      <c r="M175" s="162"/>
      <c r="N175" s="163" t="s">
        <v>39</v>
      </c>
      <c r="O175" s="164">
        <v>0.8279999999999998</v>
      </c>
      <c r="P175" s="164">
        <f>O175*H138</f>
        <v>16.559999999999995</v>
      </c>
      <c r="Q175" s="164">
        <v>0</v>
      </c>
      <c r="R175" s="164">
        <f>Q175*H138</f>
        <v>0</v>
      </c>
      <c r="S175" s="164">
        <v>0</v>
      </c>
      <c r="T175" s="165">
        <f>S175*H138</f>
        <v>0</v>
      </c>
      <c r="AR175" s="10" t="s">
        <v>168</v>
      </c>
      <c r="AT175" s="10" t="s">
        <v>163</v>
      </c>
      <c r="AU175" s="10" t="s">
        <v>79</v>
      </c>
      <c r="AY175" s="10" t="s">
        <v>162</v>
      </c>
      <c r="BE175" s="166">
        <f>IF(N175="základní",J138,0)</f>
        <v>0</v>
      </c>
      <c r="BF175" s="166">
        <f>IF(N175="snížená",J138,0)</f>
        <v>0</v>
      </c>
      <c r="BG175" s="166">
        <f>IF(N175="zákl. přenesená",J138,0)</f>
        <v>0</v>
      </c>
      <c r="BH175" s="166">
        <f>IF(N175="sníž. přenesená",J138,0)</f>
        <v>0</v>
      </c>
      <c r="BI175" s="166">
        <f>IF(N175="nulová",J138,0)</f>
        <v>0</v>
      </c>
      <c r="BJ175" s="10" t="s">
        <v>20</v>
      </c>
      <c r="BK175" s="166">
        <f>ROUND(I138*H138,2)</f>
        <v>0</v>
      </c>
      <c r="BL175" s="10" t="s">
        <v>168</v>
      </c>
      <c r="BM175" s="10" t="s">
        <v>444</v>
      </c>
    </row>
    <row r="176" spans="2:65" s="25" customFormat="1" ht="31.5" customHeight="1">
      <c r="B176" s="149"/>
      <c r="C176" s="1"/>
      <c r="D176" s="1"/>
      <c r="E176" s="1"/>
      <c r="F176" s="1"/>
      <c r="G176" s="1"/>
      <c r="H176" s="1"/>
      <c r="I176" s="1"/>
      <c r="J176" s="1"/>
      <c r="K176" s="1"/>
      <c r="L176" s="27"/>
      <c r="M176" s="162"/>
      <c r="N176" s="163" t="s">
        <v>39</v>
      </c>
      <c r="O176" s="164">
        <v>0.506</v>
      </c>
      <c r="P176" s="164">
        <f>O176*H139</f>
        <v>10.120000000000001</v>
      </c>
      <c r="Q176" s="164">
        <v>0</v>
      </c>
      <c r="R176" s="164">
        <f>Q176*H139</f>
        <v>0</v>
      </c>
      <c r="S176" s="164">
        <v>0</v>
      </c>
      <c r="T176" s="165">
        <f>S176*H139</f>
        <v>0</v>
      </c>
      <c r="AR176" s="10" t="s">
        <v>168</v>
      </c>
      <c r="AT176" s="10" t="s">
        <v>163</v>
      </c>
      <c r="AU176" s="10" t="s">
        <v>79</v>
      </c>
      <c r="AY176" s="10" t="s">
        <v>162</v>
      </c>
      <c r="BE176" s="166">
        <f>IF(N176="základní",J139,0)</f>
        <v>0</v>
      </c>
      <c r="BF176" s="166">
        <f>IF(N176="snížená",J139,0)</f>
        <v>0</v>
      </c>
      <c r="BG176" s="166">
        <f>IF(N176="zákl. přenesená",J139,0)</f>
        <v>0</v>
      </c>
      <c r="BH176" s="166">
        <f>IF(N176="sníž. přenesená",J139,0)</f>
        <v>0</v>
      </c>
      <c r="BI176" s="166">
        <f>IF(N176="nulová",J139,0)</f>
        <v>0</v>
      </c>
      <c r="BJ176" s="10" t="s">
        <v>20</v>
      </c>
      <c r="BK176" s="166">
        <f>ROUND(I139*H139,2)</f>
        <v>0</v>
      </c>
      <c r="BL176" s="10" t="s">
        <v>168</v>
      </c>
      <c r="BM176" s="10" t="s">
        <v>445</v>
      </c>
    </row>
    <row r="177" spans="2:63" s="143" customFormat="1" ht="36.75" customHeight="1">
      <c r="B177" s="149"/>
      <c r="C177" s="1"/>
      <c r="D177" s="1"/>
      <c r="E177" s="1"/>
      <c r="F177" s="1"/>
      <c r="G177" s="1"/>
      <c r="H177" s="1"/>
      <c r="I177" s="1"/>
      <c r="J177" s="1"/>
      <c r="K177" s="1"/>
      <c r="L177" s="149"/>
      <c r="M177" s="148"/>
      <c r="N177" s="149"/>
      <c r="O177" s="149"/>
      <c r="P177" s="150" t="e">
        <f>P178+SUM(P179:P182)</f>
        <v>#REF!</v>
      </c>
      <c r="Q177" s="149"/>
      <c r="R177" s="150" t="e">
        <f>R178+SUM(R179:R182)</f>
        <v>#REF!</v>
      </c>
      <c r="S177" s="149"/>
      <c r="T177" s="151" t="e">
        <f>T178+SUM(T179:T182)</f>
        <v>#REF!</v>
      </c>
      <c r="AR177" s="152" t="s">
        <v>79</v>
      </c>
      <c r="AT177" s="153" t="s">
        <v>67</v>
      </c>
      <c r="AU177" s="153" t="s">
        <v>68</v>
      </c>
      <c r="AY177" s="152" t="s">
        <v>162</v>
      </c>
      <c r="BK177" s="154" t="e">
        <f>BK178+SUM(BK179:BK182)</f>
        <v>#REF!</v>
      </c>
    </row>
    <row r="178" spans="2:65" s="25" customFormat="1" ht="22.5" customHeight="1">
      <c r="B178" s="189"/>
      <c r="C178" s="1"/>
      <c r="D178" s="1"/>
      <c r="E178" s="1"/>
      <c r="F178" s="1"/>
      <c r="G178" s="1"/>
      <c r="H178" s="1"/>
      <c r="I178" s="1"/>
      <c r="J178" s="1"/>
      <c r="K178" s="1"/>
      <c r="L178" s="27"/>
      <c r="M178" s="162"/>
      <c r="N178" s="163" t="s">
        <v>39</v>
      </c>
      <c r="O178" s="164">
        <v>0.079</v>
      </c>
      <c r="P178" s="164">
        <f>O178*H141</f>
        <v>4.345</v>
      </c>
      <c r="Q178" s="164">
        <v>0</v>
      </c>
      <c r="R178" s="164">
        <f>Q178*H141</f>
        <v>0</v>
      </c>
      <c r="S178" s="164">
        <v>0</v>
      </c>
      <c r="T178" s="165">
        <f>S178*H141</f>
        <v>0</v>
      </c>
      <c r="AR178" s="10" t="s">
        <v>223</v>
      </c>
      <c r="AT178" s="10" t="s">
        <v>163</v>
      </c>
      <c r="AU178" s="10" t="s">
        <v>20</v>
      </c>
      <c r="AY178" s="10" t="s">
        <v>162</v>
      </c>
      <c r="BE178" s="166">
        <f>IF(N178="základní",J141,0)</f>
        <v>0</v>
      </c>
      <c r="BF178" s="166">
        <f>IF(N178="snížená",J141,0)</f>
        <v>0</v>
      </c>
      <c r="BG178" s="166">
        <f>IF(N178="zákl. přenesená",J141,0)</f>
        <v>0</v>
      </c>
      <c r="BH178" s="166">
        <f>IF(N178="sníž. přenesená",J141,0)</f>
        <v>0</v>
      </c>
      <c r="BI178" s="166">
        <f>IF(N178="nulová",J141,0)</f>
        <v>0</v>
      </c>
      <c r="BJ178" s="10" t="s">
        <v>20</v>
      </c>
      <c r="BK178" s="166">
        <f>ROUND(I141*H141,2)</f>
        <v>0</v>
      </c>
      <c r="BL178" s="10" t="s">
        <v>223</v>
      </c>
      <c r="BM178" s="10" t="s">
        <v>446</v>
      </c>
    </row>
    <row r="179" spans="2:65" s="25" customFormat="1" ht="22.5" customHeight="1">
      <c r="B179" s="27"/>
      <c r="C179" s="1"/>
      <c r="D179" s="1"/>
      <c r="E179" s="1"/>
      <c r="F179" s="1"/>
      <c r="G179" s="1"/>
      <c r="H179" s="1"/>
      <c r="I179" s="1"/>
      <c r="J179" s="1"/>
      <c r="K179" s="1"/>
      <c r="L179" s="27"/>
      <c r="M179" s="162"/>
      <c r="N179" s="163" t="s">
        <v>39</v>
      </c>
      <c r="O179" s="164">
        <v>0.085</v>
      </c>
      <c r="P179" s="164">
        <f>O179*H142</f>
        <v>9.350000000000001</v>
      </c>
      <c r="Q179" s="164">
        <v>0</v>
      </c>
      <c r="R179" s="164">
        <f>Q179*H142</f>
        <v>0</v>
      </c>
      <c r="S179" s="164">
        <v>0</v>
      </c>
      <c r="T179" s="165">
        <f>S179*H142</f>
        <v>0</v>
      </c>
      <c r="AR179" s="10" t="s">
        <v>168</v>
      </c>
      <c r="AT179" s="10" t="s">
        <v>163</v>
      </c>
      <c r="AU179" s="10" t="s">
        <v>20</v>
      </c>
      <c r="AY179" s="10" t="s">
        <v>162</v>
      </c>
      <c r="BE179" s="166">
        <f>IF(N179="základní",J142,0)</f>
        <v>0</v>
      </c>
      <c r="BF179" s="166">
        <f>IF(N179="snížená",J142,0)</f>
        <v>0</v>
      </c>
      <c r="BG179" s="166">
        <f>IF(N179="zákl. přenesená",J142,0)</f>
        <v>0</v>
      </c>
      <c r="BH179" s="166">
        <f>IF(N179="sníž. přenesená",J142,0)</f>
        <v>0</v>
      </c>
      <c r="BI179" s="166">
        <f>IF(N179="nulová",J142,0)</f>
        <v>0</v>
      </c>
      <c r="BJ179" s="10" t="s">
        <v>20</v>
      </c>
      <c r="BK179" s="166">
        <f>ROUND(I142*H142,2)</f>
        <v>0</v>
      </c>
      <c r="BL179" s="10" t="s">
        <v>168</v>
      </c>
      <c r="BM179" s="10" t="s">
        <v>447</v>
      </c>
    </row>
    <row r="180" spans="2:47" s="25" customFormat="1" ht="40.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7"/>
      <c r="M180" s="167"/>
      <c r="N180" s="27"/>
      <c r="O180" s="27"/>
      <c r="P180" s="27"/>
      <c r="Q180" s="27"/>
      <c r="R180" s="27"/>
      <c r="S180" s="27"/>
      <c r="T180" s="58"/>
      <c r="AT180" s="10" t="s">
        <v>176</v>
      </c>
      <c r="AU180" s="10" t="s">
        <v>20</v>
      </c>
    </row>
    <row r="181" spans="2:51" s="168" customFormat="1" ht="13.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71"/>
      <c r="M181" s="170"/>
      <c r="N181" s="171"/>
      <c r="O181" s="171"/>
      <c r="P181" s="171"/>
      <c r="Q181" s="171"/>
      <c r="R181" s="171"/>
      <c r="S181" s="171"/>
      <c r="T181" s="172"/>
      <c r="AT181" s="173" t="s">
        <v>180</v>
      </c>
      <c r="AU181" s="173" t="s">
        <v>20</v>
      </c>
      <c r="AV181" s="168" t="s">
        <v>79</v>
      </c>
      <c r="AW181" s="168" t="s">
        <v>31</v>
      </c>
      <c r="AX181" s="168" t="s">
        <v>20</v>
      </c>
      <c r="AY181" s="173" t="s">
        <v>162</v>
      </c>
    </row>
    <row r="182" spans="2:63" s="143" customFormat="1" ht="29.2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49"/>
      <c r="M182" s="148"/>
      <c r="N182" s="149"/>
      <c r="O182" s="149"/>
      <c r="P182" s="150" t="e">
        <f>SUM(P183:P185)</f>
        <v>#REF!</v>
      </c>
      <c r="Q182" s="149"/>
      <c r="R182" s="150" t="e">
        <f>SUM(R183:R185)</f>
        <v>#REF!</v>
      </c>
      <c r="S182" s="149"/>
      <c r="T182" s="151" t="e">
        <f>SUM(T183:T185)</f>
        <v>#REF!</v>
      </c>
      <c r="AR182" s="152" t="s">
        <v>79</v>
      </c>
      <c r="AT182" s="153" t="s">
        <v>67</v>
      </c>
      <c r="AU182" s="153" t="s">
        <v>20</v>
      </c>
      <c r="AY182" s="152" t="s">
        <v>162</v>
      </c>
      <c r="BK182" s="154" t="e">
        <f>SUM(BK183:BK185)</f>
        <v>#REF!</v>
      </c>
    </row>
    <row r="183" spans="2:65" s="25" customFormat="1" ht="22.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7"/>
      <c r="M183" s="162"/>
      <c r="N183" s="163" t="s">
        <v>39</v>
      </c>
      <c r="O183" s="164">
        <v>0</v>
      </c>
      <c r="P183" s="164" t="e">
        <f>O183*#REF!</f>
        <v>#REF!</v>
      </c>
      <c r="Q183" s="164">
        <v>0</v>
      </c>
      <c r="R183" s="164" t="e">
        <f>Q183*#REF!</f>
        <v>#REF!</v>
      </c>
      <c r="S183" s="164">
        <v>0</v>
      </c>
      <c r="T183" s="165" t="e">
        <f>S183*#REF!</f>
        <v>#REF!</v>
      </c>
      <c r="AR183" s="10" t="s">
        <v>329</v>
      </c>
      <c r="AT183" s="10" t="s">
        <v>163</v>
      </c>
      <c r="AU183" s="10" t="s">
        <v>79</v>
      </c>
      <c r="AY183" s="10" t="s">
        <v>162</v>
      </c>
      <c r="BE183" s="166" t="e">
        <f>IF(N183="základní",#REF!,0)</f>
        <v>#REF!</v>
      </c>
      <c r="BF183" s="166">
        <f>IF(N183="snížená",#REF!,0)</f>
        <v>0</v>
      </c>
      <c r="BG183" s="166">
        <f>IF(N183="zákl. přenesená",#REF!,0)</f>
        <v>0</v>
      </c>
      <c r="BH183" s="166">
        <f>IF(N183="sníž. přenesená",#REF!,0)</f>
        <v>0</v>
      </c>
      <c r="BI183" s="166">
        <f>IF(N183="nulová",#REF!,0)</f>
        <v>0</v>
      </c>
      <c r="BJ183" s="10" t="s">
        <v>20</v>
      </c>
      <c r="BK183" s="166" t="e">
        <f>ROUND(#REF!*#REF!,2)</f>
        <v>#REF!</v>
      </c>
      <c r="BL183" s="10" t="s">
        <v>329</v>
      </c>
      <c r="BM183" s="10" t="s">
        <v>448</v>
      </c>
    </row>
    <row r="184" spans="2:65" s="25" customFormat="1" ht="31.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7"/>
      <c r="M184" s="162"/>
      <c r="N184" s="163" t="s">
        <v>39</v>
      </c>
      <c r="O184" s="164">
        <v>0.046</v>
      </c>
      <c r="P184" s="164" t="e">
        <f>O184*#REF!</f>
        <v>#REF!</v>
      </c>
      <c r="Q184" s="164">
        <v>0</v>
      </c>
      <c r="R184" s="164" t="e">
        <f>Q184*#REF!</f>
        <v>#REF!</v>
      </c>
      <c r="S184" s="164">
        <v>0</v>
      </c>
      <c r="T184" s="165" t="e">
        <f>S184*#REF!</f>
        <v>#REF!</v>
      </c>
      <c r="AR184" s="10" t="s">
        <v>223</v>
      </c>
      <c r="AT184" s="10" t="s">
        <v>163</v>
      </c>
      <c r="AU184" s="10" t="s">
        <v>79</v>
      </c>
      <c r="AY184" s="10" t="s">
        <v>162</v>
      </c>
      <c r="BE184" s="166" t="e">
        <f>IF(N184="základní",#REF!,0)</f>
        <v>#REF!</v>
      </c>
      <c r="BF184" s="166">
        <f>IF(N184="snížená",#REF!,0)</f>
        <v>0</v>
      </c>
      <c r="BG184" s="166">
        <f>IF(N184="zákl. přenesená",#REF!,0)</f>
        <v>0</v>
      </c>
      <c r="BH184" s="166">
        <f>IF(N184="sníž. přenesená",#REF!,0)</f>
        <v>0</v>
      </c>
      <c r="BI184" s="166">
        <f>IF(N184="nulová",#REF!,0)</f>
        <v>0</v>
      </c>
      <c r="BJ184" s="10" t="s">
        <v>20</v>
      </c>
      <c r="BK184" s="166" t="e">
        <f>ROUND(#REF!*#REF!,2)</f>
        <v>#REF!</v>
      </c>
      <c r="BL184" s="10" t="s">
        <v>223</v>
      </c>
      <c r="BM184" s="10" t="s">
        <v>449</v>
      </c>
    </row>
    <row r="185" spans="2:65" s="25" customFormat="1" ht="31.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90"/>
      <c r="M185" s="185"/>
      <c r="N185" s="186" t="s">
        <v>39</v>
      </c>
      <c r="O185" s="164">
        <v>0</v>
      </c>
      <c r="P185" s="164" t="e">
        <f>O185*#REF!</f>
        <v>#REF!</v>
      </c>
      <c r="Q185" s="164">
        <v>4E-05</v>
      </c>
      <c r="R185" s="164" t="e">
        <f>Q185*#REF!</f>
        <v>#REF!</v>
      </c>
      <c r="S185" s="164">
        <v>0</v>
      </c>
      <c r="T185" s="165" t="e">
        <f>S185*#REF!</f>
        <v>#REF!</v>
      </c>
      <c r="AR185" s="10" t="s">
        <v>258</v>
      </c>
      <c r="AT185" s="10" t="s">
        <v>207</v>
      </c>
      <c r="AU185" s="10" t="s">
        <v>79</v>
      </c>
      <c r="AY185" s="10" t="s">
        <v>162</v>
      </c>
      <c r="BE185" s="166" t="e">
        <f>IF(N185="základní",#REF!,0)</f>
        <v>#REF!</v>
      </c>
      <c r="BF185" s="166">
        <f>IF(N185="snížená",#REF!,0)</f>
        <v>0</v>
      </c>
      <c r="BG185" s="166">
        <f>IF(N185="zákl. přenesená",#REF!,0)</f>
        <v>0</v>
      </c>
      <c r="BH185" s="166">
        <f>IF(N185="sníž. přenesená",#REF!,0)</f>
        <v>0</v>
      </c>
      <c r="BI185" s="166">
        <f>IF(N185="nulová",#REF!,0)</f>
        <v>0</v>
      </c>
      <c r="BJ185" s="10" t="s">
        <v>20</v>
      </c>
      <c r="BK185" s="166" t="e">
        <f>ROUND(#REF!*#REF!,2)</f>
        <v>#REF!</v>
      </c>
      <c r="BL185" s="10" t="s">
        <v>223</v>
      </c>
      <c r="BM185" s="10" t="s">
        <v>450</v>
      </c>
    </row>
    <row r="186" spans="2:63" s="143" customFormat="1" ht="36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49"/>
      <c r="M186" s="148"/>
      <c r="N186" s="149"/>
      <c r="O186" s="149"/>
      <c r="P186" s="150">
        <f>P187</f>
        <v>0</v>
      </c>
      <c r="Q186" s="149"/>
      <c r="R186" s="150">
        <f>R187</f>
        <v>0</v>
      </c>
      <c r="S186" s="149"/>
      <c r="T186" s="151">
        <f>T187</f>
        <v>0</v>
      </c>
      <c r="AR186" s="152" t="s">
        <v>177</v>
      </c>
      <c r="AT186" s="153" t="s">
        <v>67</v>
      </c>
      <c r="AU186" s="153" t="s">
        <v>68</v>
      </c>
      <c r="AY186" s="152" t="s">
        <v>162</v>
      </c>
      <c r="BK186" s="154">
        <f>BK187</f>
        <v>0</v>
      </c>
    </row>
    <row r="187" spans="2:63" s="143" customFormat="1" ht="19.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49"/>
      <c r="M187" s="148"/>
      <c r="N187" s="149"/>
      <c r="O187" s="149"/>
      <c r="P187" s="150">
        <f>P188</f>
        <v>0</v>
      </c>
      <c r="Q187" s="149"/>
      <c r="R187" s="150">
        <f>R188</f>
        <v>0</v>
      </c>
      <c r="S187" s="149"/>
      <c r="T187" s="151">
        <f>T188</f>
        <v>0</v>
      </c>
      <c r="AR187" s="152" t="s">
        <v>177</v>
      </c>
      <c r="AT187" s="153" t="s">
        <v>67</v>
      </c>
      <c r="AU187" s="153" t="s">
        <v>20</v>
      </c>
      <c r="AY187" s="152" t="s">
        <v>162</v>
      </c>
      <c r="BK187" s="154">
        <f>BK188</f>
        <v>0</v>
      </c>
    </row>
    <row r="188" spans="2:65" s="25" customFormat="1" ht="31.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7"/>
      <c r="M188" s="162"/>
      <c r="N188" s="191" t="s">
        <v>39</v>
      </c>
      <c r="O188" s="192">
        <v>0</v>
      </c>
      <c r="P188" s="192">
        <f>O188*H147</f>
        <v>0</v>
      </c>
      <c r="Q188" s="192">
        <v>0</v>
      </c>
      <c r="R188" s="192">
        <f>Q188*H147</f>
        <v>0</v>
      </c>
      <c r="S188" s="192">
        <v>0</v>
      </c>
      <c r="T188" s="193">
        <f>S188*H147</f>
        <v>0</v>
      </c>
      <c r="AR188" s="10" t="s">
        <v>329</v>
      </c>
      <c r="AT188" s="10" t="s">
        <v>163</v>
      </c>
      <c r="AU188" s="10" t="s">
        <v>79</v>
      </c>
      <c r="AY188" s="10" t="s">
        <v>162</v>
      </c>
      <c r="BE188" s="166">
        <f>IF(N188="základní",J147,0)</f>
        <v>0</v>
      </c>
      <c r="BF188" s="166">
        <f>IF(N188="snížená",J147,0)</f>
        <v>0</v>
      </c>
      <c r="BG188" s="166">
        <f>IF(N188="zákl. přenesená",J147,0)</f>
        <v>0</v>
      </c>
      <c r="BH188" s="166">
        <f>IF(N188="sníž. přenesená",J147,0)</f>
        <v>0</v>
      </c>
      <c r="BI188" s="166">
        <f>IF(N188="nulová",J147,0)</f>
        <v>0</v>
      </c>
      <c r="BJ188" s="10" t="s">
        <v>20</v>
      </c>
      <c r="BK188" s="166">
        <f>ROUND(I147*H147,2)</f>
        <v>0</v>
      </c>
      <c r="BL188" s="10" t="s">
        <v>329</v>
      </c>
      <c r="BM188" s="10" t="s">
        <v>451</v>
      </c>
    </row>
    <row r="189" spans="2:12" s="25" customFormat="1" ht="6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7"/>
    </row>
  </sheetData>
  <sheetProtection/>
  <autoFilter ref="C86:K147"/>
  <mergeCells count="8">
    <mergeCell ref="E77:H77"/>
    <mergeCell ref="E79:H79"/>
    <mergeCell ref="G1:H1"/>
    <mergeCell ref="L2:V2"/>
    <mergeCell ref="E7:H7"/>
    <mergeCell ref="E9:H9"/>
    <mergeCell ref="E24:H24"/>
    <mergeCell ref="E47:H47"/>
  </mergeCells>
  <hyperlinks>
    <hyperlink ref="F1" location="C2" display="1) Krycí list soupisu"/>
    <hyperlink ref="G1" location="C54" display="2) Rekapitulace"/>
    <hyperlink ref="J1" location="C86" display="3) Soupis prací"/>
    <hyperlink ref="L1" location="Rekapitulace stavby!C2" display="Rekapitulace stavby"/>
  </hyperlinks>
  <printOptions/>
  <pageMargins left="0.5833333333333334" right="0.5833333333333334" top="0.5833333333333334" bottom="0.5833333333333334" header="0.5118055555555556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zoomScalePageLayoutView="0" workbookViewId="0" topLeftCell="A1">
      <selection activeCell="A1" sqref="A1"/>
    </sheetView>
  </sheetViews>
  <sheetFormatPr defaultColWidth="6.7109375" defaultRowHeight="13.5" customHeight="1"/>
  <cols>
    <col min="1" max="1" width="6.28125" style="201" customWidth="1"/>
    <col min="2" max="2" width="1.28515625" style="201" customWidth="1"/>
    <col min="3" max="4" width="3.7109375" style="201" customWidth="1"/>
    <col min="5" max="5" width="8.8515625" style="201" customWidth="1"/>
    <col min="6" max="6" width="7.00390625" style="201" customWidth="1"/>
    <col min="7" max="7" width="3.7109375" style="201" customWidth="1"/>
    <col min="8" max="8" width="58.8515625" style="201" customWidth="1"/>
    <col min="9" max="10" width="15.140625" style="201" customWidth="1"/>
    <col min="11" max="11" width="1.28515625" style="201" customWidth="1"/>
    <col min="12" max="16384" width="6.7109375" style="1" customWidth="1"/>
  </cols>
  <sheetData>
    <row r="1" ht="37.5" customHeight="1"/>
    <row r="2" spans="2:11" ht="7.5" customHeight="1">
      <c r="B2" s="202"/>
      <c r="C2" s="203"/>
      <c r="D2" s="203"/>
      <c r="E2" s="203"/>
      <c r="F2" s="203"/>
      <c r="G2" s="203"/>
      <c r="H2" s="203"/>
      <c r="I2" s="203"/>
      <c r="J2" s="203"/>
      <c r="K2" s="204"/>
    </row>
    <row r="3" spans="2:11" s="205" customFormat="1" ht="45" customHeight="1">
      <c r="B3" s="206"/>
      <c r="C3" s="301" t="s">
        <v>452</v>
      </c>
      <c r="D3" s="301"/>
      <c r="E3" s="301"/>
      <c r="F3" s="301"/>
      <c r="G3" s="301"/>
      <c r="H3" s="301"/>
      <c r="I3" s="301"/>
      <c r="J3" s="301"/>
      <c r="K3" s="207"/>
    </row>
    <row r="4" spans="2:11" ht="25.5" customHeight="1">
      <c r="B4" s="208"/>
      <c r="C4" s="302" t="s">
        <v>453</v>
      </c>
      <c r="D4" s="302"/>
      <c r="E4" s="302"/>
      <c r="F4" s="302"/>
      <c r="G4" s="302"/>
      <c r="H4" s="302"/>
      <c r="I4" s="302"/>
      <c r="J4" s="302"/>
      <c r="K4" s="209"/>
    </row>
    <row r="5" spans="2:11" ht="5.25" customHeight="1">
      <c r="B5" s="208"/>
      <c r="C5" s="210"/>
      <c r="D5" s="210"/>
      <c r="E5" s="210"/>
      <c r="F5" s="210"/>
      <c r="G5" s="210"/>
      <c r="H5" s="210"/>
      <c r="I5" s="210"/>
      <c r="J5" s="210"/>
      <c r="K5" s="209"/>
    </row>
    <row r="6" spans="2:11" ht="15" customHeight="1">
      <c r="B6" s="208"/>
      <c r="C6" s="303" t="s">
        <v>454</v>
      </c>
      <c r="D6" s="303"/>
      <c r="E6" s="303"/>
      <c r="F6" s="303"/>
      <c r="G6" s="303"/>
      <c r="H6" s="303"/>
      <c r="I6" s="303"/>
      <c r="J6" s="303"/>
      <c r="K6" s="209"/>
    </row>
    <row r="7" spans="2:11" ht="15" customHeight="1">
      <c r="B7" s="212"/>
      <c r="C7" s="303" t="s">
        <v>455</v>
      </c>
      <c r="D7" s="303"/>
      <c r="E7" s="303"/>
      <c r="F7" s="303"/>
      <c r="G7" s="303"/>
      <c r="H7" s="303"/>
      <c r="I7" s="303"/>
      <c r="J7" s="303"/>
      <c r="K7" s="209"/>
    </row>
    <row r="8" spans="2:11" ht="12.75" customHeight="1">
      <c r="B8" s="212"/>
      <c r="C8" s="211"/>
      <c r="D8" s="211"/>
      <c r="E8" s="211"/>
      <c r="F8" s="211"/>
      <c r="G8" s="211"/>
      <c r="H8" s="211"/>
      <c r="I8" s="211"/>
      <c r="J8" s="211"/>
      <c r="K8" s="209"/>
    </row>
    <row r="9" spans="2:11" ht="15" customHeight="1">
      <c r="B9" s="212"/>
      <c r="C9" s="304" t="s">
        <v>456</v>
      </c>
      <c r="D9" s="304"/>
      <c r="E9" s="304"/>
      <c r="F9" s="304"/>
      <c r="G9" s="304"/>
      <c r="H9" s="304"/>
      <c r="I9" s="304"/>
      <c r="J9" s="304"/>
      <c r="K9" s="209"/>
    </row>
    <row r="10" spans="2:11" ht="15" customHeight="1">
      <c r="B10" s="212"/>
      <c r="C10" s="211"/>
      <c r="D10" s="305" t="s">
        <v>457</v>
      </c>
      <c r="E10" s="305"/>
      <c r="F10" s="305"/>
      <c r="G10" s="305"/>
      <c r="H10" s="305"/>
      <c r="I10" s="305"/>
      <c r="J10" s="305"/>
      <c r="K10" s="209"/>
    </row>
    <row r="11" spans="2:11" ht="15" customHeight="1">
      <c r="B11" s="212"/>
      <c r="C11" s="214"/>
      <c r="D11" s="303" t="s">
        <v>458</v>
      </c>
      <c r="E11" s="303"/>
      <c r="F11" s="303"/>
      <c r="G11" s="303"/>
      <c r="H11" s="303"/>
      <c r="I11" s="303"/>
      <c r="J11" s="303"/>
      <c r="K11" s="209"/>
    </row>
    <row r="12" spans="2:11" ht="12.75" customHeight="1">
      <c r="B12" s="212"/>
      <c r="C12" s="214"/>
      <c r="D12" s="214"/>
      <c r="E12" s="214"/>
      <c r="F12" s="214"/>
      <c r="G12" s="214"/>
      <c r="H12" s="214"/>
      <c r="I12" s="214"/>
      <c r="J12" s="214"/>
      <c r="K12" s="209"/>
    </row>
    <row r="13" spans="2:11" ht="15" customHeight="1">
      <c r="B13" s="212"/>
      <c r="C13" s="214"/>
      <c r="D13" s="305" t="s">
        <v>459</v>
      </c>
      <c r="E13" s="305"/>
      <c r="F13" s="305"/>
      <c r="G13" s="305"/>
      <c r="H13" s="305"/>
      <c r="I13" s="305"/>
      <c r="J13" s="305"/>
      <c r="K13" s="209"/>
    </row>
    <row r="14" spans="2:11" ht="15" customHeight="1">
      <c r="B14" s="212"/>
      <c r="C14" s="214"/>
      <c r="D14" s="303" t="s">
        <v>460</v>
      </c>
      <c r="E14" s="303"/>
      <c r="F14" s="303"/>
      <c r="G14" s="303"/>
      <c r="H14" s="303"/>
      <c r="I14" s="303"/>
      <c r="J14" s="303"/>
      <c r="K14" s="209"/>
    </row>
    <row r="15" spans="2:11" ht="15" customHeight="1">
      <c r="B15" s="212"/>
      <c r="C15" s="214"/>
      <c r="D15" s="303" t="s">
        <v>461</v>
      </c>
      <c r="E15" s="303"/>
      <c r="F15" s="303"/>
      <c r="G15" s="303"/>
      <c r="H15" s="303"/>
      <c r="I15" s="303"/>
      <c r="J15" s="303"/>
      <c r="K15" s="209"/>
    </row>
    <row r="16" spans="2:11" ht="15" customHeight="1">
      <c r="B16" s="212"/>
      <c r="C16" s="214"/>
      <c r="D16" s="214"/>
      <c r="E16" s="215" t="s">
        <v>76</v>
      </c>
      <c r="F16" s="303" t="s">
        <v>462</v>
      </c>
      <c r="G16" s="303"/>
      <c r="H16" s="303"/>
      <c r="I16" s="303"/>
      <c r="J16" s="303"/>
      <c r="K16" s="209"/>
    </row>
    <row r="17" spans="2:11" ht="15" customHeight="1">
      <c r="B17" s="212"/>
      <c r="C17" s="214"/>
      <c r="D17" s="214"/>
      <c r="E17" s="215" t="s">
        <v>463</v>
      </c>
      <c r="F17" s="303" t="s">
        <v>464</v>
      </c>
      <c r="G17" s="303"/>
      <c r="H17" s="303"/>
      <c r="I17" s="303"/>
      <c r="J17" s="303"/>
      <c r="K17" s="209"/>
    </row>
    <row r="18" spans="2:11" ht="15" customHeight="1">
      <c r="B18" s="212"/>
      <c r="C18" s="214"/>
      <c r="D18" s="214"/>
      <c r="E18" s="215" t="s">
        <v>465</v>
      </c>
      <c r="F18" s="303" t="s">
        <v>466</v>
      </c>
      <c r="G18" s="303"/>
      <c r="H18" s="303"/>
      <c r="I18" s="303"/>
      <c r="J18" s="303"/>
      <c r="K18" s="209"/>
    </row>
    <row r="19" spans="2:11" ht="15" customHeight="1">
      <c r="B19" s="212"/>
      <c r="C19" s="214"/>
      <c r="D19" s="214"/>
      <c r="E19" s="215" t="s">
        <v>467</v>
      </c>
      <c r="F19" s="303" t="s">
        <v>468</v>
      </c>
      <c r="G19" s="303"/>
      <c r="H19" s="303"/>
      <c r="I19" s="303"/>
      <c r="J19" s="303"/>
      <c r="K19" s="209"/>
    </row>
    <row r="20" spans="2:11" ht="15" customHeight="1">
      <c r="B20" s="212"/>
      <c r="C20" s="214"/>
      <c r="D20" s="214"/>
      <c r="E20" s="215" t="s">
        <v>469</v>
      </c>
      <c r="F20" s="303" t="s">
        <v>470</v>
      </c>
      <c r="G20" s="303"/>
      <c r="H20" s="303"/>
      <c r="I20" s="303"/>
      <c r="J20" s="303"/>
      <c r="K20" s="209"/>
    </row>
    <row r="21" spans="2:11" ht="15" customHeight="1">
      <c r="B21" s="212"/>
      <c r="C21" s="214"/>
      <c r="D21" s="214"/>
      <c r="E21" s="215" t="s">
        <v>471</v>
      </c>
      <c r="F21" s="303" t="s">
        <v>472</v>
      </c>
      <c r="G21" s="303"/>
      <c r="H21" s="303"/>
      <c r="I21" s="303"/>
      <c r="J21" s="303"/>
      <c r="K21" s="209"/>
    </row>
    <row r="22" spans="2:11" ht="12.75" customHeight="1">
      <c r="B22" s="212"/>
      <c r="C22" s="214"/>
      <c r="D22" s="214"/>
      <c r="E22" s="214"/>
      <c r="F22" s="214"/>
      <c r="G22" s="214"/>
      <c r="H22" s="214"/>
      <c r="I22" s="214"/>
      <c r="J22" s="214"/>
      <c r="K22" s="209"/>
    </row>
    <row r="23" spans="2:11" ht="15" customHeight="1">
      <c r="B23" s="212"/>
      <c r="C23" s="304" t="s">
        <v>473</v>
      </c>
      <c r="D23" s="304"/>
      <c r="E23" s="304"/>
      <c r="F23" s="304"/>
      <c r="G23" s="304"/>
      <c r="H23" s="304"/>
      <c r="I23" s="304"/>
      <c r="J23" s="304"/>
      <c r="K23" s="209"/>
    </row>
    <row r="24" spans="2:11" ht="15" customHeight="1">
      <c r="B24" s="212"/>
      <c r="C24" s="303" t="s">
        <v>474</v>
      </c>
      <c r="D24" s="303"/>
      <c r="E24" s="303"/>
      <c r="F24" s="303"/>
      <c r="G24" s="303"/>
      <c r="H24" s="303"/>
      <c r="I24" s="303"/>
      <c r="J24" s="303"/>
      <c r="K24" s="209"/>
    </row>
    <row r="25" spans="2:11" ht="15" customHeight="1">
      <c r="B25" s="212"/>
      <c r="C25" s="211"/>
      <c r="D25" s="306" t="s">
        <v>475</v>
      </c>
      <c r="E25" s="306"/>
      <c r="F25" s="306"/>
      <c r="G25" s="306"/>
      <c r="H25" s="306"/>
      <c r="I25" s="306"/>
      <c r="J25" s="306"/>
      <c r="K25" s="209"/>
    </row>
    <row r="26" spans="2:11" ht="15" customHeight="1">
      <c r="B26" s="212"/>
      <c r="C26" s="214"/>
      <c r="D26" s="303" t="s">
        <v>476</v>
      </c>
      <c r="E26" s="303"/>
      <c r="F26" s="303"/>
      <c r="G26" s="303"/>
      <c r="H26" s="303"/>
      <c r="I26" s="303"/>
      <c r="J26" s="303"/>
      <c r="K26" s="209"/>
    </row>
    <row r="27" spans="2:11" ht="12.75" customHeight="1">
      <c r="B27" s="212"/>
      <c r="C27" s="214"/>
      <c r="D27" s="214"/>
      <c r="E27" s="214"/>
      <c r="F27" s="214"/>
      <c r="G27" s="214"/>
      <c r="H27" s="214"/>
      <c r="I27" s="214"/>
      <c r="J27" s="214"/>
      <c r="K27" s="209"/>
    </row>
    <row r="28" spans="2:11" ht="15" customHeight="1">
      <c r="B28" s="212"/>
      <c r="C28" s="214"/>
      <c r="D28" s="306" t="s">
        <v>477</v>
      </c>
      <c r="E28" s="306"/>
      <c r="F28" s="306"/>
      <c r="G28" s="306"/>
      <c r="H28" s="306"/>
      <c r="I28" s="306"/>
      <c r="J28" s="306"/>
      <c r="K28" s="209"/>
    </row>
    <row r="29" spans="2:11" ht="15" customHeight="1">
      <c r="B29" s="212"/>
      <c r="C29" s="214"/>
      <c r="D29" s="303" t="s">
        <v>478</v>
      </c>
      <c r="E29" s="303"/>
      <c r="F29" s="303"/>
      <c r="G29" s="303"/>
      <c r="H29" s="303"/>
      <c r="I29" s="303"/>
      <c r="J29" s="303"/>
      <c r="K29" s="209"/>
    </row>
    <row r="30" spans="2:11" ht="12.75" customHeight="1">
      <c r="B30" s="212"/>
      <c r="C30" s="214"/>
      <c r="D30" s="214"/>
      <c r="E30" s="214"/>
      <c r="F30" s="214"/>
      <c r="G30" s="214"/>
      <c r="H30" s="214"/>
      <c r="I30" s="214"/>
      <c r="J30" s="214"/>
      <c r="K30" s="209"/>
    </row>
    <row r="31" spans="2:11" ht="15" customHeight="1">
      <c r="B31" s="212"/>
      <c r="C31" s="214"/>
      <c r="D31" s="306" t="s">
        <v>479</v>
      </c>
      <c r="E31" s="306"/>
      <c r="F31" s="306"/>
      <c r="G31" s="306"/>
      <c r="H31" s="306"/>
      <c r="I31" s="306"/>
      <c r="J31" s="306"/>
      <c r="K31" s="209"/>
    </row>
    <row r="32" spans="2:11" ht="15" customHeight="1">
      <c r="B32" s="212"/>
      <c r="C32" s="214"/>
      <c r="D32" s="303" t="s">
        <v>480</v>
      </c>
      <c r="E32" s="303"/>
      <c r="F32" s="303"/>
      <c r="G32" s="303"/>
      <c r="H32" s="303"/>
      <c r="I32" s="303"/>
      <c r="J32" s="303"/>
      <c r="K32" s="209"/>
    </row>
    <row r="33" spans="2:11" ht="15" customHeight="1">
      <c r="B33" s="212"/>
      <c r="C33" s="214"/>
      <c r="D33" s="303" t="s">
        <v>481</v>
      </c>
      <c r="E33" s="303"/>
      <c r="F33" s="303"/>
      <c r="G33" s="303"/>
      <c r="H33" s="303"/>
      <c r="I33" s="303"/>
      <c r="J33" s="303"/>
      <c r="K33" s="209"/>
    </row>
    <row r="34" spans="2:11" ht="15" customHeight="1">
      <c r="B34" s="212"/>
      <c r="C34" s="214"/>
      <c r="D34" s="211"/>
      <c r="E34" s="216" t="s">
        <v>148</v>
      </c>
      <c r="F34" s="211"/>
      <c r="G34" s="303" t="s">
        <v>482</v>
      </c>
      <c r="H34" s="303"/>
      <c r="I34" s="303"/>
      <c r="J34" s="303"/>
      <c r="K34" s="209"/>
    </row>
    <row r="35" spans="2:11" ht="30.75" customHeight="1">
      <c r="B35" s="212"/>
      <c r="C35" s="214"/>
      <c r="D35" s="211"/>
      <c r="E35" s="216" t="s">
        <v>483</v>
      </c>
      <c r="F35" s="211"/>
      <c r="G35" s="303" t="s">
        <v>484</v>
      </c>
      <c r="H35" s="303"/>
      <c r="I35" s="303"/>
      <c r="J35" s="303"/>
      <c r="K35" s="209"/>
    </row>
    <row r="36" spans="2:11" ht="15" customHeight="1">
      <c r="B36" s="212"/>
      <c r="C36" s="214"/>
      <c r="D36" s="211"/>
      <c r="E36" s="216" t="s">
        <v>49</v>
      </c>
      <c r="F36" s="211"/>
      <c r="G36" s="303" t="s">
        <v>485</v>
      </c>
      <c r="H36" s="303"/>
      <c r="I36" s="303"/>
      <c r="J36" s="303"/>
      <c r="K36" s="209"/>
    </row>
    <row r="37" spans="2:11" ht="15" customHeight="1">
      <c r="B37" s="212"/>
      <c r="C37" s="214"/>
      <c r="D37" s="211"/>
      <c r="E37" s="216" t="s">
        <v>149</v>
      </c>
      <c r="F37" s="211"/>
      <c r="G37" s="303" t="s">
        <v>486</v>
      </c>
      <c r="H37" s="303"/>
      <c r="I37" s="303"/>
      <c r="J37" s="303"/>
      <c r="K37" s="209"/>
    </row>
    <row r="38" spans="2:11" ht="15" customHeight="1">
      <c r="B38" s="212"/>
      <c r="C38" s="214"/>
      <c r="D38" s="211"/>
      <c r="E38" s="216" t="s">
        <v>150</v>
      </c>
      <c r="F38" s="211"/>
      <c r="G38" s="303" t="s">
        <v>487</v>
      </c>
      <c r="H38" s="303"/>
      <c r="I38" s="303"/>
      <c r="J38" s="303"/>
      <c r="K38" s="209"/>
    </row>
    <row r="39" spans="2:11" ht="15" customHeight="1">
      <c r="B39" s="212"/>
      <c r="C39" s="214"/>
      <c r="D39" s="211"/>
      <c r="E39" s="216" t="s">
        <v>151</v>
      </c>
      <c r="F39" s="211"/>
      <c r="G39" s="303" t="s">
        <v>488</v>
      </c>
      <c r="H39" s="303"/>
      <c r="I39" s="303"/>
      <c r="J39" s="303"/>
      <c r="K39" s="209"/>
    </row>
    <row r="40" spans="2:11" ht="15" customHeight="1">
      <c r="B40" s="212"/>
      <c r="C40" s="214"/>
      <c r="D40" s="211"/>
      <c r="E40" s="216" t="s">
        <v>489</v>
      </c>
      <c r="F40" s="211"/>
      <c r="G40" s="303" t="s">
        <v>490</v>
      </c>
      <c r="H40" s="303"/>
      <c r="I40" s="303"/>
      <c r="J40" s="303"/>
      <c r="K40" s="209"/>
    </row>
    <row r="41" spans="2:11" ht="15" customHeight="1">
      <c r="B41" s="212"/>
      <c r="C41" s="214"/>
      <c r="D41" s="211"/>
      <c r="E41" s="216"/>
      <c r="F41" s="211"/>
      <c r="G41" s="303" t="s">
        <v>491</v>
      </c>
      <c r="H41" s="303"/>
      <c r="I41" s="303"/>
      <c r="J41" s="303"/>
      <c r="K41" s="209"/>
    </row>
    <row r="42" spans="2:11" ht="15" customHeight="1">
      <c r="B42" s="212"/>
      <c r="C42" s="214"/>
      <c r="D42" s="211"/>
      <c r="E42" s="216" t="s">
        <v>492</v>
      </c>
      <c r="F42" s="211"/>
      <c r="G42" s="303" t="s">
        <v>493</v>
      </c>
      <c r="H42" s="303"/>
      <c r="I42" s="303"/>
      <c r="J42" s="303"/>
      <c r="K42" s="209"/>
    </row>
    <row r="43" spans="2:11" ht="15" customHeight="1">
      <c r="B43" s="212"/>
      <c r="C43" s="214"/>
      <c r="D43" s="211"/>
      <c r="E43" s="216" t="s">
        <v>153</v>
      </c>
      <c r="F43" s="211"/>
      <c r="G43" s="303" t="s">
        <v>494</v>
      </c>
      <c r="H43" s="303"/>
      <c r="I43" s="303"/>
      <c r="J43" s="303"/>
      <c r="K43" s="209"/>
    </row>
    <row r="44" spans="2:11" ht="12.75" customHeight="1">
      <c r="B44" s="212"/>
      <c r="C44" s="214"/>
      <c r="D44" s="211"/>
      <c r="E44" s="211"/>
      <c r="F44" s="211"/>
      <c r="G44" s="211"/>
      <c r="H44" s="211"/>
      <c r="I44" s="211"/>
      <c r="J44" s="211"/>
      <c r="K44" s="209"/>
    </row>
    <row r="45" spans="2:11" ht="15" customHeight="1">
      <c r="B45" s="212"/>
      <c r="C45" s="214"/>
      <c r="D45" s="303" t="s">
        <v>495</v>
      </c>
      <c r="E45" s="303"/>
      <c r="F45" s="303"/>
      <c r="G45" s="303"/>
      <c r="H45" s="303"/>
      <c r="I45" s="303"/>
      <c r="J45" s="303"/>
      <c r="K45" s="209"/>
    </row>
    <row r="46" spans="2:11" ht="15" customHeight="1">
      <c r="B46" s="212"/>
      <c r="C46" s="214"/>
      <c r="D46" s="214"/>
      <c r="E46" s="303" t="s">
        <v>496</v>
      </c>
      <c r="F46" s="303"/>
      <c r="G46" s="303"/>
      <c r="H46" s="303"/>
      <c r="I46" s="303"/>
      <c r="J46" s="303"/>
      <c r="K46" s="209"/>
    </row>
    <row r="47" spans="2:11" ht="15" customHeight="1">
      <c r="B47" s="212"/>
      <c r="C47" s="214"/>
      <c r="D47" s="214"/>
      <c r="E47" s="303" t="s">
        <v>497</v>
      </c>
      <c r="F47" s="303"/>
      <c r="G47" s="303"/>
      <c r="H47" s="303"/>
      <c r="I47" s="303"/>
      <c r="J47" s="303"/>
      <c r="K47" s="209"/>
    </row>
    <row r="48" spans="2:11" ht="15" customHeight="1">
      <c r="B48" s="212"/>
      <c r="C48" s="214"/>
      <c r="D48" s="214"/>
      <c r="E48" s="303" t="s">
        <v>498</v>
      </c>
      <c r="F48" s="303"/>
      <c r="G48" s="303"/>
      <c r="H48" s="303"/>
      <c r="I48" s="303"/>
      <c r="J48" s="303"/>
      <c r="K48" s="209"/>
    </row>
    <row r="49" spans="2:11" ht="15" customHeight="1">
      <c r="B49" s="212"/>
      <c r="C49" s="214"/>
      <c r="D49" s="303" t="s">
        <v>499</v>
      </c>
      <c r="E49" s="303"/>
      <c r="F49" s="303"/>
      <c r="G49" s="303"/>
      <c r="H49" s="303"/>
      <c r="I49" s="303"/>
      <c r="J49" s="303"/>
      <c r="K49" s="209"/>
    </row>
    <row r="50" spans="2:11" ht="25.5" customHeight="1">
      <c r="B50" s="208"/>
      <c r="C50" s="302" t="s">
        <v>500</v>
      </c>
      <c r="D50" s="302"/>
      <c r="E50" s="302"/>
      <c r="F50" s="302"/>
      <c r="G50" s="302"/>
      <c r="H50" s="302"/>
      <c r="I50" s="302"/>
      <c r="J50" s="302"/>
      <c r="K50" s="209"/>
    </row>
    <row r="51" spans="2:11" ht="5.25" customHeight="1">
      <c r="B51" s="208"/>
      <c r="C51" s="210"/>
      <c r="D51" s="210"/>
      <c r="E51" s="210"/>
      <c r="F51" s="210"/>
      <c r="G51" s="210"/>
      <c r="H51" s="210"/>
      <c r="I51" s="210"/>
      <c r="J51" s="210"/>
      <c r="K51" s="209"/>
    </row>
    <row r="52" spans="2:11" ht="15" customHeight="1">
      <c r="B52" s="208"/>
      <c r="C52" s="303" t="s">
        <v>501</v>
      </c>
      <c r="D52" s="303"/>
      <c r="E52" s="303"/>
      <c r="F52" s="303"/>
      <c r="G52" s="303"/>
      <c r="H52" s="303"/>
      <c r="I52" s="303"/>
      <c r="J52" s="303"/>
      <c r="K52" s="209"/>
    </row>
    <row r="53" spans="2:11" ht="15" customHeight="1">
      <c r="B53" s="208"/>
      <c r="C53" s="303" t="s">
        <v>502</v>
      </c>
      <c r="D53" s="303"/>
      <c r="E53" s="303"/>
      <c r="F53" s="303"/>
      <c r="G53" s="303"/>
      <c r="H53" s="303"/>
      <c r="I53" s="303"/>
      <c r="J53" s="303"/>
      <c r="K53" s="209"/>
    </row>
    <row r="54" spans="2:11" ht="12.75" customHeight="1">
      <c r="B54" s="208"/>
      <c r="C54" s="211"/>
      <c r="D54" s="211"/>
      <c r="E54" s="211"/>
      <c r="F54" s="211"/>
      <c r="G54" s="211"/>
      <c r="H54" s="211"/>
      <c r="I54" s="211"/>
      <c r="J54" s="211"/>
      <c r="K54" s="209"/>
    </row>
    <row r="55" spans="2:11" ht="15" customHeight="1">
      <c r="B55" s="208"/>
      <c r="C55" s="303" t="s">
        <v>503</v>
      </c>
      <c r="D55" s="303"/>
      <c r="E55" s="303"/>
      <c r="F55" s="303"/>
      <c r="G55" s="303"/>
      <c r="H55" s="303"/>
      <c r="I55" s="303"/>
      <c r="J55" s="303"/>
      <c r="K55" s="209"/>
    </row>
    <row r="56" spans="2:11" ht="15" customHeight="1">
      <c r="B56" s="208"/>
      <c r="C56" s="214"/>
      <c r="D56" s="303" t="s">
        <v>504</v>
      </c>
      <c r="E56" s="303"/>
      <c r="F56" s="303"/>
      <c r="G56" s="303"/>
      <c r="H56" s="303"/>
      <c r="I56" s="303"/>
      <c r="J56" s="303"/>
      <c r="K56" s="209"/>
    </row>
    <row r="57" spans="2:11" ht="15" customHeight="1">
      <c r="B57" s="208"/>
      <c r="C57" s="214"/>
      <c r="D57" s="303" t="s">
        <v>505</v>
      </c>
      <c r="E57" s="303"/>
      <c r="F57" s="303"/>
      <c r="G57" s="303"/>
      <c r="H57" s="303"/>
      <c r="I57" s="303"/>
      <c r="J57" s="303"/>
      <c r="K57" s="209"/>
    </row>
    <row r="58" spans="2:11" ht="15" customHeight="1">
      <c r="B58" s="208"/>
      <c r="C58" s="214"/>
      <c r="D58" s="303" t="s">
        <v>506</v>
      </c>
      <c r="E58" s="303"/>
      <c r="F58" s="303"/>
      <c r="G58" s="303"/>
      <c r="H58" s="303"/>
      <c r="I58" s="303"/>
      <c r="J58" s="303"/>
      <c r="K58" s="209"/>
    </row>
    <row r="59" spans="2:11" ht="15" customHeight="1">
      <c r="B59" s="208"/>
      <c r="C59" s="214"/>
      <c r="D59" s="303" t="s">
        <v>507</v>
      </c>
      <c r="E59" s="303"/>
      <c r="F59" s="303"/>
      <c r="G59" s="303"/>
      <c r="H59" s="303"/>
      <c r="I59" s="303"/>
      <c r="J59" s="303"/>
      <c r="K59" s="209"/>
    </row>
    <row r="60" spans="2:11" ht="15" customHeight="1">
      <c r="B60" s="208"/>
      <c r="C60" s="214"/>
      <c r="D60" s="307" t="s">
        <v>508</v>
      </c>
      <c r="E60" s="307"/>
      <c r="F60" s="307"/>
      <c r="G60" s="307"/>
      <c r="H60" s="307"/>
      <c r="I60" s="307"/>
      <c r="J60" s="307"/>
      <c r="K60" s="209"/>
    </row>
    <row r="61" spans="2:11" ht="15" customHeight="1">
      <c r="B61" s="208"/>
      <c r="C61" s="214"/>
      <c r="D61" s="303" t="s">
        <v>509</v>
      </c>
      <c r="E61" s="303"/>
      <c r="F61" s="303"/>
      <c r="G61" s="303"/>
      <c r="H61" s="303"/>
      <c r="I61" s="303"/>
      <c r="J61" s="303"/>
      <c r="K61" s="209"/>
    </row>
    <row r="62" spans="2:11" ht="12.75" customHeight="1">
      <c r="B62" s="208"/>
      <c r="C62" s="214"/>
      <c r="D62" s="214"/>
      <c r="E62" s="217"/>
      <c r="F62" s="214"/>
      <c r="G62" s="214"/>
      <c r="H62" s="214"/>
      <c r="I62" s="214"/>
      <c r="J62" s="214"/>
      <c r="K62" s="209"/>
    </row>
    <row r="63" spans="2:11" ht="15" customHeight="1">
      <c r="B63" s="208"/>
      <c r="C63" s="214"/>
      <c r="D63" s="303" t="s">
        <v>510</v>
      </c>
      <c r="E63" s="303"/>
      <c r="F63" s="303"/>
      <c r="G63" s="303"/>
      <c r="H63" s="303"/>
      <c r="I63" s="303"/>
      <c r="J63" s="303"/>
      <c r="K63" s="209"/>
    </row>
    <row r="64" spans="2:11" ht="15" customHeight="1">
      <c r="B64" s="208"/>
      <c r="C64" s="214"/>
      <c r="D64" s="307" t="s">
        <v>511</v>
      </c>
      <c r="E64" s="307"/>
      <c r="F64" s="307"/>
      <c r="G64" s="307"/>
      <c r="H64" s="307"/>
      <c r="I64" s="307"/>
      <c r="J64" s="307"/>
      <c r="K64" s="209"/>
    </row>
    <row r="65" spans="2:11" ht="15" customHeight="1">
      <c r="B65" s="208"/>
      <c r="C65" s="214"/>
      <c r="D65" s="303" t="s">
        <v>512</v>
      </c>
      <c r="E65" s="303"/>
      <c r="F65" s="303"/>
      <c r="G65" s="303"/>
      <c r="H65" s="303"/>
      <c r="I65" s="303"/>
      <c r="J65" s="303"/>
      <c r="K65" s="209"/>
    </row>
    <row r="66" spans="2:11" ht="15" customHeight="1">
      <c r="B66" s="208"/>
      <c r="C66" s="214"/>
      <c r="D66" s="303" t="s">
        <v>513</v>
      </c>
      <c r="E66" s="303"/>
      <c r="F66" s="303"/>
      <c r="G66" s="303"/>
      <c r="H66" s="303"/>
      <c r="I66" s="303"/>
      <c r="J66" s="303"/>
      <c r="K66" s="209"/>
    </row>
    <row r="67" spans="2:11" ht="15" customHeight="1">
      <c r="B67" s="208"/>
      <c r="C67" s="214"/>
      <c r="D67" s="303" t="s">
        <v>514</v>
      </c>
      <c r="E67" s="303"/>
      <c r="F67" s="303"/>
      <c r="G67" s="303"/>
      <c r="H67" s="303"/>
      <c r="I67" s="303"/>
      <c r="J67" s="303"/>
      <c r="K67" s="209"/>
    </row>
    <row r="68" spans="2:11" ht="15" customHeight="1">
      <c r="B68" s="208"/>
      <c r="C68" s="214"/>
      <c r="D68" s="303" t="s">
        <v>515</v>
      </c>
      <c r="E68" s="303"/>
      <c r="F68" s="303"/>
      <c r="G68" s="303"/>
      <c r="H68" s="303"/>
      <c r="I68" s="303"/>
      <c r="J68" s="303"/>
      <c r="K68" s="209"/>
    </row>
    <row r="69" spans="2:11" ht="12.75" customHeight="1">
      <c r="B69" s="218"/>
      <c r="C69" s="219"/>
      <c r="D69" s="219"/>
      <c r="E69" s="219"/>
      <c r="F69" s="219"/>
      <c r="G69" s="219"/>
      <c r="H69" s="219"/>
      <c r="I69" s="219"/>
      <c r="J69" s="219"/>
      <c r="K69" s="220"/>
    </row>
    <row r="70" spans="2:11" ht="18.75" customHeight="1">
      <c r="B70" s="221"/>
      <c r="C70" s="221"/>
      <c r="D70" s="221"/>
      <c r="E70" s="221"/>
      <c r="F70" s="221"/>
      <c r="G70" s="221"/>
      <c r="H70" s="221"/>
      <c r="I70" s="221"/>
      <c r="J70" s="221"/>
      <c r="K70" s="222"/>
    </row>
    <row r="71" spans="2:11" ht="18.75" customHeight="1">
      <c r="B71" s="222"/>
      <c r="C71" s="222"/>
      <c r="D71" s="222"/>
      <c r="E71" s="222"/>
      <c r="F71" s="222"/>
      <c r="G71" s="222"/>
      <c r="H71" s="222"/>
      <c r="I71" s="222"/>
      <c r="J71" s="222"/>
      <c r="K71" s="222"/>
    </row>
    <row r="72" spans="2:11" ht="7.5" customHeight="1">
      <c r="B72" s="223"/>
      <c r="C72" s="224"/>
      <c r="D72" s="224"/>
      <c r="E72" s="224"/>
      <c r="F72" s="224"/>
      <c r="G72" s="224"/>
      <c r="H72" s="224"/>
      <c r="I72" s="224"/>
      <c r="J72" s="224"/>
      <c r="K72" s="225"/>
    </row>
    <row r="73" spans="2:11" ht="45" customHeight="1">
      <c r="B73" s="226"/>
      <c r="C73" s="308" t="s">
        <v>125</v>
      </c>
      <c r="D73" s="308"/>
      <c r="E73" s="308"/>
      <c r="F73" s="308"/>
      <c r="G73" s="308"/>
      <c r="H73" s="308"/>
      <c r="I73" s="308"/>
      <c r="J73" s="308"/>
      <c r="K73" s="227"/>
    </row>
    <row r="74" spans="2:11" ht="17.25" customHeight="1">
      <c r="B74" s="226"/>
      <c r="C74" s="228" t="s">
        <v>516</v>
      </c>
      <c r="D74" s="228"/>
      <c r="E74" s="228"/>
      <c r="F74" s="228" t="s">
        <v>517</v>
      </c>
      <c r="G74" s="229"/>
      <c r="H74" s="228" t="s">
        <v>149</v>
      </c>
      <c r="I74" s="228" t="s">
        <v>53</v>
      </c>
      <c r="J74" s="228" t="s">
        <v>518</v>
      </c>
      <c r="K74" s="227"/>
    </row>
    <row r="75" spans="2:11" ht="17.25" customHeight="1">
      <c r="B75" s="226"/>
      <c r="C75" s="230" t="s">
        <v>519</v>
      </c>
      <c r="D75" s="230"/>
      <c r="E75" s="230"/>
      <c r="F75" s="231" t="s">
        <v>520</v>
      </c>
      <c r="G75" s="232"/>
      <c r="H75" s="230"/>
      <c r="I75" s="230"/>
      <c r="J75" s="230" t="s">
        <v>521</v>
      </c>
      <c r="K75" s="227"/>
    </row>
    <row r="76" spans="2:11" ht="5.25" customHeight="1">
      <c r="B76" s="226"/>
      <c r="C76" s="233"/>
      <c r="D76" s="233"/>
      <c r="E76" s="233"/>
      <c r="F76" s="233"/>
      <c r="G76" s="234"/>
      <c r="H76" s="233"/>
      <c r="I76" s="233"/>
      <c r="J76" s="233"/>
      <c r="K76" s="227"/>
    </row>
    <row r="77" spans="2:11" ht="15" customHeight="1">
      <c r="B77" s="226"/>
      <c r="C77" s="216" t="s">
        <v>49</v>
      </c>
      <c r="D77" s="233"/>
      <c r="E77" s="233"/>
      <c r="F77" s="235" t="s">
        <v>522</v>
      </c>
      <c r="G77" s="234"/>
      <c r="H77" s="216" t="s">
        <v>523</v>
      </c>
      <c r="I77" s="216" t="s">
        <v>524</v>
      </c>
      <c r="J77" s="216">
        <v>20</v>
      </c>
      <c r="K77" s="227"/>
    </row>
    <row r="78" spans="2:11" ht="15" customHeight="1">
      <c r="B78" s="226"/>
      <c r="C78" s="216" t="s">
        <v>525</v>
      </c>
      <c r="D78" s="216"/>
      <c r="E78" s="216"/>
      <c r="F78" s="235" t="s">
        <v>522</v>
      </c>
      <c r="G78" s="234"/>
      <c r="H78" s="216" t="s">
        <v>526</v>
      </c>
      <c r="I78" s="216" t="s">
        <v>524</v>
      </c>
      <c r="J78" s="216">
        <v>120</v>
      </c>
      <c r="K78" s="227"/>
    </row>
    <row r="79" spans="2:11" ht="15" customHeight="1">
      <c r="B79" s="236"/>
      <c r="C79" s="216" t="s">
        <v>527</v>
      </c>
      <c r="D79" s="216"/>
      <c r="E79" s="216"/>
      <c r="F79" s="235" t="s">
        <v>528</v>
      </c>
      <c r="G79" s="234"/>
      <c r="H79" s="216" t="s">
        <v>529</v>
      </c>
      <c r="I79" s="216" t="s">
        <v>524</v>
      </c>
      <c r="J79" s="216">
        <v>50</v>
      </c>
      <c r="K79" s="227"/>
    </row>
    <row r="80" spans="2:11" ht="15" customHeight="1">
      <c r="B80" s="236"/>
      <c r="C80" s="216" t="s">
        <v>530</v>
      </c>
      <c r="D80" s="216"/>
      <c r="E80" s="216"/>
      <c r="F80" s="235" t="s">
        <v>522</v>
      </c>
      <c r="G80" s="234"/>
      <c r="H80" s="216" t="s">
        <v>531</v>
      </c>
      <c r="I80" s="216" t="s">
        <v>532</v>
      </c>
      <c r="J80" s="216"/>
      <c r="K80" s="227"/>
    </row>
    <row r="81" spans="2:11" ht="15" customHeight="1">
      <c r="B81" s="236"/>
      <c r="C81" s="237" t="s">
        <v>533</v>
      </c>
      <c r="D81" s="237"/>
      <c r="E81" s="237"/>
      <c r="F81" s="238" t="s">
        <v>528</v>
      </c>
      <c r="G81" s="237"/>
      <c r="H81" s="237" t="s">
        <v>534</v>
      </c>
      <c r="I81" s="237" t="s">
        <v>524</v>
      </c>
      <c r="J81" s="237">
        <v>15</v>
      </c>
      <c r="K81" s="227"/>
    </row>
    <row r="82" spans="2:11" ht="15" customHeight="1">
      <c r="B82" s="236"/>
      <c r="C82" s="237" t="s">
        <v>535</v>
      </c>
      <c r="D82" s="237"/>
      <c r="E82" s="237"/>
      <c r="F82" s="238" t="s">
        <v>528</v>
      </c>
      <c r="G82" s="237"/>
      <c r="H82" s="237" t="s">
        <v>536</v>
      </c>
      <c r="I82" s="237" t="s">
        <v>524</v>
      </c>
      <c r="J82" s="237">
        <v>15</v>
      </c>
      <c r="K82" s="227"/>
    </row>
    <row r="83" spans="2:11" ht="15" customHeight="1">
      <c r="B83" s="236"/>
      <c r="C83" s="237" t="s">
        <v>537</v>
      </c>
      <c r="D83" s="237"/>
      <c r="E83" s="237"/>
      <c r="F83" s="238" t="s">
        <v>528</v>
      </c>
      <c r="G83" s="237"/>
      <c r="H83" s="237" t="s">
        <v>538</v>
      </c>
      <c r="I83" s="237" t="s">
        <v>524</v>
      </c>
      <c r="J83" s="237">
        <v>20</v>
      </c>
      <c r="K83" s="227"/>
    </row>
    <row r="84" spans="2:11" ht="15" customHeight="1">
      <c r="B84" s="236"/>
      <c r="C84" s="237" t="s">
        <v>539</v>
      </c>
      <c r="D84" s="237"/>
      <c r="E84" s="237"/>
      <c r="F84" s="238" t="s">
        <v>528</v>
      </c>
      <c r="G84" s="237"/>
      <c r="H84" s="237" t="s">
        <v>540</v>
      </c>
      <c r="I84" s="237" t="s">
        <v>524</v>
      </c>
      <c r="J84" s="237">
        <v>20</v>
      </c>
      <c r="K84" s="227"/>
    </row>
    <row r="85" spans="2:11" ht="15" customHeight="1">
      <c r="B85" s="236"/>
      <c r="C85" s="216" t="s">
        <v>541</v>
      </c>
      <c r="D85" s="216"/>
      <c r="E85" s="216"/>
      <c r="F85" s="235" t="s">
        <v>528</v>
      </c>
      <c r="G85" s="234"/>
      <c r="H85" s="216" t="s">
        <v>542</v>
      </c>
      <c r="I85" s="216" t="s">
        <v>524</v>
      </c>
      <c r="J85" s="216">
        <v>50</v>
      </c>
      <c r="K85" s="227"/>
    </row>
    <row r="86" spans="2:11" ht="15" customHeight="1">
      <c r="B86" s="236"/>
      <c r="C86" s="216" t="s">
        <v>543</v>
      </c>
      <c r="D86" s="216"/>
      <c r="E86" s="216"/>
      <c r="F86" s="235" t="s">
        <v>528</v>
      </c>
      <c r="G86" s="234"/>
      <c r="H86" s="216" t="s">
        <v>544</v>
      </c>
      <c r="I86" s="216" t="s">
        <v>524</v>
      </c>
      <c r="J86" s="216">
        <v>20</v>
      </c>
      <c r="K86" s="227"/>
    </row>
    <row r="87" spans="2:11" ht="15" customHeight="1">
      <c r="B87" s="236"/>
      <c r="C87" s="216" t="s">
        <v>545</v>
      </c>
      <c r="D87" s="216"/>
      <c r="E87" s="216"/>
      <c r="F87" s="235" t="s">
        <v>528</v>
      </c>
      <c r="G87" s="234"/>
      <c r="H87" s="216" t="s">
        <v>546</v>
      </c>
      <c r="I87" s="216" t="s">
        <v>524</v>
      </c>
      <c r="J87" s="216">
        <v>20</v>
      </c>
      <c r="K87" s="227"/>
    </row>
    <row r="88" spans="2:11" ht="15" customHeight="1">
      <c r="B88" s="236"/>
      <c r="C88" s="216" t="s">
        <v>547</v>
      </c>
      <c r="D88" s="216"/>
      <c r="E88" s="216"/>
      <c r="F88" s="235" t="s">
        <v>528</v>
      </c>
      <c r="G88" s="234"/>
      <c r="H88" s="216" t="s">
        <v>548</v>
      </c>
      <c r="I88" s="216" t="s">
        <v>524</v>
      </c>
      <c r="J88" s="216">
        <v>50</v>
      </c>
      <c r="K88" s="227"/>
    </row>
    <row r="89" spans="2:11" ht="15" customHeight="1">
      <c r="B89" s="236"/>
      <c r="C89" s="216" t="s">
        <v>549</v>
      </c>
      <c r="D89" s="216"/>
      <c r="E89" s="216"/>
      <c r="F89" s="235" t="s">
        <v>528</v>
      </c>
      <c r="G89" s="234"/>
      <c r="H89" s="216" t="s">
        <v>549</v>
      </c>
      <c r="I89" s="216" t="s">
        <v>524</v>
      </c>
      <c r="J89" s="216">
        <v>50</v>
      </c>
      <c r="K89" s="227"/>
    </row>
    <row r="90" spans="2:11" ht="15" customHeight="1">
      <c r="B90" s="236"/>
      <c r="C90" s="216" t="s">
        <v>154</v>
      </c>
      <c r="D90" s="216"/>
      <c r="E90" s="216"/>
      <c r="F90" s="235" t="s">
        <v>528</v>
      </c>
      <c r="G90" s="234"/>
      <c r="H90" s="216" t="s">
        <v>550</v>
      </c>
      <c r="I90" s="216" t="s">
        <v>524</v>
      </c>
      <c r="J90" s="216">
        <v>255</v>
      </c>
      <c r="K90" s="227"/>
    </row>
    <row r="91" spans="2:11" ht="15" customHeight="1">
      <c r="B91" s="236"/>
      <c r="C91" s="216" t="s">
        <v>551</v>
      </c>
      <c r="D91" s="216"/>
      <c r="E91" s="216"/>
      <c r="F91" s="235" t="s">
        <v>522</v>
      </c>
      <c r="G91" s="234"/>
      <c r="H91" s="216" t="s">
        <v>552</v>
      </c>
      <c r="I91" s="216" t="s">
        <v>553</v>
      </c>
      <c r="J91" s="216"/>
      <c r="K91" s="227"/>
    </row>
    <row r="92" spans="2:11" ht="15" customHeight="1">
      <c r="B92" s="236"/>
      <c r="C92" s="216" t="s">
        <v>554</v>
      </c>
      <c r="D92" s="216"/>
      <c r="E92" s="216"/>
      <c r="F92" s="235" t="s">
        <v>522</v>
      </c>
      <c r="G92" s="234"/>
      <c r="H92" s="216" t="s">
        <v>555</v>
      </c>
      <c r="I92" s="216" t="s">
        <v>556</v>
      </c>
      <c r="J92" s="216"/>
      <c r="K92" s="227"/>
    </row>
    <row r="93" spans="2:11" ht="15" customHeight="1">
      <c r="B93" s="236"/>
      <c r="C93" s="216" t="s">
        <v>557</v>
      </c>
      <c r="D93" s="216"/>
      <c r="E93" s="216"/>
      <c r="F93" s="235" t="s">
        <v>522</v>
      </c>
      <c r="G93" s="234"/>
      <c r="H93" s="216" t="s">
        <v>557</v>
      </c>
      <c r="I93" s="216" t="s">
        <v>556</v>
      </c>
      <c r="J93" s="216"/>
      <c r="K93" s="227"/>
    </row>
    <row r="94" spans="2:11" ht="15" customHeight="1">
      <c r="B94" s="236"/>
      <c r="C94" s="216" t="s">
        <v>34</v>
      </c>
      <c r="D94" s="216"/>
      <c r="E94" s="216"/>
      <c r="F94" s="235" t="s">
        <v>522</v>
      </c>
      <c r="G94" s="234"/>
      <c r="H94" s="216" t="s">
        <v>558</v>
      </c>
      <c r="I94" s="216" t="s">
        <v>556</v>
      </c>
      <c r="J94" s="216"/>
      <c r="K94" s="227"/>
    </row>
    <row r="95" spans="2:11" ht="15" customHeight="1">
      <c r="B95" s="236"/>
      <c r="C95" s="216" t="s">
        <v>44</v>
      </c>
      <c r="D95" s="216"/>
      <c r="E95" s="216"/>
      <c r="F95" s="235" t="s">
        <v>522</v>
      </c>
      <c r="G95" s="234"/>
      <c r="H95" s="216" t="s">
        <v>559</v>
      </c>
      <c r="I95" s="216" t="s">
        <v>556</v>
      </c>
      <c r="J95" s="216"/>
      <c r="K95" s="227"/>
    </row>
    <row r="96" spans="2:11" ht="15" customHeight="1">
      <c r="B96" s="239"/>
      <c r="C96" s="240"/>
      <c r="D96" s="240"/>
      <c r="E96" s="240"/>
      <c r="F96" s="240"/>
      <c r="G96" s="240"/>
      <c r="H96" s="240"/>
      <c r="I96" s="240"/>
      <c r="J96" s="240"/>
      <c r="K96" s="241"/>
    </row>
    <row r="97" spans="2:11" ht="18.75" customHeight="1">
      <c r="B97" s="242"/>
      <c r="C97" s="243"/>
      <c r="D97" s="243"/>
      <c r="E97" s="243"/>
      <c r="F97" s="243"/>
      <c r="G97" s="243"/>
      <c r="H97" s="243"/>
      <c r="I97" s="243"/>
      <c r="J97" s="243"/>
      <c r="K97" s="242"/>
    </row>
    <row r="98" spans="2:11" ht="18.75" customHeight="1">
      <c r="B98" s="222"/>
      <c r="C98" s="222"/>
      <c r="D98" s="222"/>
      <c r="E98" s="222"/>
      <c r="F98" s="222"/>
      <c r="G98" s="222"/>
      <c r="H98" s="222"/>
      <c r="I98" s="222"/>
      <c r="J98" s="222"/>
      <c r="K98" s="222"/>
    </row>
    <row r="99" spans="2:11" ht="7.5" customHeight="1">
      <c r="B99" s="223"/>
      <c r="C99" s="224"/>
      <c r="D99" s="224"/>
      <c r="E99" s="224"/>
      <c r="F99" s="224"/>
      <c r="G99" s="224"/>
      <c r="H99" s="224"/>
      <c r="I99" s="224"/>
      <c r="J99" s="224"/>
      <c r="K99" s="225"/>
    </row>
    <row r="100" spans="2:11" ht="45" customHeight="1">
      <c r="B100" s="226"/>
      <c r="C100" s="308" t="s">
        <v>560</v>
      </c>
      <c r="D100" s="308"/>
      <c r="E100" s="308"/>
      <c r="F100" s="308"/>
      <c r="G100" s="308"/>
      <c r="H100" s="308"/>
      <c r="I100" s="308"/>
      <c r="J100" s="308"/>
      <c r="K100" s="227"/>
    </row>
    <row r="101" spans="2:11" ht="17.25" customHeight="1">
      <c r="B101" s="226"/>
      <c r="C101" s="228" t="s">
        <v>516</v>
      </c>
      <c r="D101" s="228"/>
      <c r="E101" s="228"/>
      <c r="F101" s="228" t="s">
        <v>517</v>
      </c>
      <c r="G101" s="229"/>
      <c r="H101" s="228" t="s">
        <v>149</v>
      </c>
      <c r="I101" s="228" t="s">
        <v>53</v>
      </c>
      <c r="J101" s="228" t="s">
        <v>518</v>
      </c>
      <c r="K101" s="227"/>
    </row>
    <row r="102" spans="2:11" ht="17.25" customHeight="1">
      <c r="B102" s="226"/>
      <c r="C102" s="230" t="s">
        <v>519</v>
      </c>
      <c r="D102" s="230"/>
      <c r="E102" s="230"/>
      <c r="F102" s="231" t="s">
        <v>520</v>
      </c>
      <c r="G102" s="232"/>
      <c r="H102" s="230"/>
      <c r="I102" s="230"/>
      <c r="J102" s="230" t="s">
        <v>521</v>
      </c>
      <c r="K102" s="227"/>
    </row>
    <row r="103" spans="2:11" ht="5.25" customHeight="1">
      <c r="B103" s="226"/>
      <c r="C103" s="228"/>
      <c r="D103" s="228"/>
      <c r="E103" s="228"/>
      <c r="F103" s="228"/>
      <c r="G103" s="244"/>
      <c r="H103" s="228"/>
      <c r="I103" s="228"/>
      <c r="J103" s="228"/>
      <c r="K103" s="227"/>
    </row>
    <row r="104" spans="2:11" ht="15" customHeight="1">
      <c r="B104" s="226"/>
      <c r="C104" s="216" t="s">
        <v>49</v>
      </c>
      <c r="D104" s="233"/>
      <c r="E104" s="233"/>
      <c r="F104" s="235" t="s">
        <v>522</v>
      </c>
      <c r="G104" s="244"/>
      <c r="H104" s="216" t="s">
        <v>561</v>
      </c>
      <c r="I104" s="216" t="s">
        <v>524</v>
      </c>
      <c r="J104" s="216">
        <v>20</v>
      </c>
      <c r="K104" s="227"/>
    </row>
    <row r="105" spans="2:11" ht="15" customHeight="1">
      <c r="B105" s="226"/>
      <c r="C105" s="216" t="s">
        <v>525</v>
      </c>
      <c r="D105" s="216"/>
      <c r="E105" s="216"/>
      <c r="F105" s="235" t="s">
        <v>522</v>
      </c>
      <c r="G105" s="216"/>
      <c r="H105" s="216" t="s">
        <v>561</v>
      </c>
      <c r="I105" s="216" t="s">
        <v>524</v>
      </c>
      <c r="J105" s="216">
        <v>120</v>
      </c>
      <c r="K105" s="227"/>
    </row>
    <row r="106" spans="2:11" ht="15" customHeight="1">
      <c r="B106" s="236"/>
      <c r="C106" s="216" t="s">
        <v>527</v>
      </c>
      <c r="D106" s="216"/>
      <c r="E106" s="216"/>
      <c r="F106" s="235" t="s">
        <v>528</v>
      </c>
      <c r="G106" s="216"/>
      <c r="H106" s="216" t="s">
        <v>561</v>
      </c>
      <c r="I106" s="216" t="s">
        <v>524</v>
      </c>
      <c r="J106" s="216">
        <v>50</v>
      </c>
      <c r="K106" s="227"/>
    </row>
    <row r="107" spans="2:11" ht="15" customHeight="1">
      <c r="B107" s="236"/>
      <c r="C107" s="216" t="s">
        <v>530</v>
      </c>
      <c r="D107" s="216"/>
      <c r="E107" s="216"/>
      <c r="F107" s="235" t="s">
        <v>522</v>
      </c>
      <c r="G107" s="216"/>
      <c r="H107" s="216" t="s">
        <v>561</v>
      </c>
      <c r="I107" s="216" t="s">
        <v>532</v>
      </c>
      <c r="J107" s="216"/>
      <c r="K107" s="227"/>
    </row>
    <row r="108" spans="2:11" ht="15" customHeight="1">
      <c r="B108" s="236"/>
      <c r="C108" s="216" t="s">
        <v>541</v>
      </c>
      <c r="D108" s="216"/>
      <c r="E108" s="216"/>
      <c r="F108" s="235" t="s">
        <v>528</v>
      </c>
      <c r="G108" s="216"/>
      <c r="H108" s="216" t="s">
        <v>561</v>
      </c>
      <c r="I108" s="216" t="s">
        <v>524</v>
      </c>
      <c r="J108" s="216">
        <v>50</v>
      </c>
      <c r="K108" s="227"/>
    </row>
    <row r="109" spans="2:11" ht="15" customHeight="1">
      <c r="B109" s="236"/>
      <c r="C109" s="216" t="s">
        <v>549</v>
      </c>
      <c r="D109" s="216"/>
      <c r="E109" s="216"/>
      <c r="F109" s="235" t="s">
        <v>528</v>
      </c>
      <c r="G109" s="216"/>
      <c r="H109" s="216" t="s">
        <v>561</v>
      </c>
      <c r="I109" s="216" t="s">
        <v>524</v>
      </c>
      <c r="J109" s="216">
        <v>50</v>
      </c>
      <c r="K109" s="227"/>
    </row>
    <row r="110" spans="2:11" ht="15" customHeight="1">
      <c r="B110" s="236"/>
      <c r="C110" s="216" t="s">
        <v>547</v>
      </c>
      <c r="D110" s="216"/>
      <c r="E110" s="216"/>
      <c r="F110" s="235" t="s">
        <v>528</v>
      </c>
      <c r="G110" s="216"/>
      <c r="H110" s="216" t="s">
        <v>561</v>
      </c>
      <c r="I110" s="216" t="s">
        <v>524</v>
      </c>
      <c r="J110" s="216">
        <v>50</v>
      </c>
      <c r="K110" s="227"/>
    </row>
    <row r="111" spans="2:11" ht="15" customHeight="1">
      <c r="B111" s="236"/>
      <c r="C111" s="216" t="s">
        <v>49</v>
      </c>
      <c r="D111" s="216"/>
      <c r="E111" s="216"/>
      <c r="F111" s="235" t="s">
        <v>522</v>
      </c>
      <c r="G111" s="216"/>
      <c r="H111" s="216" t="s">
        <v>562</v>
      </c>
      <c r="I111" s="216" t="s">
        <v>524</v>
      </c>
      <c r="J111" s="216">
        <v>20</v>
      </c>
      <c r="K111" s="227"/>
    </row>
    <row r="112" spans="2:11" ht="15" customHeight="1">
      <c r="B112" s="236"/>
      <c r="C112" s="216" t="s">
        <v>563</v>
      </c>
      <c r="D112" s="216"/>
      <c r="E112" s="216"/>
      <c r="F112" s="235" t="s">
        <v>522</v>
      </c>
      <c r="G112" s="216"/>
      <c r="H112" s="216" t="s">
        <v>564</v>
      </c>
      <c r="I112" s="216" t="s">
        <v>524</v>
      </c>
      <c r="J112" s="216">
        <v>120</v>
      </c>
      <c r="K112" s="227"/>
    </row>
    <row r="113" spans="2:11" ht="15" customHeight="1">
      <c r="B113" s="236"/>
      <c r="C113" s="216" t="s">
        <v>34</v>
      </c>
      <c r="D113" s="216"/>
      <c r="E113" s="216"/>
      <c r="F113" s="235" t="s">
        <v>522</v>
      </c>
      <c r="G113" s="216"/>
      <c r="H113" s="216" t="s">
        <v>565</v>
      </c>
      <c r="I113" s="216" t="s">
        <v>556</v>
      </c>
      <c r="J113" s="216"/>
      <c r="K113" s="227"/>
    </row>
    <row r="114" spans="2:11" ht="15" customHeight="1">
      <c r="B114" s="236"/>
      <c r="C114" s="216" t="s">
        <v>44</v>
      </c>
      <c r="D114" s="216"/>
      <c r="E114" s="216"/>
      <c r="F114" s="235" t="s">
        <v>522</v>
      </c>
      <c r="G114" s="216"/>
      <c r="H114" s="216" t="s">
        <v>566</v>
      </c>
      <c r="I114" s="216" t="s">
        <v>556</v>
      </c>
      <c r="J114" s="216"/>
      <c r="K114" s="227"/>
    </row>
    <row r="115" spans="2:11" ht="15" customHeight="1">
      <c r="B115" s="236"/>
      <c r="C115" s="216" t="s">
        <v>53</v>
      </c>
      <c r="D115" s="216"/>
      <c r="E115" s="216"/>
      <c r="F115" s="235" t="s">
        <v>522</v>
      </c>
      <c r="G115" s="216"/>
      <c r="H115" s="216" t="s">
        <v>567</v>
      </c>
      <c r="I115" s="216" t="s">
        <v>568</v>
      </c>
      <c r="J115" s="216"/>
      <c r="K115" s="227"/>
    </row>
    <row r="116" spans="2:11" ht="15" customHeight="1">
      <c r="B116" s="239"/>
      <c r="C116" s="245"/>
      <c r="D116" s="245"/>
      <c r="E116" s="245"/>
      <c r="F116" s="245"/>
      <c r="G116" s="245"/>
      <c r="H116" s="245"/>
      <c r="I116" s="245"/>
      <c r="J116" s="245"/>
      <c r="K116" s="241"/>
    </row>
    <row r="117" spans="2:11" ht="18.75" customHeight="1">
      <c r="B117" s="213"/>
      <c r="C117" s="211"/>
      <c r="D117" s="211"/>
      <c r="E117" s="211"/>
      <c r="F117" s="246"/>
      <c r="G117" s="211"/>
      <c r="H117" s="211"/>
      <c r="I117" s="211"/>
      <c r="J117" s="211"/>
      <c r="K117" s="213"/>
    </row>
    <row r="118" spans="2:11" ht="18.75" customHeight="1"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</row>
    <row r="119" spans="2:11" ht="7.5" customHeight="1">
      <c r="B119" s="247"/>
      <c r="C119" s="248"/>
      <c r="D119" s="248"/>
      <c r="E119" s="248"/>
      <c r="F119" s="248"/>
      <c r="G119" s="248"/>
      <c r="H119" s="248"/>
      <c r="I119" s="248"/>
      <c r="J119" s="248"/>
      <c r="K119" s="249"/>
    </row>
    <row r="120" spans="2:11" ht="45" customHeight="1">
      <c r="B120" s="250"/>
      <c r="C120" s="301" t="s">
        <v>569</v>
      </c>
      <c r="D120" s="301"/>
      <c r="E120" s="301"/>
      <c r="F120" s="301"/>
      <c r="G120" s="301"/>
      <c r="H120" s="301"/>
      <c r="I120" s="301"/>
      <c r="J120" s="301"/>
      <c r="K120" s="251"/>
    </row>
    <row r="121" spans="2:11" ht="17.25" customHeight="1">
      <c r="B121" s="252"/>
      <c r="C121" s="228" t="s">
        <v>516</v>
      </c>
      <c r="D121" s="228"/>
      <c r="E121" s="228"/>
      <c r="F121" s="228" t="s">
        <v>517</v>
      </c>
      <c r="G121" s="229"/>
      <c r="H121" s="228" t="s">
        <v>149</v>
      </c>
      <c r="I121" s="228" t="s">
        <v>53</v>
      </c>
      <c r="J121" s="228" t="s">
        <v>518</v>
      </c>
      <c r="K121" s="253"/>
    </row>
    <row r="122" spans="2:11" ht="17.25" customHeight="1">
      <c r="B122" s="252"/>
      <c r="C122" s="230" t="s">
        <v>519</v>
      </c>
      <c r="D122" s="230"/>
      <c r="E122" s="230"/>
      <c r="F122" s="231" t="s">
        <v>520</v>
      </c>
      <c r="G122" s="232"/>
      <c r="H122" s="230"/>
      <c r="I122" s="230"/>
      <c r="J122" s="230" t="s">
        <v>521</v>
      </c>
      <c r="K122" s="253"/>
    </row>
    <row r="123" spans="2:11" ht="5.25" customHeight="1">
      <c r="B123" s="254"/>
      <c r="C123" s="233"/>
      <c r="D123" s="233"/>
      <c r="E123" s="233"/>
      <c r="F123" s="233"/>
      <c r="G123" s="216"/>
      <c r="H123" s="233"/>
      <c r="I123" s="233"/>
      <c r="J123" s="233"/>
      <c r="K123" s="255"/>
    </row>
    <row r="124" spans="2:11" ht="15" customHeight="1">
      <c r="B124" s="254"/>
      <c r="C124" s="216" t="s">
        <v>525</v>
      </c>
      <c r="D124" s="233"/>
      <c r="E124" s="233"/>
      <c r="F124" s="235" t="s">
        <v>522</v>
      </c>
      <c r="G124" s="216"/>
      <c r="H124" s="216" t="s">
        <v>561</v>
      </c>
      <c r="I124" s="216" t="s">
        <v>524</v>
      </c>
      <c r="J124" s="216">
        <v>120</v>
      </c>
      <c r="K124" s="256"/>
    </row>
    <row r="125" spans="2:11" ht="15" customHeight="1">
      <c r="B125" s="254"/>
      <c r="C125" s="216" t="s">
        <v>570</v>
      </c>
      <c r="D125" s="216"/>
      <c r="E125" s="216"/>
      <c r="F125" s="235" t="s">
        <v>522</v>
      </c>
      <c r="G125" s="216"/>
      <c r="H125" s="216" t="s">
        <v>571</v>
      </c>
      <c r="I125" s="216" t="s">
        <v>524</v>
      </c>
      <c r="J125" s="216" t="s">
        <v>572</v>
      </c>
      <c r="K125" s="256"/>
    </row>
    <row r="126" spans="2:11" ht="15" customHeight="1">
      <c r="B126" s="254"/>
      <c r="C126" s="216" t="s">
        <v>471</v>
      </c>
      <c r="D126" s="216"/>
      <c r="E126" s="216"/>
      <c r="F126" s="235" t="s">
        <v>522</v>
      </c>
      <c r="G126" s="216"/>
      <c r="H126" s="216" t="s">
        <v>573</v>
      </c>
      <c r="I126" s="216" t="s">
        <v>524</v>
      </c>
      <c r="J126" s="216" t="s">
        <v>572</v>
      </c>
      <c r="K126" s="256"/>
    </row>
    <row r="127" spans="2:11" ht="15" customHeight="1">
      <c r="B127" s="254"/>
      <c r="C127" s="216" t="s">
        <v>533</v>
      </c>
      <c r="D127" s="216"/>
      <c r="E127" s="216"/>
      <c r="F127" s="235" t="s">
        <v>528</v>
      </c>
      <c r="G127" s="216"/>
      <c r="H127" s="216" t="s">
        <v>534</v>
      </c>
      <c r="I127" s="216" t="s">
        <v>524</v>
      </c>
      <c r="J127" s="216">
        <v>15</v>
      </c>
      <c r="K127" s="256"/>
    </row>
    <row r="128" spans="2:11" ht="15" customHeight="1">
      <c r="B128" s="254"/>
      <c r="C128" s="237" t="s">
        <v>535</v>
      </c>
      <c r="D128" s="237"/>
      <c r="E128" s="237"/>
      <c r="F128" s="238" t="s">
        <v>528</v>
      </c>
      <c r="G128" s="237"/>
      <c r="H128" s="237" t="s">
        <v>536</v>
      </c>
      <c r="I128" s="237" t="s">
        <v>524</v>
      </c>
      <c r="J128" s="237">
        <v>15</v>
      </c>
      <c r="K128" s="256"/>
    </row>
    <row r="129" spans="2:11" ht="15" customHeight="1">
      <c r="B129" s="254"/>
      <c r="C129" s="237" t="s">
        <v>537</v>
      </c>
      <c r="D129" s="237"/>
      <c r="E129" s="237"/>
      <c r="F129" s="238" t="s">
        <v>528</v>
      </c>
      <c r="G129" s="237"/>
      <c r="H129" s="237" t="s">
        <v>538</v>
      </c>
      <c r="I129" s="237" t="s">
        <v>524</v>
      </c>
      <c r="J129" s="237">
        <v>20</v>
      </c>
      <c r="K129" s="256"/>
    </row>
    <row r="130" spans="2:11" ht="15" customHeight="1">
      <c r="B130" s="254"/>
      <c r="C130" s="237" t="s">
        <v>539</v>
      </c>
      <c r="D130" s="237"/>
      <c r="E130" s="237"/>
      <c r="F130" s="238" t="s">
        <v>528</v>
      </c>
      <c r="G130" s="237"/>
      <c r="H130" s="237" t="s">
        <v>540</v>
      </c>
      <c r="I130" s="237" t="s">
        <v>524</v>
      </c>
      <c r="J130" s="237">
        <v>20</v>
      </c>
      <c r="K130" s="256"/>
    </row>
    <row r="131" spans="2:11" ht="15" customHeight="1">
      <c r="B131" s="254"/>
      <c r="C131" s="216" t="s">
        <v>527</v>
      </c>
      <c r="D131" s="216"/>
      <c r="E131" s="216"/>
      <c r="F131" s="235" t="s">
        <v>528</v>
      </c>
      <c r="G131" s="216"/>
      <c r="H131" s="216" t="s">
        <v>561</v>
      </c>
      <c r="I131" s="216" t="s">
        <v>524</v>
      </c>
      <c r="J131" s="216">
        <v>50</v>
      </c>
      <c r="K131" s="256"/>
    </row>
    <row r="132" spans="2:11" ht="15" customHeight="1">
      <c r="B132" s="254"/>
      <c r="C132" s="216" t="s">
        <v>541</v>
      </c>
      <c r="D132" s="216"/>
      <c r="E132" s="216"/>
      <c r="F132" s="235" t="s">
        <v>528</v>
      </c>
      <c r="G132" s="216"/>
      <c r="H132" s="216" t="s">
        <v>561</v>
      </c>
      <c r="I132" s="216" t="s">
        <v>524</v>
      </c>
      <c r="J132" s="216">
        <v>50</v>
      </c>
      <c r="K132" s="256"/>
    </row>
    <row r="133" spans="2:11" ht="15" customHeight="1">
      <c r="B133" s="254"/>
      <c r="C133" s="216" t="s">
        <v>547</v>
      </c>
      <c r="D133" s="216"/>
      <c r="E133" s="216"/>
      <c r="F133" s="235" t="s">
        <v>528</v>
      </c>
      <c r="G133" s="216"/>
      <c r="H133" s="216" t="s">
        <v>561</v>
      </c>
      <c r="I133" s="216" t="s">
        <v>524</v>
      </c>
      <c r="J133" s="216">
        <v>50</v>
      </c>
      <c r="K133" s="256"/>
    </row>
    <row r="134" spans="2:11" ht="15" customHeight="1">
      <c r="B134" s="254"/>
      <c r="C134" s="216" t="s">
        <v>549</v>
      </c>
      <c r="D134" s="216"/>
      <c r="E134" s="216"/>
      <c r="F134" s="235" t="s">
        <v>528</v>
      </c>
      <c r="G134" s="216"/>
      <c r="H134" s="216" t="s">
        <v>561</v>
      </c>
      <c r="I134" s="216" t="s">
        <v>524</v>
      </c>
      <c r="J134" s="216">
        <v>50</v>
      </c>
      <c r="K134" s="256"/>
    </row>
    <row r="135" spans="2:11" ht="15" customHeight="1">
      <c r="B135" s="254"/>
      <c r="C135" s="216" t="s">
        <v>154</v>
      </c>
      <c r="D135" s="216"/>
      <c r="E135" s="216"/>
      <c r="F135" s="235" t="s">
        <v>528</v>
      </c>
      <c r="G135" s="216"/>
      <c r="H135" s="216" t="s">
        <v>574</v>
      </c>
      <c r="I135" s="216" t="s">
        <v>524</v>
      </c>
      <c r="J135" s="216">
        <v>255</v>
      </c>
      <c r="K135" s="256"/>
    </row>
    <row r="136" spans="2:11" ht="15" customHeight="1">
      <c r="B136" s="254"/>
      <c r="C136" s="216" t="s">
        <v>551</v>
      </c>
      <c r="D136" s="216"/>
      <c r="E136" s="216"/>
      <c r="F136" s="235" t="s">
        <v>522</v>
      </c>
      <c r="G136" s="216"/>
      <c r="H136" s="216" t="s">
        <v>575</v>
      </c>
      <c r="I136" s="216" t="s">
        <v>553</v>
      </c>
      <c r="J136" s="216"/>
      <c r="K136" s="256"/>
    </row>
    <row r="137" spans="2:11" ht="15" customHeight="1">
      <c r="B137" s="254"/>
      <c r="C137" s="216" t="s">
        <v>554</v>
      </c>
      <c r="D137" s="216"/>
      <c r="E137" s="216"/>
      <c r="F137" s="235" t="s">
        <v>522</v>
      </c>
      <c r="G137" s="216"/>
      <c r="H137" s="216" t="s">
        <v>576</v>
      </c>
      <c r="I137" s="216" t="s">
        <v>556</v>
      </c>
      <c r="J137" s="216"/>
      <c r="K137" s="256"/>
    </row>
    <row r="138" spans="2:11" ht="15" customHeight="1">
      <c r="B138" s="254"/>
      <c r="C138" s="216" t="s">
        <v>557</v>
      </c>
      <c r="D138" s="216"/>
      <c r="E138" s="216"/>
      <c r="F138" s="235" t="s">
        <v>522</v>
      </c>
      <c r="G138" s="216"/>
      <c r="H138" s="216" t="s">
        <v>557</v>
      </c>
      <c r="I138" s="216" t="s">
        <v>556</v>
      </c>
      <c r="J138" s="216"/>
      <c r="K138" s="256"/>
    </row>
    <row r="139" spans="2:11" ht="15" customHeight="1">
      <c r="B139" s="254"/>
      <c r="C139" s="216" t="s">
        <v>34</v>
      </c>
      <c r="D139" s="216"/>
      <c r="E139" s="216"/>
      <c r="F139" s="235" t="s">
        <v>522</v>
      </c>
      <c r="G139" s="216"/>
      <c r="H139" s="216" t="s">
        <v>577</v>
      </c>
      <c r="I139" s="216" t="s">
        <v>556</v>
      </c>
      <c r="J139" s="216"/>
      <c r="K139" s="256"/>
    </row>
    <row r="140" spans="2:11" ht="15" customHeight="1">
      <c r="B140" s="254"/>
      <c r="C140" s="216" t="s">
        <v>578</v>
      </c>
      <c r="D140" s="216"/>
      <c r="E140" s="216"/>
      <c r="F140" s="235" t="s">
        <v>522</v>
      </c>
      <c r="G140" s="216"/>
      <c r="H140" s="216" t="s">
        <v>579</v>
      </c>
      <c r="I140" s="216" t="s">
        <v>556</v>
      </c>
      <c r="J140" s="216"/>
      <c r="K140" s="256"/>
    </row>
    <row r="141" spans="2:11" ht="15" customHeight="1">
      <c r="B141" s="257"/>
      <c r="C141" s="258"/>
      <c r="D141" s="258"/>
      <c r="E141" s="258"/>
      <c r="F141" s="258"/>
      <c r="G141" s="258"/>
      <c r="H141" s="258"/>
      <c r="I141" s="258"/>
      <c r="J141" s="258"/>
      <c r="K141" s="259"/>
    </row>
    <row r="142" spans="2:11" ht="18.75" customHeight="1">
      <c r="B142" s="211"/>
      <c r="C142" s="211"/>
      <c r="D142" s="211"/>
      <c r="E142" s="211"/>
      <c r="F142" s="246"/>
      <c r="G142" s="211"/>
      <c r="H142" s="211"/>
      <c r="I142" s="211"/>
      <c r="J142" s="211"/>
      <c r="K142" s="211"/>
    </row>
    <row r="143" spans="2:11" ht="18.75" customHeight="1"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</row>
    <row r="144" spans="2:11" ht="7.5" customHeight="1">
      <c r="B144" s="223"/>
      <c r="C144" s="224"/>
      <c r="D144" s="224"/>
      <c r="E144" s="224"/>
      <c r="F144" s="224"/>
      <c r="G144" s="224"/>
      <c r="H144" s="224"/>
      <c r="I144" s="224"/>
      <c r="J144" s="224"/>
      <c r="K144" s="225"/>
    </row>
    <row r="145" spans="2:11" ht="45" customHeight="1">
      <c r="B145" s="226"/>
      <c r="C145" s="308" t="s">
        <v>580</v>
      </c>
      <c r="D145" s="308"/>
      <c r="E145" s="308"/>
      <c r="F145" s="308"/>
      <c r="G145" s="308"/>
      <c r="H145" s="308"/>
      <c r="I145" s="308"/>
      <c r="J145" s="308"/>
      <c r="K145" s="227"/>
    </row>
    <row r="146" spans="2:11" ht="17.25" customHeight="1">
      <c r="B146" s="226"/>
      <c r="C146" s="228" t="s">
        <v>516</v>
      </c>
      <c r="D146" s="228"/>
      <c r="E146" s="228"/>
      <c r="F146" s="228" t="s">
        <v>517</v>
      </c>
      <c r="G146" s="229"/>
      <c r="H146" s="228" t="s">
        <v>149</v>
      </c>
      <c r="I146" s="228" t="s">
        <v>53</v>
      </c>
      <c r="J146" s="228" t="s">
        <v>518</v>
      </c>
      <c r="K146" s="227"/>
    </row>
    <row r="147" spans="2:11" ht="17.25" customHeight="1">
      <c r="B147" s="226"/>
      <c r="C147" s="230" t="s">
        <v>519</v>
      </c>
      <c r="D147" s="230"/>
      <c r="E147" s="230"/>
      <c r="F147" s="231" t="s">
        <v>520</v>
      </c>
      <c r="G147" s="232"/>
      <c r="H147" s="230"/>
      <c r="I147" s="230"/>
      <c r="J147" s="230" t="s">
        <v>521</v>
      </c>
      <c r="K147" s="227"/>
    </row>
    <row r="148" spans="2:11" ht="5.25" customHeight="1">
      <c r="B148" s="236"/>
      <c r="C148" s="233"/>
      <c r="D148" s="233"/>
      <c r="E148" s="233"/>
      <c r="F148" s="233"/>
      <c r="G148" s="234"/>
      <c r="H148" s="233"/>
      <c r="I148" s="233"/>
      <c r="J148" s="233"/>
      <c r="K148" s="256"/>
    </row>
    <row r="149" spans="2:11" ht="15" customHeight="1">
      <c r="B149" s="236"/>
      <c r="C149" s="260" t="s">
        <v>525</v>
      </c>
      <c r="D149" s="216"/>
      <c r="E149" s="216"/>
      <c r="F149" s="261" t="s">
        <v>522</v>
      </c>
      <c r="G149" s="216"/>
      <c r="H149" s="260" t="s">
        <v>561</v>
      </c>
      <c r="I149" s="260" t="s">
        <v>524</v>
      </c>
      <c r="J149" s="260">
        <v>120</v>
      </c>
      <c r="K149" s="256"/>
    </row>
    <row r="150" spans="2:11" ht="15" customHeight="1">
      <c r="B150" s="236"/>
      <c r="C150" s="260" t="s">
        <v>570</v>
      </c>
      <c r="D150" s="216"/>
      <c r="E150" s="216"/>
      <c r="F150" s="261" t="s">
        <v>522</v>
      </c>
      <c r="G150" s="216"/>
      <c r="H150" s="260" t="s">
        <v>581</v>
      </c>
      <c r="I150" s="260" t="s">
        <v>524</v>
      </c>
      <c r="J150" s="260" t="s">
        <v>572</v>
      </c>
      <c r="K150" s="256"/>
    </row>
    <row r="151" spans="2:11" ht="15" customHeight="1">
      <c r="B151" s="236"/>
      <c r="C151" s="260" t="s">
        <v>471</v>
      </c>
      <c r="D151" s="216"/>
      <c r="E151" s="216"/>
      <c r="F151" s="261" t="s">
        <v>522</v>
      </c>
      <c r="G151" s="216"/>
      <c r="H151" s="260" t="s">
        <v>582</v>
      </c>
      <c r="I151" s="260" t="s">
        <v>524</v>
      </c>
      <c r="J151" s="260" t="s">
        <v>572</v>
      </c>
      <c r="K151" s="256"/>
    </row>
    <row r="152" spans="2:11" ht="15" customHeight="1">
      <c r="B152" s="236"/>
      <c r="C152" s="260" t="s">
        <v>527</v>
      </c>
      <c r="D152" s="216"/>
      <c r="E152" s="216"/>
      <c r="F152" s="261" t="s">
        <v>528</v>
      </c>
      <c r="G152" s="216"/>
      <c r="H152" s="260" t="s">
        <v>561</v>
      </c>
      <c r="I152" s="260" t="s">
        <v>524</v>
      </c>
      <c r="J152" s="260">
        <v>50</v>
      </c>
      <c r="K152" s="256"/>
    </row>
    <row r="153" spans="2:11" ht="15" customHeight="1">
      <c r="B153" s="236"/>
      <c r="C153" s="260" t="s">
        <v>530</v>
      </c>
      <c r="D153" s="216"/>
      <c r="E153" s="216"/>
      <c r="F153" s="261" t="s">
        <v>522</v>
      </c>
      <c r="G153" s="216"/>
      <c r="H153" s="260" t="s">
        <v>561</v>
      </c>
      <c r="I153" s="260" t="s">
        <v>532</v>
      </c>
      <c r="J153" s="260"/>
      <c r="K153" s="256"/>
    </row>
    <row r="154" spans="2:11" ht="15" customHeight="1">
      <c r="B154" s="236"/>
      <c r="C154" s="260" t="s">
        <v>541</v>
      </c>
      <c r="D154" s="216"/>
      <c r="E154" s="216"/>
      <c r="F154" s="261" t="s">
        <v>528</v>
      </c>
      <c r="G154" s="216"/>
      <c r="H154" s="260" t="s">
        <v>561</v>
      </c>
      <c r="I154" s="260" t="s">
        <v>524</v>
      </c>
      <c r="J154" s="260">
        <v>50</v>
      </c>
      <c r="K154" s="256"/>
    </row>
    <row r="155" spans="2:11" ht="15" customHeight="1">
      <c r="B155" s="236"/>
      <c r="C155" s="260" t="s">
        <v>549</v>
      </c>
      <c r="D155" s="216"/>
      <c r="E155" s="216"/>
      <c r="F155" s="261" t="s">
        <v>528</v>
      </c>
      <c r="G155" s="216"/>
      <c r="H155" s="260" t="s">
        <v>561</v>
      </c>
      <c r="I155" s="260" t="s">
        <v>524</v>
      </c>
      <c r="J155" s="260">
        <v>50</v>
      </c>
      <c r="K155" s="256"/>
    </row>
    <row r="156" spans="2:11" ht="15" customHeight="1">
      <c r="B156" s="236"/>
      <c r="C156" s="260" t="s">
        <v>547</v>
      </c>
      <c r="D156" s="216"/>
      <c r="E156" s="216"/>
      <c r="F156" s="261" t="s">
        <v>528</v>
      </c>
      <c r="G156" s="216"/>
      <c r="H156" s="260" t="s">
        <v>561</v>
      </c>
      <c r="I156" s="260" t="s">
        <v>524</v>
      </c>
      <c r="J156" s="260">
        <v>50</v>
      </c>
      <c r="K156" s="256"/>
    </row>
    <row r="157" spans="2:11" ht="15" customHeight="1">
      <c r="B157" s="236"/>
      <c r="C157" s="260" t="s">
        <v>130</v>
      </c>
      <c r="D157" s="216"/>
      <c r="E157" s="216"/>
      <c r="F157" s="261" t="s">
        <v>522</v>
      </c>
      <c r="G157" s="216"/>
      <c r="H157" s="260" t="s">
        <v>583</v>
      </c>
      <c r="I157" s="260" t="s">
        <v>524</v>
      </c>
      <c r="J157" s="260" t="s">
        <v>584</v>
      </c>
      <c r="K157" s="256"/>
    </row>
    <row r="158" spans="2:11" ht="15" customHeight="1">
      <c r="B158" s="236"/>
      <c r="C158" s="260" t="s">
        <v>585</v>
      </c>
      <c r="D158" s="216"/>
      <c r="E158" s="216"/>
      <c r="F158" s="261" t="s">
        <v>522</v>
      </c>
      <c r="G158" s="216"/>
      <c r="H158" s="260" t="s">
        <v>586</v>
      </c>
      <c r="I158" s="260" t="s">
        <v>556</v>
      </c>
      <c r="J158" s="260"/>
      <c r="K158" s="256"/>
    </row>
    <row r="159" spans="2:11" ht="15" customHeight="1">
      <c r="B159" s="262"/>
      <c r="C159" s="245"/>
      <c r="D159" s="245"/>
      <c r="E159" s="245"/>
      <c r="F159" s="245"/>
      <c r="G159" s="245"/>
      <c r="H159" s="245"/>
      <c r="I159" s="245"/>
      <c r="J159" s="245"/>
      <c r="K159" s="263"/>
    </row>
    <row r="160" spans="2:11" ht="18.75" customHeight="1">
      <c r="B160" s="211"/>
      <c r="C160" s="216"/>
      <c r="D160" s="216"/>
      <c r="E160" s="216"/>
      <c r="F160" s="235"/>
      <c r="G160" s="216"/>
      <c r="H160" s="216"/>
      <c r="I160" s="216"/>
      <c r="J160" s="216"/>
      <c r="K160" s="211"/>
    </row>
    <row r="161" spans="2:11" ht="18.75" customHeight="1"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</row>
    <row r="162" spans="2:11" ht="7.5" customHeight="1">
      <c r="B162" s="202"/>
      <c r="C162" s="203"/>
      <c r="D162" s="203"/>
      <c r="E162" s="203"/>
      <c r="F162" s="203"/>
      <c r="G162" s="203"/>
      <c r="H162" s="203"/>
      <c r="I162" s="203"/>
      <c r="J162" s="203"/>
      <c r="K162" s="204"/>
    </row>
    <row r="163" spans="2:11" ht="45" customHeight="1">
      <c r="B163" s="206"/>
      <c r="C163" s="301" t="s">
        <v>587</v>
      </c>
      <c r="D163" s="301"/>
      <c r="E163" s="301"/>
      <c r="F163" s="301"/>
      <c r="G163" s="301"/>
      <c r="H163" s="301"/>
      <c r="I163" s="301"/>
      <c r="J163" s="301"/>
      <c r="K163" s="207"/>
    </row>
    <row r="164" spans="2:11" ht="17.25" customHeight="1">
      <c r="B164" s="206"/>
      <c r="C164" s="228" t="s">
        <v>516</v>
      </c>
      <c r="D164" s="228"/>
      <c r="E164" s="228"/>
      <c r="F164" s="228" t="s">
        <v>517</v>
      </c>
      <c r="G164" s="264"/>
      <c r="H164" s="265" t="s">
        <v>149</v>
      </c>
      <c r="I164" s="265" t="s">
        <v>53</v>
      </c>
      <c r="J164" s="228" t="s">
        <v>518</v>
      </c>
      <c r="K164" s="207"/>
    </row>
    <row r="165" spans="2:11" ht="17.25" customHeight="1">
      <c r="B165" s="208"/>
      <c r="C165" s="230" t="s">
        <v>519</v>
      </c>
      <c r="D165" s="230"/>
      <c r="E165" s="230"/>
      <c r="F165" s="231" t="s">
        <v>520</v>
      </c>
      <c r="G165" s="266"/>
      <c r="H165" s="267"/>
      <c r="I165" s="267"/>
      <c r="J165" s="230" t="s">
        <v>521</v>
      </c>
      <c r="K165" s="209"/>
    </row>
    <row r="166" spans="2:11" ht="5.25" customHeight="1">
      <c r="B166" s="236"/>
      <c r="C166" s="233"/>
      <c r="D166" s="233"/>
      <c r="E166" s="233"/>
      <c r="F166" s="233"/>
      <c r="G166" s="234"/>
      <c r="H166" s="233"/>
      <c r="I166" s="233"/>
      <c r="J166" s="233"/>
      <c r="K166" s="256"/>
    </row>
    <row r="167" spans="2:11" ht="15" customHeight="1">
      <c r="B167" s="236"/>
      <c r="C167" s="216" t="s">
        <v>525</v>
      </c>
      <c r="D167" s="216"/>
      <c r="E167" s="216"/>
      <c r="F167" s="235" t="s">
        <v>522</v>
      </c>
      <c r="G167" s="216"/>
      <c r="H167" s="216" t="s">
        <v>561</v>
      </c>
      <c r="I167" s="216" t="s">
        <v>524</v>
      </c>
      <c r="J167" s="216">
        <v>120</v>
      </c>
      <c r="K167" s="256"/>
    </row>
    <row r="168" spans="2:11" ht="15" customHeight="1">
      <c r="B168" s="236"/>
      <c r="C168" s="216" t="s">
        <v>570</v>
      </c>
      <c r="D168" s="216"/>
      <c r="E168" s="216"/>
      <c r="F168" s="235" t="s">
        <v>522</v>
      </c>
      <c r="G168" s="216"/>
      <c r="H168" s="216" t="s">
        <v>571</v>
      </c>
      <c r="I168" s="216" t="s">
        <v>524</v>
      </c>
      <c r="J168" s="216" t="s">
        <v>572</v>
      </c>
      <c r="K168" s="256"/>
    </row>
    <row r="169" spans="2:11" ht="15" customHeight="1">
      <c r="B169" s="236"/>
      <c r="C169" s="216" t="s">
        <v>471</v>
      </c>
      <c r="D169" s="216"/>
      <c r="E169" s="216"/>
      <c r="F169" s="235" t="s">
        <v>522</v>
      </c>
      <c r="G169" s="216"/>
      <c r="H169" s="216" t="s">
        <v>588</v>
      </c>
      <c r="I169" s="216" t="s">
        <v>524</v>
      </c>
      <c r="J169" s="216" t="s">
        <v>572</v>
      </c>
      <c r="K169" s="256"/>
    </row>
    <row r="170" spans="2:11" ht="15" customHeight="1">
      <c r="B170" s="236"/>
      <c r="C170" s="216" t="s">
        <v>527</v>
      </c>
      <c r="D170" s="216"/>
      <c r="E170" s="216"/>
      <c r="F170" s="235" t="s">
        <v>528</v>
      </c>
      <c r="G170" s="216"/>
      <c r="H170" s="216" t="s">
        <v>588</v>
      </c>
      <c r="I170" s="216" t="s">
        <v>524</v>
      </c>
      <c r="J170" s="216">
        <v>50</v>
      </c>
      <c r="K170" s="256"/>
    </row>
    <row r="171" spans="2:11" ht="15" customHeight="1">
      <c r="B171" s="236"/>
      <c r="C171" s="216" t="s">
        <v>530</v>
      </c>
      <c r="D171" s="216"/>
      <c r="E171" s="216"/>
      <c r="F171" s="235" t="s">
        <v>522</v>
      </c>
      <c r="G171" s="216"/>
      <c r="H171" s="216" t="s">
        <v>588</v>
      </c>
      <c r="I171" s="216" t="s">
        <v>532</v>
      </c>
      <c r="J171" s="216"/>
      <c r="K171" s="256"/>
    </row>
    <row r="172" spans="2:11" ht="15" customHeight="1">
      <c r="B172" s="236"/>
      <c r="C172" s="216" t="s">
        <v>541</v>
      </c>
      <c r="D172" s="216"/>
      <c r="E172" s="216"/>
      <c r="F172" s="235" t="s">
        <v>528</v>
      </c>
      <c r="G172" s="216"/>
      <c r="H172" s="216" t="s">
        <v>588</v>
      </c>
      <c r="I172" s="216" t="s">
        <v>524</v>
      </c>
      <c r="J172" s="216">
        <v>50</v>
      </c>
      <c r="K172" s="256"/>
    </row>
    <row r="173" spans="2:11" ht="15" customHeight="1">
      <c r="B173" s="236"/>
      <c r="C173" s="216" t="s">
        <v>549</v>
      </c>
      <c r="D173" s="216"/>
      <c r="E173" s="216"/>
      <c r="F173" s="235" t="s">
        <v>528</v>
      </c>
      <c r="G173" s="216"/>
      <c r="H173" s="216" t="s">
        <v>588</v>
      </c>
      <c r="I173" s="216" t="s">
        <v>524</v>
      </c>
      <c r="J173" s="216">
        <v>50</v>
      </c>
      <c r="K173" s="256"/>
    </row>
    <row r="174" spans="2:11" ht="15" customHeight="1">
      <c r="B174" s="236"/>
      <c r="C174" s="216" t="s">
        <v>547</v>
      </c>
      <c r="D174" s="216"/>
      <c r="E174" s="216"/>
      <c r="F174" s="235" t="s">
        <v>528</v>
      </c>
      <c r="G174" s="216"/>
      <c r="H174" s="216" t="s">
        <v>588</v>
      </c>
      <c r="I174" s="216" t="s">
        <v>524</v>
      </c>
      <c r="J174" s="216">
        <v>50</v>
      </c>
      <c r="K174" s="256"/>
    </row>
    <row r="175" spans="2:11" ht="15" customHeight="1">
      <c r="B175" s="236"/>
      <c r="C175" s="216" t="s">
        <v>148</v>
      </c>
      <c r="D175" s="216"/>
      <c r="E175" s="216"/>
      <c r="F175" s="235" t="s">
        <v>522</v>
      </c>
      <c r="G175" s="216"/>
      <c r="H175" s="216" t="s">
        <v>589</v>
      </c>
      <c r="I175" s="216" t="s">
        <v>590</v>
      </c>
      <c r="J175" s="216"/>
      <c r="K175" s="256"/>
    </row>
    <row r="176" spans="2:11" ht="15" customHeight="1">
      <c r="B176" s="236"/>
      <c r="C176" s="216" t="s">
        <v>53</v>
      </c>
      <c r="D176" s="216"/>
      <c r="E176" s="216"/>
      <c r="F176" s="235" t="s">
        <v>522</v>
      </c>
      <c r="G176" s="216"/>
      <c r="H176" s="216" t="s">
        <v>591</v>
      </c>
      <c r="I176" s="216" t="s">
        <v>592</v>
      </c>
      <c r="J176" s="216">
        <v>1</v>
      </c>
      <c r="K176" s="256"/>
    </row>
    <row r="177" spans="2:11" ht="15" customHeight="1">
      <c r="B177" s="236"/>
      <c r="C177" s="216" t="s">
        <v>49</v>
      </c>
      <c r="D177" s="216"/>
      <c r="E177" s="216"/>
      <c r="F177" s="235" t="s">
        <v>522</v>
      </c>
      <c r="G177" s="216"/>
      <c r="H177" s="216" t="s">
        <v>593</v>
      </c>
      <c r="I177" s="216" t="s">
        <v>524</v>
      </c>
      <c r="J177" s="216">
        <v>20</v>
      </c>
      <c r="K177" s="256"/>
    </row>
    <row r="178" spans="2:11" ht="15" customHeight="1">
      <c r="B178" s="236"/>
      <c r="C178" s="216" t="s">
        <v>149</v>
      </c>
      <c r="D178" s="216"/>
      <c r="E178" s="216"/>
      <c r="F178" s="235" t="s">
        <v>522</v>
      </c>
      <c r="G178" s="216"/>
      <c r="H178" s="216" t="s">
        <v>594</v>
      </c>
      <c r="I178" s="216" t="s">
        <v>524</v>
      </c>
      <c r="J178" s="216">
        <v>255</v>
      </c>
      <c r="K178" s="256"/>
    </row>
    <row r="179" spans="2:11" ht="15" customHeight="1">
      <c r="B179" s="236"/>
      <c r="C179" s="216" t="s">
        <v>150</v>
      </c>
      <c r="D179" s="216"/>
      <c r="E179" s="216"/>
      <c r="F179" s="235" t="s">
        <v>522</v>
      </c>
      <c r="G179" s="216"/>
      <c r="H179" s="216" t="s">
        <v>487</v>
      </c>
      <c r="I179" s="216" t="s">
        <v>524</v>
      </c>
      <c r="J179" s="216">
        <v>10</v>
      </c>
      <c r="K179" s="256"/>
    </row>
    <row r="180" spans="2:11" ht="15" customHeight="1">
      <c r="B180" s="236"/>
      <c r="C180" s="216" t="s">
        <v>151</v>
      </c>
      <c r="D180" s="216"/>
      <c r="E180" s="216"/>
      <c r="F180" s="235" t="s">
        <v>522</v>
      </c>
      <c r="G180" s="216"/>
      <c r="H180" s="216" t="s">
        <v>595</v>
      </c>
      <c r="I180" s="216" t="s">
        <v>556</v>
      </c>
      <c r="J180" s="216"/>
      <c r="K180" s="256"/>
    </row>
    <row r="181" spans="2:11" ht="15" customHeight="1">
      <c r="B181" s="236"/>
      <c r="C181" s="216" t="s">
        <v>596</v>
      </c>
      <c r="D181" s="216"/>
      <c r="E181" s="216"/>
      <c r="F181" s="235" t="s">
        <v>522</v>
      </c>
      <c r="G181" s="216"/>
      <c r="H181" s="216" t="s">
        <v>597</v>
      </c>
      <c r="I181" s="216" t="s">
        <v>556</v>
      </c>
      <c r="J181" s="216"/>
      <c r="K181" s="256"/>
    </row>
    <row r="182" spans="2:11" ht="15" customHeight="1">
      <c r="B182" s="236"/>
      <c r="C182" s="216" t="s">
        <v>585</v>
      </c>
      <c r="D182" s="216"/>
      <c r="E182" s="216"/>
      <c r="F182" s="235" t="s">
        <v>522</v>
      </c>
      <c r="G182" s="216"/>
      <c r="H182" s="216" t="s">
        <v>598</v>
      </c>
      <c r="I182" s="216" t="s">
        <v>556</v>
      </c>
      <c r="J182" s="216"/>
      <c r="K182" s="256"/>
    </row>
    <row r="183" spans="2:11" ht="15" customHeight="1">
      <c r="B183" s="236"/>
      <c r="C183" s="216" t="s">
        <v>153</v>
      </c>
      <c r="D183" s="216"/>
      <c r="E183" s="216"/>
      <c r="F183" s="235" t="s">
        <v>528</v>
      </c>
      <c r="G183" s="216"/>
      <c r="H183" s="216" t="s">
        <v>599</v>
      </c>
      <c r="I183" s="216" t="s">
        <v>524</v>
      </c>
      <c r="J183" s="216">
        <v>50</v>
      </c>
      <c r="K183" s="256"/>
    </row>
    <row r="184" spans="2:11" ht="15" customHeight="1">
      <c r="B184" s="236"/>
      <c r="C184" s="216" t="s">
        <v>600</v>
      </c>
      <c r="D184" s="216"/>
      <c r="E184" s="216"/>
      <c r="F184" s="235" t="s">
        <v>528</v>
      </c>
      <c r="G184" s="216"/>
      <c r="H184" s="216" t="s">
        <v>601</v>
      </c>
      <c r="I184" s="216" t="s">
        <v>602</v>
      </c>
      <c r="J184" s="216"/>
      <c r="K184" s="256"/>
    </row>
    <row r="185" spans="2:11" ht="15" customHeight="1">
      <c r="B185" s="236"/>
      <c r="C185" s="216" t="s">
        <v>603</v>
      </c>
      <c r="D185" s="216"/>
      <c r="E185" s="216"/>
      <c r="F185" s="235" t="s">
        <v>528</v>
      </c>
      <c r="G185" s="216"/>
      <c r="H185" s="216" t="s">
        <v>604</v>
      </c>
      <c r="I185" s="216" t="s">
        <v>602</v>
      </c>
      <c r="J185" s="216"/>
      <c r="K185" s="256"/>
    </row>
    <row r="186" spans="2:11" ht="15" customHeight="1">
      <c r="B186" s="236"/>
      <c r="C186" s="216" t="s">
        <v>605</v>
      </c>
      <c r="D186" s="216"/>
      <c r="E186" s="216"/>
      <c r="F186" s="235" t="s">
        <v>528</v>
      </c>
      <c r="G186" s="216"/>
      <c r="H186" s="216" t="s">
        <v>606</v>
      </c>
      <c r="I186" s="216" t="s">
        <v>602</v>
      </c>
      <c r="J186" s="216"/>
      <c r="K186" s="256"/>
    </row>
    <row r="187" spans="2:11" ht="15" customHeight="1">
      <c r="B187" s="236"/>
      <c r="C187" s="221" t="s">
        <v>607</v>
      </c>
      <c r="D187" s="216"/>
      <c r="E187" s="216"/>
      <c r="F187" s="235" t="s">
        <v>528</v>
      </c>
      <c r="G187" s="216"/>
      <c r="H187" s="216" t="s">
        <v>608</v>
      </c>
      <c r="I187" s="216" t="s">
        <v>609</v>
      </c>
      <c r="J187" s="268" t="s">
        <v>610</v>
      </c>
      <c r="K187" s="256"/>
    </row>
    <row r="188" spans="2:11" ht="15" customHeight="1">
      <c r="B188" s="236"/>
      <c r="C188" s="221" t="s">
        <v>38</v>
      </c>
      <c r="D188" s="216"/>
      <c r="E188" s="216"/>
      <c r="F188" s="235" t="s">
        <v>522</v>
      </c>
      <c r="G188" s="216"/>
      <c r="H188" s="211" t="s">
        <v>611</v>
      </c>
      <c r="I188" s="216" t="s">
        <v>612</v>
      </c>
      <c r="J188" s="216"/>
      <c r="K188" s="256"/>
    </row>
    <row r="189" spans="2:11" ht="15" customHeight="1">
      <c r="B189" s="236"/>
      <c r="C189" s="221" t="s">
        <v>613</v>
      </c>
      <c r="D189" s="216"/>
      <c r="E189" s="216"/>
      <c r="F189" s="235" t="s">
        <v>522</v>
      </c>
      <c r="G189" s="216"/>
      <c r="H189" s="216" t="s">
        <v>614</v>
      </c>
      <c r="I189" s="216" t="s">
        <v>556</v>
      </c>
      <c r="J189" s="216"/>
      <c r="K189" s="256"/>
    </row>
    <row r="190" spans="2:11" ht="15" customHeight="1">
      <c r="B190" s="236"/>
      <c r="C190" s="221" t="s">
        <v>615</v>
      </c>
      <c r="D190" s="216"/>
      <c r="E190" s="216"/>
      <c r="F190" s="235" t="s">
        <v>522</v>
      </c>
      <c r="G190" s="216"/>
      <c r="H190" s="216" t="s">
        <v>616</v>
      </c>
      <c r="I190" s="216" t="s">
        <v>556</v>
      </c>
      <c r="J190" s="216"/>
      <c r="K190" s="256"/>
    </row>
    <row r="191" spans="2:11" ht="15" customHeight="1">
      <c r="B191" s="236"/>
      <c r="C191" s="221" t="s">
        <v>617</v>
      </c>
      <c r="D191" s="216"/>
      <c r="E191" s="216"/>
      <c r="F191" s="235" t="s">
        <v>528</v>
      </c>
      <c r="G191" s="216"/>
      <c r="H191" s="216" t="s">
        <v>618</v>
      </c>
      <c r="I191" s="216" t="s">
        <v>556</v>
      </c>
      <c r="J191" s="216"/>
      <c r="K191" s="256"/>
    </row>
    <row r="192" spans="2:11" ht="15" customHeight="1">
      <c r="B192" s="262"/>
      <c r="C192" s="269"/>
      <c r="D192" s="245"/>
      <c r="E192" s="245"/>
      <c r="F192" s="245"/>
      <c r="G192" s="245"/>
      <c r="H192" s="245"/>
      <c r="I192" s="245"/>
      <c r="J192" s="245"/>
      <c r="K192" s="263"/>
    </row>
    <row r="193" spans="2:11" ht="18.75" customHeight="1">
      <c r="B193" s="211"/>
      <c r="C193" s="216"/>
      <c r="D193" s="216"/>
      <c r="E193" s="216"/>
      <c r="F193" s="235"/>
      <c r="G193" s="216"/>
      <c r="H193" s="216"/>
      <c r="I193" s="216"/>
      <c r="J193" s="216"/>
      <c r="K193" s="211"/>
    </row>
    <row r="194" spans="2:11" ht="18.75" customHeight="1">
      <c r="B194" s="211"/>
      <c r="C194" s="216"/>
      <c r="D194" s="216"/>
      <c r="E194" s="216"/>
      <c r="F194" s="235"/>
      <c r="G194" s="216"/>
      <c r="H194" s="216"/>
      <c r="I194" s="216"/>
      <c r="J194" s="216"/>
      <c r="K194" s="211"/>
    </row>
    <row r="195" spans="2:11" ht="18.75" customHeight="1">
      <c r="B195" s="222"/>
      <c r="C195" s="222"/>
      <c r="D195" s="222"/>
      <c r="E195" s="222"/>
      <c r="F195" s="222"/>
      <c r="G195" s="222"/>
      <c r="H195" s="222"/>
      <c r="I195" s="222"/>
      <c r="J195" s="222"/>
      <c r="K195" s="222"/>
    </row>
    <row r="196" spans="2:11" ht="13.5" customHeight="1">
      <c r="B196" s="202"/>
      <c r="C196" s="203"/>
      <c r="D196" s="203"/>
      <c r="E196" s="203"/>
      <c r="F196" s="203"/>
      <c r="G196" s="203"/>
      <c r="H196" s="203"/>
      <c r="I196" s="203"/>
      <c r="J196" s="203"/>
      <c r="K196" s="204"/>
    </row>
    <row r="197" spans="2:11" ht="21" customHeight="1">
      <c r="B197" s="206"/>
      <c r="C197" s="301" t="s">
        <v>619</v>
      </c>
      <c r="D197" s="301"/>
      <c r="E197" s="301"/>
      <c r="F197" s="301"/>
      <c r="G197" s="301"/>
      <c r="H197" s="301"/>
      <c r="I197" s="301"/>
      <c r="J197" s="301"/>
      <c r="K197" s="207"/>
    </row>
    <row r="198" spans="2:11" ht="25.5" customHeight="1">
      <c r="B198" s="206"/>
      <c r="C198" s="270" t="s">
        <v>620</v>
      </c>
      <c r="D198" s="270"/>
      <c r="E198" s="270"/>
      <c r="F198" s="270" t="s">
        <v>621</v>
      </c>
      <c r="G198" s="271"/>
      <c r="H198" s="310" t="s">
        <v>622</v>
      </c>
      <c r="I198" s="310"/>
      <c r="J198" s="310"/>
      <c r="K198" s="207"/>
    </row>
    <row r="199" spans="2:11" ht="5.25" customHeight="1">
      <c r="B199" s="236"/>
      <c r="C199" s="233"/>
      <c r="D199" s="233"/>
      <c r="E199" s="233"/>
      <c r="F199" s="233"/>
      <c r="G199" s="216"/>
      <c r="H199" s="233"/>
      <c r="I199" s="233"/>
      <c r="J199" s="233"/>
      <c r="K199" s="256"/>
    </row>
    <row r="200" spans="2:11" ht="15" customHeight="1">
      <c r="B200" s="236"/>
      <c r="C200" s="216" t="s">
        <v>612</v>
      </c>
      <c r="D200" s="216"/>
      <c r="E200" s="216"/>
      <c r="F200" s="235" t="s">
        <v>39</v>
      </c>
      <c r="G200" s="216"/>
      <c r="H200" s="311" t="s">
        <v>623</v>
      </c>
      <c r="I200" s="311"/>
      <c r="J200" s="311"/>
      <c r="K200" s="256"/>
    </row>
    <row r="201" spans="2:11" ht="15" customHeight="1">
      <c r="B201" s="236"/>
      <c r="C201" s="242"/>
      <c r="D201" s="216"/>
      <c r="E201" s="216"/>
      <c r="F201" s="235" t="s">
        <v>40</v>
      </c>
      <c r="G201" s="216"/>
      <c r="H201" s="311" t="s">
        <v>624</v>
      </c>
      <c r="I201" s="311"/>
      <c r="J201" s="311"/>
      <c r="K201" s="256"/>
    </row>
    <row r="202" spans="2:11" ht="15" customHeight="1">
      <c r="B202" s="236"/>
      <c r="C202" s="242"/>
      <c r="D202" s="216"/>
      <c r="E202" s="216"/>
      <c r="F202" s="235" t="s">
        <v>43</v>
      </c>
      <c r="G202" s="216"/>
      <c r="H202" s="311" t="s">
        <v>625</v>
      </c>
      <c r="I202" s="311"/>
      <c r="J202" s="311"/>
      <c r="K202" s="256"/>
    </row>
    <row r="203" spans="2:11" ht="15" customHeight="1">
      <c r="B203" s="236"/>
      <c r="C203" s="216"/>
      <c r="D203" s="216"/>
      <c r="E203" s="216"/>
      <c r="F203" s="235" t="s">
        <v>41</v>
      </c>
      <c r="G203" s="216"/>
      <c r="H203" s="311" t="s">
        <v>626</v>
      </c>
      <c r="I203" s="311"/>
      <c r="J203" s="311"/>
      <c r="K203" s="256"/>
    </row>
    <row r="204" spans="2:11" ht="15" customHeight="1">
      <c r="B204" s="236"/>
      <c r="C204" s="216"/>
      <c r="D204" s="216"/>
      <c r="E204" s="216"/>
      <c r="F204" s="235" t="s">
        <v>42</v>
      </c>
      <c r="G204" s="216"/>
      <c r="H204" s="311" t="s">
        <v>627</v>
      </c>
      <c r="I204" s="311"/>
      <c r="J204" s="311"/>
      <c r="K204" s="256"/>
    </row>
    <row r="205" spans="2:11" ht="15" customHeight="1">
      <c r="B205" s="236"/>
      <c r="C205" s="216"/>
      <c r="D205" s="216"/>
      <c r="E205" s="216"/>
      <c r="F205" s="235"/>
      <c r="G205" s="216"/>
      <c r="H205" s="216"/>
      <c r="I205" s="216"/>
      <c r="J205" s="216"/>
      <c r="K205" s="256"/>
    </row>
    <row r="206" spans="2:11" ht="15" customHeight="1">
      <c r="B206" s="236"/>
      <c r="C206" s="216" t="s">
        <v>568</v>
      </c>
      <c r="D206" s="216"/>
      <c r="E206" s="216"/>
      <c r="F206" s="235" t="s">
        <v>76</v>
      </c>
      <c r="G206" s="216"/>
      <c r="H206" s="311" t="s">
        <v>628</v>
      </c>
      <c r="I206" s="311"/>
      <c r="J206" s="311"/>
      <c r="K206" s="256"/>
    </row>
    <row r="207" spans="2:11" ht="15" customHeight="1">
      <c r="B207" s="236"/>
      <c r="C207" s="242"/>
      <c r="D207" s="216"/>
      <c r="E207" s="216"/>
      <c r="F207" s="235" t="s">
        <v>465</v>
      </c>
      <c r="G207" s="216"/>
      <c r="H207" s="311" t="s">
        <v>466</v>
      </c>
      <c r="I207" s="311"/>
      <c r="J207" s="311"/>
      <c r="K207" s="256"/>
    </row>
    <row r="208" spans="2:11" ht="15" customHeight="1">
      <c r="B208" s="236"/>
      <c r="C208" s="216"/>
      <c r="D208" s="216"/>
      <c r="E208" s="216"/>
      <c r="F208" s="235" t="s">
        <v>463</v>
      </c>
      <c r="G208" s="216"/>
      <c r="H208" s="311" t="s">
        <v>629</v>
      </c>
      <c r="I208" s="311"/>
      <c r="J208" s="311"/>
      <c r="K208" s="256"/>
    </row>
    <row r="209" spans="2:11" ht="15" customHeight="1">
      <c r="B209" s="272"/>
      <c r="C209" s="242"/>
      <c r="D209" s="242"/>
      <c r="E209" s="242"/>
      <c r="F209" s="235" t="s">
        <v>467</v>
      </c>
      <c r="G209" s="221"/>
      <c r="H209" s="309" t="s">
        <v>468</v>
      </c>
      <c r="I209" s="309"/>
      <c r="J209" s="309"/>
      <c r="K209" s="273"/>
    </row>
    <row r="210" spans="2:11" ht="15" customHeight="1">
      <c r="B210" s="272"/>
      <c r="C210" s="242"/>
      <c r="D210" s="242"/>
      <c r="E210" s="242"/>
      <c r="F210" s="235" t="s">
        <v>469</v>
      </c>
      <c r="G210" s="221"/>
      <c r="H210" s="309" t="s">
        <v>313</v>
      </c>
      <c r="I210" s="309"/>
      <c r="J210" s="309"/>
      <c r="K210" s="273"/>
    </row>
    <row r="211" spans="2:11" ht="15" customHeight="1">
      <c r="B211" s="272"/>
      <c r="C211" s="242"/>
      <c r="D211" s="242"/>
      <c r="E211" s="242"/>
      <c r="F211" s="274"/>
      <c r="G211" s="221"/>
      <c r="H211" s="275"/>
      <c r="I211" s="275"/>
      <c r="J211" s="275"/>
      <c r="K211" s="273"/>
    </row>
    <row r="212" spans="2:11" ht="15" customHeight="1">
      <c r="B212" s="272"/>
      <c r="C212" s="216" t="s">
        <v>592</v>
      </c>
      <c r="D212" s="242"/>
      <c r="E212" s="242"/>
      <c r="F212" s="235">
        <v>1</v>
      </c>
      <c r="G212" s="221"/>
      <c r="H212" s="309" t="s">
        <v>630</v>
      </c>
      <c r="I212" s="309"/>
      <c r="J212" s="309"/>
      <c r="K212" s="273"/>
    </row>
    <row r="213" spans="2:11" ht="15" customHeight="1">
      <c r="B213" s="272"/>
      <c r="C213" s="242"/>
      <c r="D213" s="242"/>
      <c r="E213" s="242"/>
      <c r="F213" s="235">
        <v>2</v>
      </c>
      <c r="G213" s="221"/>
      <c r="H213" s="309" t="s">
        <v>631</v>
      </c>
      <c r="I213" s="309"/>
      <c r="J213" s="309"/>
      <c r="K213" s="273"/>
    </row>
    <row r="214" spans="2:11" ht="15" customHeight="1">
      <c r="B214" s="272"/>
      <c r="C214" s="242"/>
      <c r="D214" s="242"/>
      <c r="E214" s="242"/>
      <c r="F214" s="235">
        <v>3</v>
      </c>
      <c r="G214" s="221"/>
      <c r="H214" s="309" t="s">
        <v>632</v>
      </c>
      <c r="I214" s="309"/>
      <c r="J214" s="309"/>
      <c r="K214" s="273"/>
    </row>
    <row r="215" spans="2:11" ht="15" customHeight="1">
      <c r="B215" s="272"/>
      <c r="C215" s="242"/>
      <c r="D215" s="242"/>
      <c r="E215" s="242"/>
      <c r="F215" s="235">
        <v>4</v>
      </c>
      <c r="G215" s="221"/>
      <c r="H215" s="309" t="s">
        <v>633</v>
      </c>
      <c r="I215" s="309"/>
      <c r="J215" s="309"/>
      <c r="K215" s="273"/>
    </row>
    <row r="216" spans="2:11" ht="12.75" customHeight="1">
      <c r="B216" s="276"/>
      <c r="C216" s="277"/>
      <c r="D216" s="277"/>
      <c r="E216" s="277"/>
      <c r="F216" s="277"/>
      <c r="G216" s="277"/>
      <c r="H216" s="277"/>
      <c r="I216" s="277"/>
      <c r="J216" s="277"/>
      <c r="K216" s="278"/>
    </row>
  </sheetData>
  <sheetProtection/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2777777777778" right="0.5902777777777778" top="0.5902777777777778" bottom="0.5902777777777778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</cp:lastModifiedBy>
  <dcterms:modified xsi:type="dcterms:W3CDTF">2020-05-28T05:07:27Z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