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04" yWindow="516" windowWidth="22716" windowHeight="8940" firstSheet="1" activeTab="1"/>
  </bookViews>
  <sheets>
    <sheet name="Rekapitulace stavby" sheetId="1" r:id="rId1"/>
    <sheet name="SO 101e - Silnoproudá ele..." sheetId="2" r:id="rId2"/>
    <sheet name="SO 101f - Ochrana před bl..." sheetId="3" r:id="rId3"/>
    <sheet name="SO 101g - Slaboproudá ele..." sheetId="4" r:id="rId4"/>
    <sheet name="SO 101h - MaR" sheetId="5" r:id="rId5"/>
    <sheet name="SO 102f - Silnoproudá ele..." sheetId="6" r:id="rId6"/>
    <sheet name="SO 102g - Ochrana před bl..." sheetId="7" r:id="rId7"/>
    <sheet name="SO 102h - Slaboproudá ele..." sheetId="8" r:id="rId8"/>
    <sheet name="SO 102i - MaR" sheetId="9" r:id="rId9"/>
    <sheet name="SO 501a - Přípojka NN výu..." sheetId="10" r:id="rId10"/>
    <sheet name="SO 501b - Přípojka NN svá..." sheetId="11" r:id="rId11"/>
    <sheet name="SO 502 - Přeložka NN" sheetId="12" r:id="rId12"/>
  </sheets>
  <definedNames>
    <definedName name="_xlnm._FilterDatabase" localSheetId="1" hidden="1">'SO 101e - Silnoproudá ele...'!$C$126:$K$249</definedName>
    <definedName name="_xlnm._FilterDatabase" localSheetId="2" hidden="1">'SO 101f - Ochrana před bl...'!$C$118:$K$144</definedName>
    <definedName name="_xlnm._FilterDatabase" localSheetId="3" hidden="1">'SO 101g - Slaboproudá ele...'!$C$128:$K$313</definedName>
    <definedName name="_xlnm._FilterDatabase" localSheetId="4" hidden="1">'SO 101h - MaR'!$C$123:$K$173</definedName>
    <definedName name="_xlnm._FilterDatabase" localSheetId="5" hidden="1">'SO 102f - Silnoproudá ele...'!$C$126:$K$245</definedName>
    <definedName name="_xlnm._FilterDatabase" localSheetId="6" hidden="1">'SO 102g - Ochrana před bl...'!$C$118:$K$144</definedName>
    <definedName name="_xlnm._FilterDatabase" localSheetId="7" hidden="1">'SO 102h - Slaboproudá ele...'!$C$130:$K$317</definedName>
    <definedName name="_xlnm._FilterDatabase" localSheetId="8" hidden="1">'SO 102i - MaR'!$C$123:$K$174</definedName>
    <definedName name="_xlnm._FilterDatabase" localSheetId="9" hidden="1">'SO 501a - Přípojka NN výu...'!$C$125:$K$160</definedName>
    <definedName name="_xlnm._FilterDatabase" localSheetId="10" hidden="1">'SO 501b - Přípojka NN svá...'!$C$125:$K$160</definedName>
    <definedName name="_xlnm._FilterDatabase" localSheetId="11" hidden="1">'SO 502 - Přeložka NN'!$C$126:$K$165</definedName>
    <definedName name="_xlnm.Print_Area" localSheetId="0">'Rekapitulace stavby'!$D$4:$AO$76,'Rekapitulace stavby'!$C$82:$AQ$106</definedName>
    <definedName name="_xlnm.Print_Area" localSheetId="1">'SO 101e - Silnoproudá ele...'!$C$4:$J$76,'SO 101e - Silnoproudá ele...'!$C$82:$J$108,'SO 101e - Silnoproudá ele...'!$C$114:$K$249</definedName>
    <definedName name="_xlnm.Print_Area" localSheetId="2">'SO 101f - Ochrana před bl...'!$C$4:$J$76,'SO 101f - Ochrana před bl...'!$C$82:$J$100,'SO 101f - Ochrana před bl...'!$C$106:$K$144</definedName>
    <definedName name="_xlnm.Print_Area" localSheetId="3">'SO 101g - Slaboproudá ele...'!$C$4:$J$76,'SO 101g - Slaboproudá ele...'!$C$82:$J$110,'SO 101g - Slaboproudá ele...'!$C$116:$K$313</definedName>
    <definedName name="_xlnm.Print_Area" localSheetId="4">'SO 101h - MaR'!$C$4:$J$76,'SO 101h - MaR'!$C$82:$J$105,'SO 101h - MaR'!$C$111:$K$173</definedName>
    <definedName name="_xlnm.Print_Area" localSheetId="5">'SO 102f - Silnoproudá ele...'!$C$4:$J$76,'SO 102f - Silnoproudá ele...'!$C$82:$J$108,'SO 102f - Silnoproudá ele...'!$C$114:$K$245</definedName>
    <definedName name="_xlnm.Print_Area" localSheetId="6">'SO 102g - Ochrana před bl...'!$C$4:$J$76,'SO 102g - Ochrana před bl...'!$C$82:$J$100,'SO 102g - Ochrana před bl...'!$C$106:$K$144</definedName>
    <definedName name="_xlnm.Print_Area" localSheetId="7">'SO 102h - Slaboproudá ele...'!$C$4:$J$76,'SO 102h - Slaboproudá ele...'!$C$82:$J$112,'SO 102h - Slaboproudá ele...'!$C$118:$K$317</definedName>
    <definedName name="_xlnm.Print_Area" localSheetId="8">'SO 102i - MaR'!$C$4:$J$76,'SO 102i - MaR'!$C$82:$J$105,'SO 102i - MaR'!$C$111:$K$174</definedName>
    <definedName name="_xlnm.Print_Area" localSheetId="9">'SO 501a - Přípojka NN výu...'!$C$4:$J$76,'SO 501a - Přípojka NN výu...'!$C$82:$J$107,'SO 501a - Přípojka NN výu...'!$C$113:$K$160</definedName>
    <definedName name="_xlnm.Print_Area" localSheetId="10">'SO 501b - Přípojka NN svá...'!$C$4:$J$76,'SO 501b - Přípojka NN svá...'!$C$82:$J$107,'SO 501b - Přípojka NN svá...'!$C$113:$K$160</definedName>
    <definedName name="_xlnm.Print_Area" localSheetId="11">'SO 502 - Přeložka NN'!$C$4:$J$76,'SO 502 - Přeložka NN'!$C$82:$J$108,'SO 502 - Přeložka NN'!$C$114:$K$165</definedName>
    <definedName name="_xlnm.Print_Titles" localSheetId="0">'Rekapitulace stavby'!$92:$92</definedName>
    <definedName name="_xlnm.Print_Titles" localSheetId="1">'SO 101e - Silnoproudá ele...'!$126:$126</definedName>
    <definedName name="_xlnm.Print_Titles" localSheetId="2">'SO 101f - Ochrana před bl...'!$118:$118</definedName>
    <definedName name="_xlnm.Print_Titles" localSheetId="3">'SO 101g - Slaboproudá ele...'!$128:$128</definedName>
    <definedName name="_xlnm.Print_Titles" localSheetId="4">'SO 101h - MaR'!$123:$123</definedName>
    <definedName name="_xlnm.Print_Titles" localSheetId="5">'SO 102f - Silnoproudá ele...'!$126:$126</definedName>
    <definedName name="_xlnm.Print_Titles" localSheetId="6">'SO 102g - Ochrana před bl...'!$118:$118</definedName>
    <definedName name="_xlnm.Print_Titles" localSheetId="7">'SO 102h - Slaboproudá ele...'!$130:$130</definedName>
    <definedName name="_xlnm.Print_Titles" localSheetId="8">'SO 102i - MaR'!$123:$123</definedName>
    <definedName name="_xlnm.Print_Titles" localSheetId="9">'SO 501a - Přípojka NN výu...'!$125:$125</definedName>
    <definedName name="_xlnm.Print_Titles" localSheetId="10">'SO 501b - Přípojka NN svá...'!$125:$125</definedName>
    <definedName name="_xlnm.Print_Titles" localSheetId="11">'SO 502 - Přeložka NN'!$126:$126</definedName>
  </definedNames>
  <calcPr calcId="124519"/>
</workbook>
</file>

<file path=xl/sharedStrings.xml><?xml version="1.0" encoding="utf-8"?>
<sst xmlns="http://schemas.openxmlformats.org/spreadsheetml/2006/main" count="11692" uniqueCount="1353">
  <si>
    <t>Export Komplet</t>
  </si>
  <si>
    <t/>
  </si>
  <si>
    <t>2.0</t>
  </si>
  <si>
    <t>False</t>
  </si>
  <si>
    <t>{b8d5fa52-ccfc-4a7a-bdfd-81111725fb6a}</t>
  </si>
  <si>
    <t>&gt;&gt;  skryté sloupce  &lt;&lt;</t>
  </si>
  <si>
    <t>0,01</t>
  </si>
  <si>
    <t>21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</si>
  <si>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</si>
  <si>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</si>
  <si>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</si>
  <si>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</si>
  <si>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</si>
  <si>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35/2019b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</si>
  <si>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</si>
  <si>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</si>
  <si>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SŠ PTA - Svářečská škola a výukový pavilon - EI</t>
  </si>
  <si>
    <t>KSO:</t>
  </si>
  <si>
    <t>CC-CZ:</t>
  </si>
  <si>
    <t>Místo:</t>
  </si>
  <si>
    <t xml:space="preserve"> </t>
  </si>
  <si>
    <t>Datum:</t>
  </si>
  <si>
    <t>6. 12. 2019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</si>
  <si>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</si>
  <si>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</si>
  <si>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</si>
  <si>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</si>
  <si>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</si>
  <si>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</si>
  <si>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</si>
  <si>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</si>
  <si>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</si>
  <si>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 xml:space="preserve"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</si>
  <si>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</si>
  <si>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</si>
  <si>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</si>
  <si>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</si>
  <si>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</si>
  <si>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</si>
  <si>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</si>
  <si>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</si>
  <si>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</si>
  <si>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</si>
  <si>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</si>
  <si>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</si>
  <si>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</si>
  <si>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</si>
  <si>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</si>
  <si>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</si>
  <si>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</si>
  <si>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</si>
  <si>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</si>
  <si>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</si>
  <si>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</si>
  <si>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</si>
  <si>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</si>
  <si>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</si>
  <si>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</si>
  <si>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</si>
  <si>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</si>
  <si>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</si>
  <si>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</si>
  <si>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</si>
  <si>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</si>
  <si>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</si>
  <si>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</si>
  <si>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</si>
  <si>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</si>
  <si>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</si>
  <si>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</si>
  <si>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</si>
  <si>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</si>
  <si>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</si>
  <si>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</si>
  <si>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</si>
  <si>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</si>
  <si>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</si>
  <si>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</si>
  <si>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101e</t>
  </si>
  <si>
    <t>Silnoproudá elektroinstalace</t>
  </si>
  <si>
    <t>STA</t>
  </si>
  <si>
    <t>1</t>
  </si>
  <si>
    <t>{3712f4e1-8d57-4585-b0d7-d64a6cf42687}</t>
  </si>
  <si>
    <t>801 9</t>
  </si>
  <si>
    <t>2</t>
  </si>
  <si>
    <t>SO 101f</t>
  </si>
  <si>
    <t>Ochrana před bleskem - hromosvod</t>
  </si>
  <si>
    <t>{65ecf8be-f83c-4654-89f7-5a6d31449d25}</t>
  </si>
  <si>
    <t>SO 101g</t>
  </si>
  <si>
    <t>Slaboproudá elektroinstalace</t>
  </si>
  <si>
    <t>{9de927ba-a6d0-47ed-9653-7f91df1c96c6}</t>
  </si>
  <si>
    <t>SO 101h</t>
  </si>
  <si>
    <t>MaR</t>
  </si>
  <si>
    <t>{763ccaea-1c61-4f12-8009-f2013a66722c}</t>
  </si>
  <si>
    <t>SO 102f</t>
  </si>
  <si>
    <t>{db8458fb-ed2e-45ea-9560-55e860ecfde8}</t>
  </si>
  <si>
    <t>SO 102g</t>
  </si>
  <si>
    <t>{6951e726-114b-4181-8374-780355a55632}</t>
  </si>
  <si>
    <t>SO 102h</t>
  </si>
  <si>
    <t>{14ea1991-d2f1-4c21-a926-9ce51c9ea7b1}</t>
  </si>
  <si>
    <t>SO 102i</t>
  </si>
  <si>
    <t>{faa6c40a-985e-4bfd-b8c7-011c198ec15f}</t>
  </si>
  <si>
    <t>SO 501a</t>
  </si>
  <si>
    <t>Přípojka NN výukový pavilon</t>
  </si>
  <si>
    <t>{fe7c38bb-6c5b-4c2a-8e5b-0494b18ff13d}</t>
  </si>
  <si>
    <t>SO 501b</t>
  </si>
  <si>
    <t xml:space="preserve">Přípojka NN svářečská škola </t>
  </si>
  <si>
    <t>{35878725-df06-48d7-a722-c8aa54338fb1}</t>
  </si>
  <si>
    <t>SO 502</t>
  </si>
  <si>
    <t>Přeložka NN</t>
  </si>
  <si>
    <t>{e36c71a7-199e-4510-8164-93af67219c36}</t>
  </si>
  <si>
    <t>KRYCÍ LIST SOUPISU PRACÍ</t>
  </si>
  <si>
    <t>Objekt:</t>
  </si>
  <si>
    <t>SO 101e - Silnoproudá elektroinstalace</t>
  </si>
  <si>
    <t xml:space="preserve"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</si>
  <si>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</si>
  <si>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</si>
  <si>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</si>
  <si>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</si>
  <si>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</si>
  <si>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</si>
  <si>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</si>
  <si>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</si>
  <si>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</si>
  <si>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>PSV -  Práce a dodávky PSV</t>
  </si>
  <si>
    <t xml:space="preserve">    741 - Elektroinstalace - silnoproud</t>
  </si>
  <si>
    <t xml:space="preserve">    742 -  Elektromontáže</t>
  </si>
  <si>
    <t xml:space="preserve">    747 -  Elektromontáže</t>
  </si>
  <si>
    <t>M - Práce a dodávky M</t>
  </si>
  <si>
    <t xml:space="preserve">    21-M - Elektromontáže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</si>
  <si>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</si>
  <si>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</si>
  <si>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</si>
  <si>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</si>
  <si>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</si>
  <si>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</si>
  <si>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</si>
  <si>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</si>
  <si>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</si>
  <si>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</si>
  <si>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</si>
  <si>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</si>
  <si>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</si>
  <si>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</si>
  <si>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</si>
  <si>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</si>
  <si>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</si>
  <si>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</si>
  <si>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</si>
  <si>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</si>
  <si>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388995211</t>
  </si>
  <si>
    <t>Chránička kabelů z trub HDPE  do DN 80</t>
  </si>
  <si>
    <t>m</t>
  </si>
  <si>
    <t>4</t>
  </si>
  <si>
    <t>1693947695</t>
  </si>
  <si>
    <t>VV</t>
  </si>
  <si>
    <t>200+300 "průměr 20+40 mm</t>
  </si>
  <si>
    <t>9</t>
  </si>
  <si>
    <t>Ostatní konstrukce a práce, bourání</t>
  </si>
  <si>
    <t>973031324</t>
  </si>
  <si>
    <t>Vysekání výklenků nebo kapes ve zdivu z cihel na maltu vápennou nebo vápenocementovou kapes, plochy do 0,10 m2, hl. do 150 mm</t>
  </si>
  <si>
    <t>kus</t>
  </si>
  <si>
    <t>-481945731</t>
  </si>
  <si>
    <t>974031121</t>
  </si>
  <si>
    <t>Vysekání rýh ve zdivu cihelném na maltu vápennou nebo vápenocementovou do hl. 30 mm a šířky do 30 mm</t>
  </si>
  <si>
    <t>-1066181017</t>
  </si>
  <si>
    <t>997</t>
  </si>
  <si>
    <t>Přesun sutě</t>
  </si>
  <si>
    <t>997002511</t>
  </si>
  <si>
    <t>Vodorovné přemístění suti a vybouraných hmot bez naložení, se složením a hrubým urovnáním na vzdálenost do 1 km</t>
  </si>
  <si>
    <t>t</t>
  </si>
  <si>
    <t>40867734</t>
  </si>
  <si>
    <t>5</t>
  </si>
  <si>
    <t>997002519</t>
  </si>
  <si>
    <t>Vodorovné přemístění suti a vybouraných hmot bez naložení, se složením a hrubým urovnáním Příplatek k ceně za každý další i započatý 1 km přes 1 km</t>
  </si>
  <si>
    <t>373142716</t>
  </si>
  <si>
    <t>8,5*5 'Přepočtené koeficientem množství</t>
  </si>
  <si>
    <t>6</t>
  </si>
  <si>
    <t>997002611</t>
  </si>
  <si>
    <t>Nakládání suti a vybouraných hmot na dopravní prostředek pro vodorovné přemístění</t>
  </si>
  <si>
    <t>-190687212</t>
  </si>
  <si>
    <t>7</t>
  </si>
  <si>
    <t>997013111</t>
  </si>
  <si>
    <t>Vnitrostaveništní doprava suti a vybouraných hmot vodorovně do 50 m svisle s použitím mechanizace pro budovy a haly výšky do 6 m</t>
  </si>
  <si>
    <t>2014300851</t>
  </si>
  <si>
    <t>8</t>
  </si>
  <si>
    <t>997013831</t>
  </si>
  <si>
    <t>Poplatek za uložení stavebního odpadu na skládce (skládkovné) směsného</t>
  </si>
  <si>
    <t>-1552983256</t>
  </si>
  <si>
    <t>PSV</t>
  </si>
  <si>
    <t xml:space="preserve"> Práce a dodávky PSV</t>
  </si>
  <si>
    <t>741</t>
  </si>
  <si>
    <t>Elektroinstalace - silnoproud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</si>
  <si>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</si>
  <si>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</si>
  <si>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16</t>
  </si>
  <si>
    <t>-1608236542</t>
  </si>
  <si>
    <t>10</t>
  </si>
  <si>
    <t>M</t>
  </si>
  <si>
    <t>345715210</t>
  </si>
  <si>
    <t>krabice univerzální rozvodná z PH s víčkem a svorkovnicí krabicovou šroubovací s vodiči 12x4 mm2, D 73,5 mm x 43 mm</t>
  </si>
  <si>
    <t>32</t>
  </si>
  <si>
    <t>-1163624108</t>
  </si>
  <si>
    <t>P</t>
  </si>
  <si>
    <t xml:space="preserve">Poznámka k položce:
krabice univerzální z PH KU 68/2-1903   </t>
  </si>
  <si>
    <t>11</t>
  </si>
  <si>
    <t>741112103</t>
  </si>
  <si>
    <t>Montáž krabic elektroinstalačních bez napojení na trubky a lišty, demontáže a montáže víčka a přístroje rozvodek se zapojením vodičů na svorkovnici zapuštěných plastových čtyřhranných</t>
  </si>
  <si>
    <t>320675885</t>
  </si>
  <si>
    <t>12</t>
  </si>
  <si>
    <t>1134128</t>
  </si>
  <si>
    <t>UZEMNOVACI PRIPOJNICE 6P 360MM2/11MM /47</t>
  </si>
  <si>
    <t>890453753</t>
  </si>
  <si>
    <t>13</t>
  </si>
  <si>
    <t>741122016</t>
  </si>
  <si>
    <t>Montáž kabelů měděných bez ukončení uložených pod omítku plných kulatých (CYKY), počtu a průřezu žil 3x2,5 až 6 mm2</t>
  </si>
  <si>
    <t>-1895422378</t>
  </si>
  <si>
    <t>14</t>
  </si>
  <si>
    <t>34111036</t>
  </si>
  <si>
    <t>kabel silový s Cu jádrem 1 kV 3x2,5mm2</t>
  </si>
  <si>
    <t>2109003429</t>
  </si>
  <si>
    <t>5000*1,2 'Přepočtené koeficientem množství</t>
  </si>
  <si>
    <t>15</t>
  </si>
  <si>
    <t>741122025</t>
  </si>
  <si>
    <t>Montáž kabelů měděných bez ukončení uložených pod omítku plných kulatých (CYKY), počtu a průřezu žil 4x16 až 25 mm2</t>
  </si>
  <si>
    <t>-1671398297</t>
  </si>
  <si>
    <t>34111080</t>
  </si>
  <si>
    <t>kabel silový s Cu jádrem 1 kV 4x16mm2</t>
  </si>
  <si>
    <t>-1872788518</t>
  </si>
  <si>
    <t>20*1,2 'Přepočtené koeficientem množství</t>
  </si>
  <si>
    <t>17</t>
  </si>
  <si>
    <t>741122132</t>
  </si>
  <si>
    <t>Montáž kabelů měděných bez ukončení uložených v trubkách zatažených plných kulatých nebo bezhalogenových (CYKY) počtu a průřezu žil 4x6 mm2</t>
  </si>
  <si>
    <t>-653272822</t>
  </si>
  <si>
    <t>18</t>
  </si>
  <si>
    <t>34111072</t>
  </si>
  <si>
    <t>kabel silový s Cu jádrem 1 kV 4x6mm2</t>
  </si>
  <si>
    <t>1915146388</t>
  </si>
  <si>
    <t>30*1,2 'Přepočtené koeficientem množství</t>
  </si>
  <si>
    <t>19</t>
  </si>
  <si>
    <t>741122142</t>
  </si>
  <si>
    <t>Montáž kabelů měděných bez ukončení uložených v trubkách zatažených plných kulatých nebo bezhalogenových (CYKY) počtu a průřezu žil 5x1,5 až 2,5 mm2</t>
  </si>
  <si>
    <t>-1541060889</t>
  </si>
  <si>
    <t>20</t>
  </si>
  <si>
    <t>34111090</t>
  </si>
  <si>
    <t>kabel silový s Cu jádrem 1 kV 5x1,5mm2</t>
  </si>
  <si>
    <t>1409170891</t>
  </si>
  <si>
    <t>300*1,2 'Přepočtené koeficientem množství</t>
  </si>
  <si>
    <t>741122143</t>
  </si>
  <si>
    <t>Montáž kabelů měděných bez ukončení uložených v trubkách zatažených plných kulatých nebo bezhalogenových (CYKY) počtu a průřezu žil 5x4 až 6 mm2</t>
  </si>
  <si>
    <t>255866673</t>
  </si>
  <si>
    <t>22</t>
  </si>
  <si>
    <t>34111098</t>
  </si>
  <si>
    <t>kabel silový s Cu jádrem 1 kV 5x4mm2</t>
  </si>
  <si>
    <t>357625600</t>
  </si>
  <si>
    <t>900*1,2 'Přepočtené koeficientem množství</t>
  </si>
  <si>
    <t>23</t>
  </si>
  <si>
    <t>741210001</t>
  </si>
  <si>
    <t>Montáž rozvodnic oceloplechových nebo plastových bez zapojení vodičů běžných, hmotnosti do 20 kg</t>
  </si>
  <si>
    <t>-2097945537</t>
  </si>
  <si>
    <t>24</t>
  </si>
  <si>
    <t>35717503.R1</t>
  </si>
  <si>
    <t>katedrový rozvaděč, 3x230V s 3. stupeň PO, VGA, HDMI, AUDIO, 2xRJ 45</t>
  </si>
  <si>
    <t>516167104</t>
  </si>
  <si>
    <t>25</t>
  </si>
  <si>
    <t>35717503.R2</t>
  </si>
  <si>
    <t>Rozvaděč RB 1.NP</t>
  </si>
  <si>
    <t>-379740966</t>
  </si>
  <si>
    <t>26</t>
  </si>
  <si>
    <t>35717503.R3</t>
  </si>
  <si>
    <t>Rozvaděč RB 1,18</t>
  </si>
  <si>
    <t>96138168</t>
  </si>
  <si>
    <t>27</t>
  </si>
  <si>
    <t>35717503.R4</t>
  </si>
  <si>
    <t>-1113050620</t>
  </si>
  <si>
    <t>28</t>
  </si>
  <si>
    <t>35717503.R5</t>
  </si>
  <si>
    <t>Rozvaděč RB 2.NP</t>
  </si>
  <si>
    <t>739120247</t>
  </si>
  <si>
    <t>29</t>
  </si>
  <si>
    <t>35717503.R6</t>
  </si>
  <si>
    <t>Rozvaděč RB 2.NP osvětlení</t>
  </si>
  <si>
    <t>766162066</t>
  </si>
  <si>
    <t>30</t>
  </si>
  <si>
    <t>741310201</t>
  </si>
  <si>
    <t>Montáž spínačů jedno nebo dvoupólových polozapuštěných nebo zapuštěných se zapojením vodičů šroubové připojení, pro prostředí normální vypínačů, řazení 1-jednopólových</t>
  </si>
  <si>
    <t>773591022</t>
  </si>
  <si>
    <t>31</t>
  </si>
  <si>
    <t>34535512</t>
  </si>
  <si>
    <t>spínač jednopólový 10A bílý</t>
  </si>
  <si>
    <t>-591699766</t>
  </si>
  <si>
    <t>741310221</t>
  </si>
  <si>
    <t>Montáž spínačů jedno nebo dvoupólových polozapuštěných nebo zapuštěných se zapojením vodičů šroubové připojení, pro prostředí normální spínačů, řazení 2-pro žaluzie</t>
  </si>
  <si>
    <t>-839112778</t>
  </si>
  <si>
    <t>33</t>
  </si>
  <si>
    <t>ABB.3557GA89340C1</t>
  </si>
  <si>
    <t>Spínač žaluziový jednopólový, řazení 1+1 s blokováním, s krytem</t>
  </si>
  <si>
    <t>-1924762643</t>
  </si>
  <si>
    <t>Poznámka k položce:
krémová</t>
  </si>
  <si>
    <t>34</t>
  </si>
  <si>
    <t>741310239</t>
  </si>
  <si>
    <t>Montáž spínačů jedno nebo dvoupólových polozapuštěných nebo zapuštěných se zapojením vodičů šroubové připojení, pro prostředí normální přepínačů, řazení 7-křížových</t>
  </si>
  <si>
    <t>-899149639</t>
  </si>
  <si>
    <t>35</t>
  </si>
  <si>
    <t>34535711</t>
  </si>
  <si>
    <t>přepínač křížový řazení 7 10A bílý</t>
  </si>
  <si>
    <t>530851771</t>
  </si>
  <si>
    <t>36</t>
  </si>
  <si>
    <t>741311003</t>
  </si>
  <si>
    <t>Montáž spínačů speciálních se zapojením vodičů čidla pohybu vestavného</t>
  </si>
  <si>
    <t>921767685</t>
  </si>
  <si>
    <t>37</t>
  </si>
  <si>
    <t>11.255.579</t>
  </si>
  <si>
    <t>0 Snímač pohybu,akční člen zapuštěný</t>
  </si>
  <si>
    <t>273233733</t>
  </si>
  <si>
    <t>38</t>
  </si>
  <si>
    <t>741313003</t>
  </si>
  <si>
    <t>Montáž zásuvek domovních se zapojením vodičů bezšroubové připojení polozapuštěných nebo zapuštěných 10/16 A, provedení 2x (2P + PE) dvojnásobná</t>
  </si>
  <si>
    <t>650319686</t>
  </si>
  <si>
    <t>39</t>
  </si>
  <si>
    <t>34555121</t>
  </si>
  <si>
    <t>zásuvka 2násobná 16A bílá</t>
  </si>
  <si>
    <t>94250119</t>
  </si>
  <si>
    <t>40</t>
  </si>
  <si>
    <t>741313006</t>
  </si>
  <si>
    <t>Montáž zásuvek domovních se zapojením vodičů bezšroubové připojení polozapuštěných nebo zapuštěných 10/16 A, provedení 2x (2P + PE) s ochrannými clonkami a přepěťovou ochranou</t>
  </si>
  <si>
    <t>51287306</t>
  </si>
  <si>
    <t>41</t>
  </si>
  <si>
    <t>34555121.R</t>
  </si>
  <si>
    <t xml:space="preserve">zásuvka 16A dvojnásobná, pootočená dutinka,2x(2P+PE), 3.stupěn PO  </t>
  </si>
  <si>
    <t>158638719</t>
  </si>
  <si>
    <t>42</t>
  </si>
  <si>
    <t>741313085</t>
  </si>
  <si>
    <t>Montáž zásuvek domovních se zapojením vodičů šroubové připojení venkovní nebo mokré, provedení 3P + N + PE</t>
  </si>
  <si>
    <t>-1641033881</t>
  </si>
  <si>
    <t>43</t>
  </si>
  <si>
    <t>35811253.R</t>
  </si>
  <si>
    <t>zásuvka nástěnná,kombinovaná , 32 A, 400 V + 230V, 5 pól., vč. krabice</t>
  </si>
  <si>
    <t>1220219544</t>
  </si>
  <si>
    <t>44</t>
  </si>
  <si>
    <t>741313302</t>
  </si>
  <si>
    <t>Montáž zásuvek průmyslových se zapojením vodičů vestavných, provedení IP 67 2P+PE 32 A</t>
  </si>
  <si>
    <t>-2100373523</t>
  </si>
  <si>
    <t>45</t>
  </si>
  <si>
    <t>35811156.R</t>
  </si>
  <si>
    <t>zásuvka vestavná, zapuštěná , 32 A, 400 V, 5 pól.</t>
  </si>
  <si>
    <t>1667019646</t>
  </si>
  <si>
    <t>46</t>
  </si>
  <si>
    <t>741122015</t>
  </si>
  <si>
    <t>Montáž kabelů měděných bez ukončení uložených pod omítku plných kulatých (CYKY), počtu a průřezu žil 3x1,5 mm2</t>
  </si>
  <si>
    <t>-2133836624</t>
  </si>
  <si>
    <t>4000+400 "J+O</t>
  </si>
  <si>
    <t>47</t>
  </si>
  <si>
    <t>341110300</t>
  </si>
  <si>
    <t>kabel silový s Cu jádrem CYKY 3x1,5 mm2</t>
  </si>
  <si>
    <t>-1702338636</t>
  </si>
  <si>
    <t xml:space="preserve">Poznámka k položce:
kabel silový s Cu jádrem CYKY -J 3x1,5 mm2: 220 m
kabel silový s Cu jádrem CYKY -O 3x1,5 mm2: 80 m
</t>
  </si>
  <si>
    <t>4400*1,2 'Přepočtené koeficientem množství</t>
  </si>
  <si>
    <t>48</t>
  </si>
  <si>
    <t>741130001</t>
  </si>
  <si>
    <t>Ukončení vodičů izolovaných s označením a zapojením v rozváděči nebo na přístroji, průřezu žíly do 2,5 mm2</t>
  </si>
  <si>
    <t>1288359754</t>
  </si>
  <si>
    <t>49</t>
  </si>
  <si>
    <t>741130006</t>
  </si>
  <si>
    <t>Ukončení vodičů izolovaných s označením a zapojením v rozváděči nebo na přístroji, průřezu žíly do 16 mm2</t>
  </si>
  <si>
    <t>1588168918</t>
  </si>
  <si>
    <t>50</t>
  </si>
  <si>
    <t>741330301</t>
  </si>
  <si>
    <t>Montáž ovladačů tlačítkových vestavných se zapojením vodičů bez aretace</t>
  </si>
  <si>
    <t>-8603480</t>
  </si>
  <si>
    <t>51</t>
  </si>
  <si>
    <t>1612520</t>
  </si>
  <si>
    <t>TOTAL STOP TLACITKO 590.PR01R4N</t>
  </si>
  <si>
    <t>-577456084</t>
  </si>
  <si>
    <t>52</t>
  </si>
  <si>
    <t>741330302</t>
  </si>
  <si>
    <t>Montáž ovladačů tlačítkových vestavných se zapojením vodičů s aretací</t>
  </si>
  <si>
    <t>-1058194614</t>
  </si>
  <si>
    <t>53</t>
  </si>
  <si>
    <t>1612499</t>
  </si>
  <si>
    <t>TOTAL STOP TLACITKO 590.PG1M9W01 s aretací, na klíč</t>
  </si>
  <si>
    <t>1342384717</t>
  </si>
  <si>
    <t>54</t>
  </si>
  <si>
    <t>741371011</t>
  </si>
  <si>
    <t>Montáž svítidel zářivkových se zapojením vodičů bytových nebo společenských místností stropních závěsných na trubkách 1 zdroj</t>
  </si>
  <si>
    <t>439884307</t>
  </si>
  <si>
    <t>55</t>
  </si>
  <si>
    <t>34823738</t>
  </si>
  <si>
    <t>SVÍTIDLO stropní, závěsné, zářivkové, asymetrické, 1x58W, 5200lm</t>
  </si>
  <si>
    <t>-636205667</t>
  </si>
  <si>
    <t>56</t>
  </si>
  <si>
    <t>741371022</t>
  </si>
  <si>
    <t>Montáž svítidel zářivkových se zapojením vodičů bytových nebo společenských místností stropních vestavných 2 zdroje</t>
  </si>
  <si>
    <t>-48630972</t>
  </si>
  <si>
    <t>57</t>
  </si>
  <si>
    <t>34823742</t>
  </si>
  <si>
    <t>SVÍTIDLO stropní, vestavné, zářivkové, 2x58W, 5200lm</t>
  </si>
  <si>
    <t>-570489243</t>
  </si>
  <si>
    <t>58</t>
  </si>
  <si>
    <t>741372101</t>
  </si>
  <si>
    <t>Montáž svítidel LED se zapojením vodičů bytových nebo společenských místností vestavných podhledových bodových</t>
  </si>
  <si>
    <t>322194099</t>
  </si>
  <si>
    <t>59</t>
  </si>
  <si>
    <t>348144530.R</t>
  </si>
  <si>
    <t>SVÍTIDLO stropní, vestavné, LED , 20W, downlight, 1500lm, 4000K, IP40</t>
  </si>
  <si>
    <t>-273728106</t>
  </si>
  <si>
    <t>60</t>
  </si>
  <si>
    <t>741372112</t>
  </si>
  <si>
    <t>Montáž svítidel LED se zapojením vodičů bytových nebo společenských místností vestavných podhledových čtvercových nebo obdélníkových, obsahu přes 0,09 do 0,36 m2</t>
  </si>
  <si>
    <t>-557345626</t>
  </si>
  <si>
    <t>61</t>
  </si>
  <si>
    <t>34851156.R</t>
  </si>
  <si>
    <t>Vestavné LED svítidlo, opálový kryt, 32W, 4100lm, 4000K</t>
  </si>
  <si>
    <t>-580827802</t>
  </si>
  <si>
    <t>62</t>
  </si>
  <si>
    <t>741420021</t>
  </si>
  <si>
    <t>Montáž hromosvodného vedení svorek se 2 šrouby</t>
  </si>
  <si>
    <t>1739619708</t>
  </si>
  <si>
    <t>63</t>
  </si>
  <si>
    <t>35441895</t>
  </si>
  <si>
    <t>svorka připojovací k připojení kovových částí</t>
  </si>
  <si>
    <t>-1610173753</t>
  </si>
  <si>
    <t>64</t>
  </si>
  <si>
    <t>741810003</t>
  </si>
  <si>
    <t>Zkoušky a prohlídky elektrických rozvodů a zařízení celková prohlídka a vyhotovení revizní zprávy pro objem montážních prací přes 500 do 1000 tis. Kč</t>
  </si>
  <si>
    <t>-1961727352</t>
  </si>
  <si>
    <t>65</t>
  </si>
  <si>
    <t>741810011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</si>
  <si>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</si>
  <si>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-464551431</t>
  </si>
  <si>
    <t>66</t>
  </si>
  <si>
    <t>7418201.R</t>
  </si>
  <si>
    <t xml:space="preserve">D+M sady pro nouzovou signalizaci </t>
  </si>
  <si>
    <t>-347144105</t>
  </si>
  <si>
    <t>67</t>
  </si>
  <si>
    <t>741820101</t>
  </si>
  <si>
    <t>Měření osvětlovacího zařízení izolačního stavu svítidel na pracovišti do. 200 ks svítidel</t>
  </si>
  <si>
    <t>soubor</t>
  </si>
  <si>
    <t>-725426035</t>
  </si>
  <si>
    <t>68</t>
  </si>
  <si>
    <t>7418202.R</t>
  </si>
  <si>
    <t>D+M větrná automatika wia101</t>
  </si>
  <si>
    <t>686311915</t>
  </si>
  <si>
    <t>69</t>
  </si>
  <si>
    <t>7418203.R</t>
  </si>
  <si>
    <t>D+M Zásuvkový sloupek, vč. 2x230V,1x400V 32A, 2xRJ45, stop tlačítko s aretací na klíč</t>
  </si>
  <si>
    <t>1187642697</t>
  </si>
  <si>
    <t>70</t>
  </si>
  <si>
    <t>7418204.R</t>
  </si>
  <si>
    <t>D+M Univerzální venkovní termostat</t>
  </si>
  <si>
    <t>-881041539</t>
  </si>
  <si>
    <t>71</t>
  </si>
  <si>
    <t>7418205.R</t>
  </si>
  <si>
    <t>D+M zásuvka reproduktorová</t>
  </si>
  <si>
    <t>-1264597324</t>
  </si>
  <si>
    <t>72</t>
  </si>
  <si>
    <t>998741102</t>
  </si>
  <si>
    <t>Přesun hmot pro silnoproud stanovený z hmotnosti přesunovaného materiálu vodorovná dopravní vzdálenost do 50 m v objektech výšky přes 6 do 12 m</t>
  </si>
  <si>
    <t>-1662198995</t>
  </si>
  <si>
    <t>742</t>
  </si>
  <si>
    <t xml:space="preserve"> Elektromontáže</t>
  </si>
  <si>
    <t>73</t>
  </si>
  <si>
    <t>742110102.R</t>
  </si>
  <si>
    <t>Montáž kabelového žlabu drátěného 50x50 mm</t>
  </si>
  <si>
    <t>825874745</t>
  </si>
  <si>
    <t>74</t>
  </si>
  <si>
    <t>34575491</t>
  </si>
  <si>
    <t>žlab kabelový pozinkovaný 2m/ks 50X50mm</t>
  </si>
  <si>
    <t>-533195736</t>
  </si>
  <si>
    <t>75</t>
  </si>
  <si>
    <t>742110103.R</t>
  </si>
  <si>
    <t>Montáž kabelového žlabu drátěného 100x100 mm</t>
  </si>
  <si>
    <t>1578919094</t>
  </si>
  <si>
    <t>76</t>
  </si>
  <si>
    <t>34575493</t>
  </si>
  <si>
    <t>žlab kabelový pozinkovaný 2m/ks 100X100</t>
  </si>
  <si>
    <t>-1643549579</t>
  </si>
  <si>
    <t>77</t>
  </si>
  <si>
    <t>742110104.R</t>
  </si>
  <si>
    <t>Montáž kabelového žlabu drátěného 200x100 mm</t>
  </si>
  <si>
    <t>105716585</t>
  </si>
  <si>
    <t>78</t>
  </si>
  <si>
    <t>34575495</t>
  </si>
  <si>
    <t>žlab kabelový pozinkovaný 2m/ks 100X200 mm</t>
  </si>
  <si>
    <t>-1027792649</t>
  </si>
  <si>
    <t>79</t>
  </si>
  <si>
    <t>742240005.R</t>
  </si>
  <si>
    <t xml:space="preserve">montáž řídící jednotka žaluzií
</t>
  </si>
  <si>
    <t>1177791126</t>
  </si>
  <si>
    <t>80</t>
  </si>
  <si>
    <t>1596254</t>
  </si>
  <si>
    <t xml:space="preserve">RIDICI JEDNOTKA K ZALUZIIM </t>
  </si>
  <si>
    <t>-871162062</t>
  </si>
  <si>
    <t>747</t>
  </si>
  <si>
    <t>81</t>
  </si>
  <si>
    <t>747112026</t>
  </si>
  <si>
    <t>Montáž ovladač (polo)zapuštěný bezšroubové připojení 6/0 -tlačítkový přepínací</t>
  </si>
  <si>
    <t>380466072</t>
  </si>
  <si>
    <t>82</t>
  </si>
  <si>
    <t>345354060</t>
  </si>
  <si>
    <t>přístroj přepínače střídavého 10A 3558-A06340</t>
  </si>
  <si>
    <t>-146816963</t>
  </si>
  <si>
    <t>Práce a dodávky M</t>
  </si>
  <si>
    <t>21-M</t>
  </si>
  <si>
    <t>Elektromontáže</t>
  </si>
  <si>
    <t>83</t>
  </si>
  <si>
    <t>210021058</t>
  </si>
  <si>
    <t>Montáž příchytek pro kabely  dřevěných nebo plastových kovových, průměru přes 74 do 90 mm</t>
  </si>
  <si>
    <t>-1098226431</t>
  </si>
  <si>
    <t>84</t>
  </si>
  <si>
    <t>35432565</t>
  </si>
  <si>
    <t>příchytka kabelová 70-90 mm</t>
  </si>
  <si>
    <t>128</t>
  </si>
  <si>
    <t>117896780</t>
  </si>
  <si>
    <t>85</t>
  </si>
  <si>
    <t>210812031</t>
  </si>
  <si>
    <t>Montáž izolovaných kabelů měděných do 1 kV bez ukončení plných a kulatých (CYKY, CHKE-R,...) uložených volně nebo v liště počtu a průřezu žil 4x1,5 až 4 mm2</t>
  </si>
  <si>
    <t>1974665795</t>
  </si>
  <si>
    <t>86</t>
  </si>
  <si>
    <t>34140825</t>
  </si>
  <si>
    <t>vodič silový s Cu jádrem 4mm2</t>
  </si>
  <si>
    <t>938005335</t>
  </si>
  <si>
    <t>1000*1,15 'Přepočtené koeficientem množství</t>
  </si>
  <si>
    <t>87</t>
  </si>
  <si>
    <t>210902116</t>
  </si>
  <si>
    <t>Montáž izolovaných kabelů hliníkových do 1 kV bez ukončení plných nebo laněných kulatých (AYKY,...) uložených pevně počtu a průřezu žil 4x95 mm2</t>
  </si>
  <si>
    <t>1102699965</t>
  </si>
  <si>
    <t>88</t>
  </si>
  <si>
    <t>34113124.R</t>
  </si>
  <si>
    <t>kabel silový s Al jádrem 1 kV  4x95mm2</t>
  </si>
  <si>
    <t>92638376</t>
  </si>
  <si>
    <t>22-M</t>
  </si>
  <si>
    <t>Montáže technologických zařízení pro dopravní stavby</t>
  </si>
  <si>
    <t>97</t>
  </si>
  <si>
    <t>220182421</t>
  </si>
  <si>
    <t>Montáž součástí 19´´ optického rozvaděče vany</t>
  </si>
  <si>
    <t>-351582714</t>
  </si>
  <si>
    <t>98</t>
  </si>
  <si>
    <t>10.730.872</t>
  </si>
  <si>
    <t xml:space="preserve">Optická vana </t>
  </si>
  <si>
    <t>256</t>
  </si>
  <si>
    <t>1392775157</t>
  </si>
  <si>
    <t>89</t>
  </si>
  <si>
    <t>220270328</t>
  </si>
  <si>
    <t>Montáž vodiče nebo lana silnoproudého měděného uloženého v trubkovodu nebo v lištách včetně zatažení vodiče do trubek nebo lišt, instalace, manipulace s vodičem, prozvonění a označení, pročištění trubkovodu, otevření a zavření krabic CY, CYA 25,0 mm2</t>
  </si>
  <si>
    <t>-1371572237</t>
  </si>
  <si>
    <t>90</t>
  </si>
  <si>
    <t>34142160</t>
  </si>
  <si>
    <t>vodič silový s Cu jádrem 25mm2</t>
  </si>
  <si>
    <t>-1261252295</t>
  </si>
  <si>
    <t>91</t>
  </si>
  <si>
    <t>220280221</t>
  </si>
  <si>
    <t>Montáž kabelu uloženého v trubkách nebo v lištách včetně odvinutí kabelu z bubnu, natáhnutí, odříznutí, zaizolování a zatažení do trubek nebo lišt, pročištění trubky, prozvonění a označení kabelu SYKFY do 5 x 2 x 0,5 mm</t>
  </si>
  <si>
    <t>1567720092</t>
  </si>
  <si>
    <t>92</t>
  </si>
  <si>
    <t>34121044</t>
  </si>
  <si>
    <t>kabel sdělovací s Cu jádrem 2x2x0,5mm</t>
  </si>
  <si>
    <t>-597873814</t>
  </si>
  <si>
    <t>SO 101f - Ochrana před bleskem - hromosvod</t>
  </si>
  <si>
    <t>PSV - Práce a dodávky PSV</t>
  </si>
  <si>
    <t xml:space="preserve">    799 - Hromosvod</t>
  </si>
  <si>
    <t>Práce a dodávky PSV</t>
  </si>
  <si>
    <t>741410021</t>
  </si>
  <si>
    <t>Montáž uzemňovacího vedení s upevněním, propojením a připojením pomocí svorek v zemi s izolací spojů pásku průřezu do 120 mm2 v městské zástavbě</t>
  </si>
  <si>
    <t>354410930.R</t>
  </si>
  <si>
    <t>pásek uzemňovací 195001 30x4 mm</t>
  </si>
  <si>
    <t>741420001</t>
  </si>
  <si>
    <t>Montáž hromosvodného vedení svodových drátů nebo lan s podpěrami, D do 10 mm</t>
  </si>
  <si>
    <t>60+170</t>
  </si>
  <si>
    <t>156151850.R</t>
  </si>
  <si>
    <t>drát kruhový pozinkovaný měkký 11343 D10,00 mm</t>
  </si>
  <si>
    <t>1248601</t>
  </si>
  <si>
    <t>DRAT 8 AlMgSi T/4 MEKKY /840028/ BAL=21M</t>
  </si>
  <si>
    <t>1825206445</t>
  </si>
  <si>
    <t>741420083</t>
  </si>
  <si>
    <t>Montáž hromosvodného vedení doplňků štítků k označení svodů</t>
  </si>
  <si>
    <t>354421100</t>
  </si>
  <si>
    <t>štítek plastový -  čísla svodů</t>
  </si>
  <si>
    <t>799</t>
  </si>
  <si>
    <t>Hromosvod</t>
  </si>
  <si>
    <t>743622200</t>
  </si>
  <si>
    <t>Montáž svorka hromosvodná typ ST, SJ, SK, SZ, SR01, 02 se 3 šrouby</t>
  </si>
  <si>
    <t>354419050</t>
  </si>
  <si>
    <t>svorka připojovací SOc k připojení okapových žlabů</t>
  </si>
  <si>
    <t>354419250</t>
  </si>
  <si>
    <t>svorka zkušební SZ pro lano D6-12 mm   FeZn</t>
  </si>
  <si>
    <t>354419860</t>
  </si>
  <si>
    <t>svorka odbočovací a spojovací pro pásek 30x4 mm, FeZn</t>
  </si>
  <si>
    <t>354419960</t>
  </si>
  <si>
    <t>svorka odbočovací a spojovací pro spojování kruhových a páskových vodičů, FeZn</t>
  </si>
  <si>
    <t>354420100</t>
  </si>
  <si>
    <t>svorka uzemnění Cu univerzální</t>
  </si>
  <si>
    <t>765125251</t>
  </si>
  <si>
    <t>Montáž držáku hromosvodu na hřeben betonové krytiny</t>
  </si>
  <si>
    <t>100+60</t>
  </si>
  <si>
    <t>354416750</t>
  </si>
  <si>
    <t>podpěry vedení hromosvodu do fasády - 300 mm, Cu, PV1</t>
  </si>
  <si>
    <t>354416850</t>
  </si>
  <si>
    <t>podpěry vedení hromosvodu pod střešní krytinu - 190 mm, Cu</t>
  </si>
  <si>
    <t>SO 101g - Slaboproudá elektroinstalace</t>
  </si>
  <si>
    <t xml:space="preserve">    727 - Zdravotechnika - požární ochrana</t>
  </si>
  <si>
    <t xml:space="preserve">    46-M - Zemní práce při extr.mont.pracích</t>
  </si>
  <si>
    <t>VRN - Vedlejší rozpočtové náklady</t>
  </si>
  <si>
    <t xml:space="preserve">    VRN4 - Inženýrská činnost</t>
  </si>
  <si>
    <t>971038251</t>
  </si>
  <si>
    <t>Vybourání otvorů ve zdivu základovém nebo nadzákladovém z cihel, tvárnic, příčkovek  dutých tvárnic nebo příčkovek, velikosti plochy do 0,0225 m2, tl. do 450 mm</t>
  </si>
  <si>
    <t>1749672983</t>
  </si>
  <si>
    <t>972012311</t>
  </si>
  <si>
    <t>Vybourání výplní otvorů z lehkých betonů v prefabrikovaných stropech  tl. přes 120 mm, plochy do 0,25 m2</t>
  </si>
  <si>
    <t>-859525869</t>
  </si>
  <si>
    <t>-245454400</t>
  </si>
  <si>
    <t>Poznámka k položce:
Vysekání kapsy pro krabice zásuvek</t>
  </si>
  <si>
    <t>974031122</t>
  </si>
  <si>
    <t>Vysekání rýh ve zdivu cihelném na maltu vápennou nebo vápenocementovou  do hl. 30 mm a šířky do 70 mm</t>
  </si>
  <si>
    <t>457739383</t>
  </si>
  <si>
    <t>480 "Vysekání rýh 3x5cm ve stěně</t>
  </si>
  <si>
    <t>974031132</t>
  </si>
  <si>
    <t>Vysekání rýh ve zdivu cihelném na maltu vápennou nebo vápenocementovou  do hl. 50 mm a šířky do 70 mm</t>
  </si>
  <si>
    <t>-1731716645</t>
  </si>
  <si>
    <t>210 "Vysekání rýh 5x7cm ve stěně</t>
  </si>
  <si>
    <t>8,08*5 'Přepočtené koeficientem množství</t>
  </si>
  <si>
    <t>727</t>
  </si>
  <si>
    <t>Zdravotechnika - požární ochrana</t>
  </si>
  <si>
    <t>727111203.R</t>
  </si>
  <si>
    <t xml:space="preserve">Protipožární  ucpávky prostup stropem požární odolnost EI 60-120 </t>
  </si>
  <si>
    <t>1319571449</t>
  </si>
  <si>
    <t>-1485739723</t>
  </si>
  <si>
    <t>8500071160</t>
  </si>
  <si>
    <t>Krabice přístrojová pod omítku, KP 67/2 KA</t>
  </si>
  <si>
    <t>1706025149</t>
  </si>
  <si>
    <t>Poznámka k položce:
hloubka: 45 mm , teplotní odolnost: (-5 ;+60 °C) , průměr: 70 mm , jmenovité napětí: &amp;lt; 400 V , Jmenovitý proud: &amp;lt; 16 A</t>
  </si>
  <si>
    <t>741122005</t>
  </si>
  <si>
    <t>Montáž kabelů měděných bez ukončení uložených pod omítku plných plochých nebo bezhalogenových (CYKYLo) počtu a průřezu žil 3x1 až 2,5 mm2</t>
  </si>
  <si>
    <t>1159979277</t>
  </si>
  <si>
    <t>34109515</t>
  </si>
  <si>
    <t>kabel silový s Cu jádrem plochý 1 kV 3x1,5mm2</t>
  </si>
  <si>
    <t>1770731061</t>
  </si>
  <si>
    <t>6*1,2 'Přepočtené koeficientem množství</t>
  </si>
  <si>
    <t>741124733</t>
  </si>
  <si>
    <t>Montáž kabelů měděných ovládacích bez ukončení uložených pevně stíněných ovládacích s plným jádrem (JYTY) počtu a průměru žil 2 až 19x1 mm2</t>
  </si>
  <si>
    <t>1141428110</t>
  </si>
  <si>
    <t>90+110 "4x1+2x1</t>
  </si>
  <si>
    <t>100+100 "4x1+2x1</t>
  </si>
  <si>
    <t>Součet</t>
  </si>
  <si>
    <t>1257376001</t>
  </si>
  <si>
    <t>KABEL JYTY 4x1, KRUH 20M</t>
  </si>
  <si>
    <t>-990980062</t>
  </si>
  <si>
    <t>100+90</t>
  </si>
  <si>
    <t>1257404001</t>
  </si>
  <si>
    <t>KABEL JYTY 2X1, KRUH 20M</t>
  </si>
  <si>
    <t>-1897885642</t>
  </si>
  <si>
    <t>100+110</t>
  </si>
  <si>
    <t>741130023</t>
  </si>
  <si>
    <t>Ukončení vodičů izolovaných s označením a zapojením na svorkovnici s otevřením a uzavřením krytu, průřezu žíly do 6 mm2</t>
  </si>
  <si>
    <t>648286008</t>
  </si>
  <si>
    <t xml:space="preserve">Poznámka k položce:
Ukončení pospoj vodiče CY6 vč pospoj svorky
</t>
  </si>
  <si>
    <t>741210103</t>
  </si>
  <si>
    <t>Montáž rozváděčů litinových, hliníkových nebo plastových bez zapojení vodičů sestavy hmotnosti do 300 kg</t>
  </si>
  <si>
    <t>1535383652</t>
  </si>
  <si>
    <t>35718100.R</t>
  </si>
  <si>
    <t xml:space="preserve">Rozvaděč2000x800x800: Základní podmínkou je plná kompatibilita se stávajícím zařízením, nadřazeným zařízením a komunikace s ostatními novými zařízeními objektu. 
 HLAVNÍ SOUČÁSTI :Top Duct Light – délky  800 mm
Top Duct Light – stavitelný koncový kryt
Překlenovací kanál s ochranou poloměru ohybu
Příslušenství pro kabelový management, řízené PDU                                                                                           </t>
  </si>
  <si>
    <t>1694505491</t>
  </si>
  <si>
    <t>741313053.R</t>
  </si>
  <si>
    <t>-1534492730</t>
  </si>
  <si>
    <t>1213449</t>
  </si>
  <si>
    <t>5693537</t>
  </si>
  <si>
    <t>741313143.R</t>
  </si>
  <si>
    <t>-2060992270</t>
  </si>
  <si>
    <t>1585463</t>
  </si>
  <si>
    <t>RAMECEK DATOVY RJ45 CAT.5 UTP GW30287</t>
  </si>
  <si>
    <t>-305817076</t>
  </si>
  <si>
    <t>952545518</t>
  </si>
  <si>
    <t>Poznámka k položce:
průmyslové provedení</t>
  </si>
  <si>
    <t>741376011</t>
  </si>
  <si>
    <t>Montáž speciálních svítidel se zapojením vodičů výstražného majáčku s barevnými diodami s podstavcem blikače</t>
  </si>
  <si>
    <t>404830100</t>
  </si>
  <si>
    <t>Poznámka k položce:
Požární hlásič kombinovaný teplo+kouř, možností autonomního ohlášení. Nutná kompatibilita se současnou EZS</t>
  </si>
  <si>
    <t>7418206.R</t>
  </si>
  <si>
    <t>D+M obslužné pole požární ochrany</t>
  </si>
  <si>
    <t>-173586694</t>
  </si>
  <si>
    <t>7418207.R</t>
  </si>
  <si>
    <t>D+M montážní deska pro kamery do zateplení</t>
  </si>
  <si>
    <t>1650040766</t>
  </si>
  <si>
    <t>7418208.R</t>
  </si>
  <si>
    <t>D+M IP ústředna, 100 (200) uživatelů, 30 hovorů, až 16 portů pro FXS, GSM, FXO a BRI, rack</t>
  </si>
  <si>
    <t>-496357012</t>
  </si>
  <si>
    <t>7418209.R</t>
  </si>
  <si>
    <t>D+M Sada pro dálkový odečet elektriky pomocí LAN, vč. ETH brány a napájení - komplet</t>
  </si>
  <si>
    <t>226133533</t>
  </si>
  <si>
    <t>7418210.R</t>
  </si>
  <si>
    <t>D+M Sada pro dálkový odečet plynu pomocí LAN, vč. ETH brány a napájení - komplet</t>
  </si>
  <si>
    <t>2095424003</t>
  </si>
  <si>
    <t>7418211.R</t>
  </si>
  <si>
    <t>D+M Sada pro dálkový odečet vody pomocí LAN, vč. ETH brány a napájení - komplet</t>
  </si>
  <si>
    <t>-800531139</t>
  </si>
  <si>
    <t>998741101</t>
  </si>
  <si>
    <t>Přesun hmot pro silnoproud stanovený z hmotnosti přesunovaného materiálu vodorovná dopravní vzdálenost do 50 m v objektech výšky do 6 m</t>
  </si>
  <si>
    <t>20785590</t>
  </si>
  <si>
    <t>742110503</t>
  </si>
  <si>
    <t>Montáž krabic elektroinstalačních s víčkem zapuštěných plastových včetně zasekání odbočných univerzálních</t>
  </si>
  <si>
    <t>-188664951</t>
  </si>
  <si>
    <t>34571521</t>
  </si>
  <si>
    <t>krabice univerzální rozvodná z PH s víčkem a svorkovnicí krabicovou šroubovací s vodiči 12x4mm2 D 73,5mm x 43mm</t>
  </si>
  <si>
    <t>1411965303</t>
  </si>
  <si>
    <t>742121001</t>
  </si>
  <si>
    <t>Montáž kabelů sdělovacích pro vnitřní rozvody počtu žil do 15</t>
  </si>
  <si>
    <t>684849480</t>
  </si>
  <si>
    <t>400+3700+500</t>
  </si>
  <si>
    <t>10.058.430</t>
  </si>
  <si>
    <t>-790129404</t>
  </si>
  <si>
    <t>Poznámka k položce:
bezhalogenový</t>
  </si>
  <si>
    <t>1287642</t>
  </si>
  <si>
    <t>KABEL OPTRONICS CAT6 UTP 6305 PVC LSZH</t>
  </si>
  <si>
    <t>-121155358</t>
  </si>
  <si>
    <t>400*1,2 'Přepočtené koeficientem množství</t>
  </si>
  <si>
    <t>742210005</t>
  </si>
  <si>
    <t>Montáž ústředny EPS čelního panelu</t>
  </si>
  <si>
    <t>-2054644812</t>
  </si>
  <si>
    <t>1285705</t>
  </si>
  <si>
    <t xml:space="preserve">USTREDNA EPS </t>
  </si>
  <si>
    <t>-1565436369</t>
  </si>
  <si>
    <t>742210006</t>
  </si>
  <si>
    <t>Montáž ústředny EPS rozšiřující karty</t>
  </si>
  <si>
    <t>-1923741516</t>
  </si>
  <si>
    <t>10.943.464</t>
  </si>
  <si>
    <t>rozšiřující karta  8 portů, 4 pozice pro S2, O2, SO, BRI, GSM</t>
  </si>
  <si>
    <t>1025745270</t>
  </si>
  <si>
    <t>742210071</t>
  </si>
  <si>
    <t>Montáž ovládacího tabla externího pro EPS</t>
  </si>
  <si>
    <t>-1520608940</t>
  </si>
  <si>
    <t>ABB.2TMA2.R</t>
  </si>
  <si>
    <t>Tablo obsluhy EPS</t>
  </si>
  <si>
    <t>-1048805058</t>
  </si>
  <si>
    <t>Poznámka k položce:
ušlechtilá ocel</t>
  </si>
  <si>
    <t>742210111</t>
  </si>
  <si>
    <t>Montáž klíčového trezoru se zámkovou vložkou</t>
  </si>
  <si>
    <t>-2013307845</t>
  </si>
  <si>
    <t>ABB.2TMA2.R2</t>
  </si>
  <si>
    <t>klíčový trezor požární ochrany</t>
  </si>
  <si>
    <t>-2030291299</t>
  </si>
  <si>
    <t>742210231</t>
  </si>
  <si>
    <t>Montáž magnetu přídržného s tlačítkem</t>
  </si>
  <si>
    <t>1615920181</t>
  </si>
  <si>
    <t>1577140</t>
  </si>
  <si>
    <t xml:space="preserve">MAGNETICKY KONTAKT </t>
  </si>
  <si>
    <t>-1245796445</t>
  </si>
  <si>
    <t xml:space="preserve">Poznámka k položce:
Magnetka okenní a dveřní, Základní podmínkou je plná kompatibilita se stávajícím zařízením, nadřazeným zařízením a komunikace s ostatními novými zařízeními objektu. </t>
  </si>
  <si>
    <t>742210261</t>
  </si>
  <si>
    <t>Montáž světelných nebo zvukových prvků EPS sirény nebo majáku nebo signalizace</t>
  </si>
  <si>
    <t>-301648289</t>
  </si>
  <si>
    <t>1+1</t>
  </si>
  <si>
    <t>1214156</t>
  </si>
  <si>
    <t>VNITRNI SIRENA JA-110A
Kompatibilita se současnou technologií.</t>
  </si>
  <si>
    <t>-597510280</t>
  </si>
  <si>
    <t>10.614.925</t>
  </si>
  <si>
    <t>elektronicka sirena + LED indikace, 24 V
Kompatibilita se současnou technologií</t>
  </si>
  <si>
    <t>-2041434736</t>
  </si>
  <si>
    <t>Poznámka k položce:
elektronická siréna + LED indikace, 24 V, 32 tónů, 50901</t>
  </si>
  <si>
    <t>7422200.R</t>
  </si>
  <si>
    <t>D+M Ústředna vestavěného melodického zvonění. Určená pro 100V rozvody vhodná pro montáž do 19" RACK-u. Obsahuje vestavěný SD/MP3 prehrávač. Má časový plánovač pro vysílání zvonění, hudby, hlášení na celý týden. Zabudované ochrany: limitér, ochrana proti zkratu a tepelná ochrana, včetně SD karty a SW. Ústředna má výkon 120 W a doplňkový digitálny zesilovač má výkon 240W/100V. Možnost změnit klasické školní zvonění na zvonění pomocí libovolnou melodie, využití na automatizované hlášení stavu nebezpečí apod. Kompatibilita se současnou technologií. Nožnost vyslání signálu do PCO.  Obsahuje záložní zdroj.</t>
  </si>
  <si>
    <t>-1993503383</t>
  </si>
  <si>
    <t>7422200.R2</t>
  </si>
  <si>
    <t>D+M Ústředna s MP3 přehrávačem s dálkovým ovladačem. Vstupy: 3 x MIC (MIC 1 paging), 3 x AUX, vestavěný MP3 přehrávač z USB disku nebo z SD karty. MASTER VOLUME, LED indikace výstupní úrovně, společné korekce basů a výšek, napájení: 230V AC, výkon: 120W (100V, 70V, 4-8-16 Ohm), GONG, 480 x 88 x 390 mm, hmotnost: 11 kg.  Možnost hlášení jednotlivých úseků. Kompatibilita se současnou technologií hlášení. Obsahuje záložní zdroj.</t>
  </si>
  <si>
    <t>2048177818</t>
  </si>
  <si>
    <t>742220071</t>
  </si>
  <si>
    <t>Montáž dveřního modulu pro připojení čteček v krytu</t>
  </si>
  <si>
    <t>-2012450905</t>
  </si>
  <si>
    <t>1392899</t>
  </si>
  <si>
    <t>Čtecí modul , který ovládá dveřní zámek, vyhodnocuje čtení karet jak z čteček, tak i z modulů, ovládá bzučák, vyhodnocuje vstupy a může komunikovat dále po lince RS-485,  plná kompatibilita se současným zařízením</t>
  </si>
  <si>
    <t>1176367835</t>
  </si>
  <si>
    <t>742220141</t>
  </si>
  <si>
    <t>Montáž klávesnice pro dodanou ústřednu</t>
  </si>
  <si>
    <t>-1163559052</t>
  </si>
  <si>
    <t>1608209</t>
  </si>
  <si>
    <t xml:space="preserve">Klávesnice v kovovém uzamykacím krytu.  Kompatibilita se současnou technologií hlášení.
</t>
  </si>
  <si>
    <t>-1432658552</t>
  </si>
  <si>
    <t>742220171</t>
  </si>
  <si>
    <t>Montáž komunikátoru do ústředny telefonní</t>
  </si>
  <si>
    <t>-1625878966</t>
  </si>
  <si>
    <t>1676558</t>
  </si>
  <si>
    <t>IP Vario, dveřní interkom, 6 tl.</t>
  </si>
  <si>
    <t>-281391406</t>
  </si>
  <si>
    <t>742220421</t>
  </si>
  <si>
    <t>Nastavení a oživení PZTS instalace přístupového SW</t>
  </si>
  <si>
    <t>-1359197464</t>
  </si>
  <si>
    <t>139289.R</t>
  </si>
  <si>
    <t>řídící jednotka přístupového systému</t>
  </si>
  <si>
    <t>163307686</t>
  </si>
  <si>
    <t>742230001</t>
  </si>
  <si>
    <t>Montáž kamerového systému DVR nebo NAS, nahrávacího zařízení pro kamery</t>
  </si>
  <si>
    <t>-1246252671</t>
  </si>
  <si>
    <t>1000897</t>
  </si>
  <si>
    <t>NAHRAVACI ZARIZEN: kamerový záznam dle typu kamery, plná kompatibilita se současným systémem, včetně stejného SW. Kamerový záznam min. 21dní, možnost aut.přemazání.</t>
  </si>
  <si>
    <t>-405874530</t>
  </si>
  <si>
    <t>742230003</t>
  </si>
  <si>
    <t>Montáž kamerového systému venkovní nebo vnitřní kamery</t>
  </si>
  <si>
    <t>-482742235</t>
  </si>
  <si>
    <t>19+11</t>
  </si>
  <si>
    <t>ABS.0111360008.R</t>
  </si>
  <si>
    <t>Kamera IP, interní. Dle požadavků zadavatele, provedení proti vandalismu, min. 2MPx s rozlišením, IR přísvit, min. 10m, mechanický IR CUT foltr, WDR min. 120dB, motorický objektiv při 30 sn./sec, typ ohniskové vzdálenosti dopřesní zadavatel, napájení prostřednictvím PoE switchů, podpora kodek videa h. 265, plná kompatibilita se stávajícím systémem</t>
  </si>
  <si>
    <t>-364248707</t>
  </si>
  <si>
    <t>ABS.0111360.R</t>
  </si>
  <si>
    <t>Kamera IP. Dle požadavků zadavatele, provedení do exterieru a proti vandalismu,BULLET, min. 2MPx s rozlišením, IR přísvit, min. 10m, motorický objektiv (standatr 2,8-12 mm ohnisková vzdálenost), typ ohniskové vzdálenosti dopřesní zadavatel, napájení prostřednictvím PoE switchů, podpora kodek videa h. 265, plná kompatibilita se stávajícím systémem</t>
  </si>
  <si>
    <t>-795375116</t>
  </si>
  <si>
    <t>742240001</t>
  </si>
  <si>
    <t>Montáž elekronické kontroly vstupu čtečky karet</t>
  </si>
  <si>
    <t>-1037789014</t>
  </si>
  <si>
    <t>11.006.717</t>
  </si>
  <si>
    <t>Čtečka  pro připojení ke čtecímu modulu, který ovládá dveřní zámek, vyhodnocuje čtení karet jak z čtecího modulu, tak ze čtečky, ovládá bzučák , vyhodnocuje vstupy a může komunikovat dále po lince RS-485.  plná kompatibilita se současným zařízením.</t>
  </si>
  <si>
    <t>-1519767053</t>
  </si>
  <si>
    <t>742310006</t>
  </si>
  <si>
    <t>Montáž domovního telefonu nástěnného audio/video telefonu</t>
  </si>
  <si>
    <t>1460944086</t>
  </si>
  <si>
    <t>1491926</t>
  </si>
  <si>
    <t> IP telefon, LCD, 1x SIP účet, 2 linky, 2x RJ45 Mb</t>
  </si>
  <si>
    <t>-55215801</t>
  </si>
  <si>
    <t>1002530</t>
  </si>
  <si>
    <t> IP video telefon, Android, 4,3" LCD, 6x SIP účtů, 2x RJ45, USB, WIFI, Bluetooth, PoE</t>
  </si>
  <si>
    <t>472306199</t>
  </si>
  <si>
    <t>742330011</t>
  </si>
  <si>
    <t>Montáž strukturované kabeláže zařízení do rozvaděče switche, UPS, DVR, server bez nastavení</t>
  </si>
  <si>
    <t>-1786061297</t>
  </si>
  <si>
    <t>15772.R</t>
  </si>
  <si>
    <t>Switch 48x 10/100/1000 Mbps, 2x 1 Gbps SFP, 2x 10 Gbps SFP+, POE+ 802.3af/at, rack 1U, Kompatibilita se současnou technologií hlášení.</t>
  </si>
  <si>
    <t>-1307253625</t>
  </si>
  <si>
    <t>-1249916951</t>
  </si>
  <si>
    <t>1191399.R</t>
  </si>
  <si>
    <t>Zdroj UPS, výkon 5 kW, provedení On-Line. Kompatibilita se současnou technologií.</t>
  </si>
  <si>
    <t>1833822458</t>
  </si>
  <si>
    <t>742330023</t>
  </si>
  <si>
    <t>Montáž strukturované kabeláže příslušenství a ostatní práce k rozvaděčům vyvazovacíhoho panelu 1U</t>
  </si>
  <si>
    <t>817995231</t>
  </si>
  <si>
    <t>1370100</t>
  </si>
  <si>
    <t xml:space="preserve">VYVAZOVACI PANEL 19" </t>
  </si>
  <si>
    <t>1110354413</t>
  </si>
  <si>
    <t>742330024</t>
  </si>
  <si>
    <t>Montáž strukturované kabeláže příslušenství a ostatní práce k rozvaděčům patch panelu 24 portů UTP/FTP</t>
  </si>
  <si>
    <t>-424370735</t>
  </si>
  <si>
    <t>1490175</t>
  </si>
  <si>
    <t xml:space="preserve">PANEL 24x RJ45 UTP 6 1U </t>
  </si>
  <si>
    <t>-1819557163</t>
  </si>
  <si>
    <t>742410011</t>
  </si>
  <si>
    <t>Montáž rozhlasu vstupního modulu rozhlasové ústředny</t>
  </si>
  <si>
    <t>-875331475</t>
  </si>
  <si>
    <t>ABS.020170.R</t>
  </si>
  <si>
    <t>modul pro ústředny – 2xFXS port pro 2 analog.telefony</t>
  </si>
  <si>
    <t>-1933345141</t>
  </si>
  <si>
    <t>742410062</t>
  </si>
  <si>
    <t>Montáž rozhlasu reproduktoru podhledového s krytem</t>
  </si>
  <si>
    <t>-679261219</t>
  </si>
  <si>
    <t>ABB.2CKA008.R</t>
  </si>
  <si>
    <t>560555481</t>
  </si>
  <si>
    <t>742420121</t>
  </si>
  <si>
    <t>Montáž společné televizní antény televizní zásuvky koncové nebo průběžné</t>
  </si>
  <si>
    <t>-451417772</t>
  </si>
  <si>
    <t>37451231</t>
  </si>
  <si>
    <t>zásuvka telefonní bílá</t>
  </si>
  <si>
    <t>1446668778</t>
  </si>
  <si>
    <t xml:space="preserve">Poznámka k položce:
zásuvka TV+R+sat, barva bálá, komplet
</t>
  </si>
  <si>
    <t>998742101</t>
  </si>
  <si>
    <t>Přesun hmot pro slaboproud stanovený z hmotnosti přesunovaného materiálu vodorovná dopravní vzdálenost do 50 m v objektech výšky do 6 m</t>
  </si>
  <si>
    <t>-1858836256</t>
  </si>
  <si>
    <t>2203005.R1</t>
  </si>
  <si>
    <t>Ukončení kabelu UTP v RACK</t>
  </si>
  <si>
    <t>896714632</t>
  </si>
  <si>
    <t>2203005.R10</t>
  </si>
  <si>
    <t>Sada montážního příslušenství</t>
  </si>
  <si>
    <t>kpl</t>
  </si>
  <si>
    <t>584070791</t>
  </si>
  <si>
    <t>2203005.R11</t>
  </si>
  <si>
    <t>Podružný a montážní materiál</t>
  </si>
  <si>
    <t>65860511</t>
  </si>
  <si>
    <t>93</t>
  </si>
  <si>
    <t>2203005.R12</t>
  </si>
  <si>
    <t xml:space="preserve">Pomocná montáž mechanická
Pomocná montáž elektro
</t>
  </si>
  <si>
    <t>594758646</t>
  </si>
  <si>
    <t>94</t>
  </si>
  <si>
    <t>2203005.R2</t>
  </si>
  <si>
    <t>Konektorování optického kabelu</t>
  </si>
  <si>
    <t>-778134289</t>
  </si>
  <si>
    <t>95</t>
  </si>
  <si>
    <t>2203005.R3</t>
  </si>
  <si>
    <t>D+M Konektor FSMA a ST(BFOC) s rýhovanou maticí nebo šestihrannou maticí pro krimpování, lepení nebo snadné upínání Vhodný pro POF 2,2 mm Vhodné pro různé průměry kabelů (2,2 mm a 6,0 mm) Konektor s ochranou proti nadměrnému ohybu a protiprachovou zátkou Ochrana proti ohybu, barva černá a červená</t>
  </si>
  <si>
    <t>-120103730</t>
  </si>
  <si>
    <t>96</t>
  </si>
  <si>
    <t>2203005.R4</t>
  </si>
  <si>
    <t>Úsředna EPS a EZS - příprava</t>
  </si>
  <si>
    <t>-355560792</t>
  </si>
  <si>
    <t>2203005.R5</t>
  </si>
  <si>
    <t>Sada montážního příslušenství pro IT</t>
  </si>
  <si>
    <t>-25948524</t>
  </si>
  <si>
    <t>2203005.R6</t>
  </si>
  <si>
    <t>Sada montážního příslušenství pro EPS</t>
  </si>
  <si>
    <t>-1220542298</t>
  </si>
  <si>
    <t>99</t>
  </si>
  <si>
    <t>2203005.R7</t>
  </si>
  <si>
    <t>Sada montážního příslušenství pro EZS</t>
  </si>
  <si>
    <t>1679474940</t>
  </si>
  <si>
    <t>100</t>
  </si>
  <si>
    <t>2203005.R8</t>
  </si>
  <si>
    <t>Sada montážního příslušenství pro AUDIO</t>
  </si>
  <si>
    <t>-264154204</t>
  </si>
  <si>
    <t>101</t>
  </si>
  <si>
    <t>2203005.R9</t>
  </si>
  <si>
    <t>Měření na kabelu LAN CAT.6</t>
  </si>
  <si>
    <t>1671363541</t>
  </si>
  <si>
    <t>102</t>
  </si>
  <si>
    <t>210051111</t>
  </si>
  <si>
    <t>Montáž vodičů samonosného dielektrického optického kabelu (SDOK) tažením</t>
  </si>
  <si>
    <t>168905255</t>
  </si>
  <si>
    <t>103</t>
  </si>
  <si>
    <t>1207543.R</t>
  </si>
  <si>
    <t>Kabel optický, skleněný, určený pro venkovní prostředí s možností zatahování do chrániček. Vícevidový stupňovaný index. Koeficient útlumu dB/km ≤ 150,0 při 660 nm, Průměr jádra, pole v mikrometrech 980,  Šířka pásma pro 1 km MHz 10 při 660 nm ≥ 8 při 850 nm, numerická apertura 0,47</t>
  </si>
  <si>
    <t>1921637035</t>
  </si>
  <si>
    <t>104</t>
  </si>
  <si>
    <t>2203005.R</t>
  </si>
  <si>
    <t>Ukončení kabelu UTP v zásuvce</t>
  </si>
  <si>
    <t>1969185387</t>
  </si>
  <si>
    <t>105</t>
  </si>
  <si>
    <t>2203007.R</t>
  </si>
  <si>
    <t>D+M  horizontální ventilační jednotka , 2U, 4x ventilátor, 230V/60W </t>
  </si>
  <si>
    <t>1876389894</t>
  </si>
  <si>
    <t>106</t>
  </si>
  <si>
    <t>2203008.R</t>
  </si>
  <si>
    <t>D+M Záložní zdroj do výkonu 6kVA, osazen výstupními zásuvkami typu CEE 7/4 (Schuko), které umožňují jednoduché připojení většiny běžně používaných zařízení. Modely má výstupní svorkovnici pro připojení PDU nebo centrálního rozvodu. Výstup filtrovaný výstup (čistě sinusový) a nastavitelné provozní parametry.</t>
  </si>
  <si>
    <t>-179486184</t>
  </si>
  <si>
    <t>107</t>
  </si>
  <si>
    <t>2203009.R</t>
  </si>
  <si>
    <t>D+M Wiegandový kontrolér</t>
  </si>
  <si>
    <t>-2052313860</t>
  </si>
  <si>
    <t>108</t>
  </si>
  <si>
    <t>2203010.R</t>
  </si>
  <si>
    <t>D+M bzučák,  plná kompatibilita se současným zařízením</t>
  </si>
  <si>
    <t>-283364159</t>
  </si>
  <si>
    <t>109</t>
  </si>
  <si>
    <t>220320083</t>
  </si>
  <si>
    <t>Montáž  hodin včetně montáže na připravené úchytné body, připojení přívodů, přezkoušení hodin a signalizace, seřízení na jednotný čas digitálních [IKON 20 IPP] do panelu</t>
  </si>
  <si>
    <t>154741194</t>
  </si>
  <si>
    <t>110</t>
  </si>
  <si>
    <t>1542228</t>
  </si>
  <si>
    <t xml:space="preserve">DIGITALNI NASTENNE </t>
  </si>
  <si>
    <t>155380102</t>
  </si>
  <si>
    <t>Poznámka k položce:
Hodiny maticové digitální, ETH komunikace, řídící SW mat.hodin</t>
  </si>
  <si>
    <t>111</t>
  </si>
  <si>
    <t>220320201</t>
  </si>
  <si>
    <t>Montáž zvonku pro vnitřní použití na střídavý nebo stejnosměrný proud napětí 3 až 24 V</t>
  </si>
  <si>
    <t>-762201708</t>
  </si>
  <si>
    <t>112</t>
  </si>
  <si>
    <t>1241641</t>
  </si>
  <si>
    <t xml:space="preserve">ZVONEK  DIGI </t>
  </si>
  <si>
    <t>-1581385420</t>
  </si>
  <si>
    <t>Poznámka k položce:
Zvonek digitální pro nízkonapěťový rozvod, spuštění a ovládání maticovými digotálními hodinami s možností panikové sirény, nastavení hlasitosti 75-95 dB, provedení proti vandalismu</t>
  </si>
  <si>
    <t>113</t>
  </si>
  <si>
    <t>220322002</t>
  </si>
  <si>
    <t>Montáž součástí EZS čidla, snímače nebo sirény</t>
  </si>
  <si>
    <t>-1479839168</t>
  </si>
  <si>
    <t>114</t>
  </si>
  <si>
    <t>1216214</t>
  </si>
  <si>
    <t>CIDLO EZS</t>
  </si>
  <si>
    <t>-1763266433</t>
  </si>
  <si>
    <t>Poznámka k položce:
EZS čilo provedení PIR+tříšťivé. Základní podmínkou je plná kompatibilita se stávajícím zařízením, nadřazeným zařízením a komunikace s ostatními novými zařízeními objektu. Typ PIR+GLASS</t>
  </si>
  <si>
    <t>115</t>
  </si>
  <si>
    <t>220300643</t>
  </si>
  <si>
    <t>Ukončení koaxiálních kabelů pro anténní svody včetně odstranění pláště na jednom konci kabelu, úpravy vnějšího dutého vodiče, odstranění izolace z vnitřního vodiče, přiletování na špičky konektorů na kabelu do vnějšího průměru do 15 mm</t>
  </si>
  <si>
    <t>-1456203127</t>
  </si>
  <si>
    <t>116</t>
  </si>
  <si>
    <t>220450021</t>
  </si>
  <si>
    <t>Uvedení systému do provozu nastavení a konfigurace SW dohledu 1 port</t>
  </si>
  <si>
    <t>1629577780</t>
  </si>
  <si>
    <t>117</t>
  </si>
  <si>
    <t>1137352.R</t>
  </si>
  <si>
    <t>KONFIGURACNI SOFTWARE APS</t>
  </si>
  <si>
    <t>186258603</t>
  </si>
  <si>
    <t>118</t>
  </si>
  <si>
    <t>220322001</t>
  </si>
  <si>
    <t>Montáž zabezpečovací ústředny EZS</t>
  </si>
  <si>
    <t>-2077630642</t>
  </si>
  <si>
    <t>119</t>
  </si>
  <si>
    <t>1576585</t>
  </si>
  <si>
    <t>Ústředna EZS 16Z komplet vč. Krabice, napaječe a AKU. Kompatibilita se současnou technologií.</t>
  </si>
  <si>
    <t>1163433731</t>
  </si>
  <si>
    <t>120</t>
  </si>
  <si>
    <t>220182002</t>
  </si>
  <si>
    <t>Zatažení trubek do chráničky 110 mm ochranné z HDPE</t>
  </si>
  <si>
    <t>468104759</t>
  </si>
  <si>
    <t>Poznámka k položce:
Chránička do zemně DN40</t>
  </si>
  <si>
    <t>121</t>
  </si>
  <si>
    <t>Montáž kabelu uloženého v trubkách nebo v lištách včetně odvinutí kabelu z bubnu, natáhnutí, odříznutí, zaizolování a zatažení do trubek nebo lišt, pročištění trubky, prozvonění a označení kabelu SYKFY 5 x 2 x 0,5 mm</t>
  </si>
  <si>
    <t>892648732</t>
  </si>
  <si>
    <t>122</t>
  </si>
  <si>
    <t>34121046</t>
  </si>
  <si>
    <t>kabel sdělovací s Cu jádrem 3x2x0,5mm SYKFY</t>
  </si>
  <si>
    <t>398071720</t>
  </si>
  <si>
    <t>123</t>
  </si>
  <si>
    <t>220322007</t>
  </si>
  <si>
    <t>Montáž komunikačního modulu univerzální [UNI1TN] nebo multifunkční [E080] nebo USD</t>
  </si>
  <si>
    <t>340804330</t>
  </si>
  <si>
    <t>124</t>
  </si>
  <si>
    <t>220322008</t>
  </si>
  <si>
    <t>Montáž komunikačního modulu konfigurace a nastavení</t>
  </si>
  <si>
    <t>-4514593</t>
  </si>
  <si>
    <t>125</t>
  </si>
  <si>
    <t>10.900.991</t>
  </si>
  <si>
    <t>SW komunikační. Kompatibilita se současnou technologií,multilicence</t>
  </si>
  <si>
    <t>-1333975327</t>
  </si>
  <si>
    <t>Poznámka k položce:
Programovací software pro PLC (verze 3), multi licence</t>
  </si>
  <si>
    <t>126</t>
  </si>
  <si>
    <t>220700181</t>
  </si>
  <si>
    <t>Montáž koaxiálního kabelu na stožár TVP včetně přípravy kabelu, vytažení na stožár a pevného přichycení, vlastního měření, zápisu naměřených hodnot, zrušení spojení, vyhotovení protokolu [VCE ZE 75-12,2]</t>
  </si>
  <si>
    <t>-1518571077</t>
  </si>
  <si>
    <t>127</t>
  </si>
  <si>
    <t>1002898</t>
  </si>
  <si>
    <t>KABEL KOAX H-121 AL 75 OHM PVC</t>
  </si>
  <si>
    <t>1817889728</t>
  </si>
  <si>
    <t>Poznámka k položce:
pro TV</t>
  </si>
  <si>
    <t>-1570053452</t>
  </si>
  <si>
    <t>129</t>
  </si>
  <si>
    <t>-355690395</t>
  </si>
  <si>
    <t>46-M</t>
  </si>
  <si>
    <t>Zemní práce při extr.mont.pracích</t>
  </si>
  <si>
    <t>130</t>
  </si>
  <si>
    <t>460490012</t>
  </si>
  <si>
    <t>Krytí kabelů, spojek, koncovek a odbočnic  kabelů výstražnou fólií z PVC včetně vyrovnání povrchu rýhy, rozvinutí a uložení fólie do rýhy, fólie šířky do 25cm</t>
  </si>
  <si>
    <t>-167413859</t>
  </si>
  <si>
    <t>131</t>
  </si>
  <si>
    <t>460710001</t>
  </si>
  <si>
    <t>Vyplnění rýh a otvorů  vyplnění a omítnutí rýh ve stropech hloubky do 3 cm a šířky do 3 cm</t>
  </si>
  <si>
    <t>1293857296</t>
  </si>
  <si>
    <t>132</t>
  </si>
  <si>
    <t>460710032</t>
  </si>
  <si>
    <t>Vyplnění rýh a otvorů  vyplnění a omítnutí rýh ve stěnách hloubky do 3 cm a šířky přes 3 do 5 cm</t>
  </si>
  <si>
    <t>-1624952272</t>
  </si>
  <si>
    <t>133</t>
  </si>
  <si>
    <t>460710043</t>
  </si>
  <si>
    <t>Vyplnění rýh a otvorů  vyplnění a omítnutí rýh ve stěnách hloubky přes 3 do 5 cm a šířky přes 5 do 7 cm</t>
  </si>
  <si>
    <t>1501176178</t>
  </si>
  <si>
    <t>VRN</t>
  </si>
  <si>
    <t>Vedlejší rozpočtové náklady</t>
  </si>
  <si>
    <t>VRN4</t>
  </si>
  <si>
    <t>Inženýrská činnost</t>
  </si>
  <si>
    <t>134</t>
  </si>
  <si>
    <t>043002000</t>
  </si>
  <si>
    <t>Zkoušky a ostatní měření
Oživení, odskoušení, uvedení do provozu, zaučení obsluhy</t>
  </si>
  <si>
    <t>1024</t>
  </si>
  <si>
    <t>-1691865927</t>
  </si>
  <si>
    <t>135</t>
  </si>
  <si>
    <t>043002000.R</t>
  </si>
  <si>
    <t>Protokol o funkčních zkouškách</t>
  </si>
  <si>
    <t>-1014530167</t>
  </si>
  <si>
    <t>136</t>
  </si>
  <si>
    <t>044002000</t>
  </si>
  <si>
    <t>Revize: Revize elektro</t>
  </si>
  <si>
    <t>433632192</t>
  </si>
  <si>
    <t>SO 101h - MaR</t>
  </si>
  <si>
    <t xml:space="preserve">    742 - Elektroinstalace - slaboproud</t>
  </si>
  <si>
    <t xml:space="preserve">    VRN1 - Průzkumné, geodetické a projektové práce</t>
  </si>
  <si>
    <t>-433962615</t>
  </si>
  <si>
    <t>34111030</t>
  </si>
  <si>
    <t>kabel silový s Cu jádrem 1 kV 3x1,5mm2</t>
  </si>
  <si>
    <t>-1835919121</t>
  </si>
  <si>
    <t>100*1,2 'Přepočtené koeficientem množství</t>
  </si>
  <si>
    <t>399564583</t>
  </si>
  <si>
    <t>1909423100</t>
  </si>
  <si>
    <t>50*1,2 'Přepočtené koeficientem množství</t>
  </si>
  <si>
    <t>741311004.R</t>
  </si>
  <si>
    <t>Montáž spínačů speciálních se zapojením vodičů čidla  nástěnného</t>
  </si>
  <si>
    <t>1568169936</t>
  </si>
  <si>
    <t>4+1</t>
  </si>
  <si>
    <t>IVR.E13170</t>
  </si>
  <si>
    <t>Teplotní čidlo - Pt1000/ - 50° C + 180° C/1,5m</t>
  </si>
  <si>
    <t>-2017143213</t>
  </si>
  <si>
    <t>1233383</t>
  </si>
  <si>
    <t>VENKOVNI CIDLO TEPLOTY NTC 1 KOHM IP54</t>
  </si>
  <si>
    <t>1042757747</t>
  </si>
  <si>
    <t>741330821</t>
  </si>
  <si>
    <t>Montáž relé doplňkových prvků regulátoru</t>
  </si>
  <si>
    <t>1649612035</t>
  </si>
  <si>
    <t>IVR.1110000</t>
  </si>
  <si>
    <t>Regulační sestava - ekvitermní regulace</t>
  </si>
  <si>
    <t>2064936237</t>
  </si>
  <si>
    <t>741370032</t>
  </si>
  <si>
    <t>Montáž svítidel žárovkových se zapojením vodičů bytových nebo společenských místností nástěnných přisazených 1 zdroj se sklem</t>
  </si>
  <si>
    <t>-1988783202</t>
  </si>
  <si>
    <t>1245210</t>
  </si>
  <si>
    <t>SVITIDLO VENKOVNI nástěnné s červeným prutem, 23 V, 50 Hz</t>
  </si>
  <si>
    <t>1922454539</t>
  </si>
  <si>
    <t>7418212.R</t>
  </si>
  <si>
    <t>D+M pospojovací zařízení</t>
  </si>
  <si>
    <t>65662281</t>
  </si>
  <si>
    <t>7418213.R</t>
  </si>
  <si>
    <t>D+M dálkové ovládání</t>
  </si>
  <si>
    <t>-1744470242</t>
  </si>
  <si>
    <t>7418214.R</t>
  </si>
  <si>
    <t xml:space="preserve">D+M houkačka signalizační
</t>
  </si>
  <si>
    <t>1301726667</t>
  </si>
  <si>
    <t>7418215.R</t>
  </si>
  <si>
    <t xml:space="preserve">D+M předprogramovaný programovatelný přístroj kotelní poruchové signalizace včetně napájecího zdroje, tlakového čidla, čidla zaplavení, čidla teploty prostoru, čidla teploty topné vody
</t>
  </si>
  <si>
    <t>1742451134</t>
  </si>
  <si>
    <t>7418216.R</t>
  </si>
  <si>
    <t>D+M jednotlačítkový ovladač v plastové skříni s hřib. knoflíkem</t>
  </si>
  <si>
    <t>-202173807</t>
  </si>
  <si>
    <t>7418217.R</t>
  </si>
  <si>
    <t>D+M přístrojové pojistky, svorky, průchodky</t>
  </si>
  <si>
    <t>901349463</t>
  </si>
  <si>
    <t>7418218.R</t>
  </si>
  <si>
    <t>D+M kvitovací tlačítko do panelu, 230 V</t>
  </si>
  <si>
    <t>-1474143682</t>
  </si>
  <si>
    <t>7418219.R</t>
  </si>
  <si>
    <t xml:space="preserve">D+M nástěnná rozvaděčová skříň plastová 600x450x250 mm, včetně svorek a kabelových průchodek
</t>
  </si>
  <si>
    <t>-1574037618</t>
  </si>
  <si>
    <t>7418220.R</t>
  </si>
  <si>
    <t>D+M zásuvková skříň 1F vč. jištění</t>
  </si>
  <si>
    <t>-1559848236</t>
  </si>
  <si>
    <t>7418221.R</t>
  </si>
  <si>
    <t>D+M kabelové lišty a rošty cca 30 m</t>
  </si>
  <si>
    <t>469731774</t>
  </si>
  <si>
    <t>7418222.R</t>
  </si>
  <si>
    <t>D+M směsovací modul</t>
  </si>
  <si>
    <t>1625030343</t>
  </si>
  <si>
    <t>Elektroinstalace - slaboproud</t>
  </si>
  <si>
    <t>742220172</t>
  </si>
  <si>
    <t>Montáž komunikátoru do ústředny GSM</t>
  </si>
  <si>
    <t>-441767044</t>
  </si>
  <si>
    <t>1665955</t>
  </si>
  <si>
    <t>MODUL GSM I-GSM02</t>
  </si>
  <si>
    <t>284375411</t>
  </si>
  <si>
    <t>742220232</t>
  </si>
  <si>
    <t>Montáž příslušenství pro PZTS detektor na stěnu nebo na strop</t>
  </si>
  <si>
    <t>-1359610696</t>
  </si>
  <si>
    <t>11.001.048</t>
  </si>
  <si>
    <t>Detektor koncentrace CO2</t>
  </si>
  <si>
    <t>864123457</t>
  </si>
  <si>
    <t>Poznámka k položce:
detektor koncentrace CO2</t>
  </si>
  <si>
    <t>Podružný a montážní materiál - šrouby a hmožděnky</t>
  </si>
  <si>
    <t>647991063</t>
  </si>
  <si>
    <t>Seznámení se se situací</t>
  </si>
  <si>
    <t>hod</t>
  </si>
  <si>
    <t>830031492</t>
  </si>
  <si>
    <t>2203005.R13</t>
  </si>
  <si>
    <t>Zhotovení výrobního schématu zapojení</t>
  </si>
  <si>
    <t>-1799889968</t>
  </si>
  <si>
    <t>2203005.R14</t>
  </si>
  <si>
    <t>Zhotovení návrhu rozvaděče MaR</t>
  </si>
  <si>
    <t>-1812995683</t>
  </si>
  <si>
    <t>210220002</t>
  </si>
  <si>
    <t>Montáž uzemňovacího vedení s upevněním, propojením a připojením pomocí svorek  na povrchu vodičů FeZn drátem nebo lanem průměru do 10 mm</t>
  </si>
  <si>
    <t>-1424813397</t>
  </si>
  <si>
    <t>35441073</t>
  </si>
  <si>
    <t>drát D 10mm FeZn</t>
  </si>
  <si>
    <t>kg</t>
  </si>
  <si>
    <t>-1813333983</t>
  </si>
  <si>
    <t>VRN1</t>
  </si>
  <si>
    <t>Průzkumné, geodetické a projektové práce</t>
  </si>
  <si>
    <t>013254000</t>
  </si>
  <si>
    <t>Dokumentace skutečného provedení stavby</t>
  </si>
  <si>
    <t>40333377</t>
  </si>
  <si>
    <t>Zkoušky a ostatní měření
Oživení, odzkoušení, uvedení do provozu, zaučení obsluhy, seřízení</t>
  </si>
  <si>
    <t>-760948793</t>
  </si>
  <si>
    <t>1179499727</t>
  </si>
  <si>
    <t>04400200.R</t>
  </si>
  <si>
    <t>Nastavení programu regulátorů, odzkoušení</t>
  </si>
  <si>
    <t>-1892357575</t>
  </si>
  <si>
    <t>Revize: Revize MaR včetně revizní zprávy</t>
  </si>
  <si>
    <t>-163051555</t>
  </si>
  <si>
    <t>SO 102f - Silnoproudá elektroinstalace</t>
  </si>
  <si>
    <t>3000*1,2 'Přepočtené koeficientem množství</t>
  </si>
  <si>
    <t>40*1,2 'Přepočtené koeficientem množství</t>
  </si>
  <si>
    <t>1200*1,2 'Přepočtené koeficientem množství</t>
  </si>
  <si>
    <t>35717503.R7</t>
  </si>
  <si>
    <t>Rozvaděč RH</t>
  </si>
  <si>
    <t>35717503.R8</t>
  </si>
  <si>
    <t>Rozvaděč RB1-RB4</t>
  </si>
  <si>
    <t>-700513932</t>
  </si>
  <si>
    <t>2000+200 "J+O</t>
  </si>
  <si>
    <t>2200*1,2 'Přepočtené koeficientem množství</t>
  </si>
  <si>
    <t>741370034</t>
  </si>
  <si>
    <t>Montáž svítidel žárovkových se zapojením vodičů bytových nebo společenských místností nástěnných přisazených 2 zdroje nouzové</t>
  </si>
  <si>
    <t>1342185947</t>
  </si>
  <si>
    <t>10.151.533</t>
  </si>
  <si>
    <t>Sví.nouz.  2x36W IP66</t>
  </si>
  <si>
    <t>-1117709637</t>
  </si>
  <si>
    <t>Poznámka k položce:
Prachotěsné svítidlo s odolností proti stříkající vodě, pro osvětlení zemědělský prostor, dílen, sklepů, garáží, kuchyní a vý robních prostor.</t>
  </si>
  <si>
    <t>SO 102g - Ochrana před bleskem - hromosvod</t>
  </si>
  <si>
    <t>60+150</t>
  </si>
  <si>
    <t>SO 102h - Slaboproudá elektroinstalace</t>
  </si>
  <si>
    <t xml:space="preserve">    1 - Zemní práce</t>
  </si>
  <si>
    <t xml:space="preserve">    4 - Vodorovné konstrukce</t>
  </si>
  <si>
    <t>Zemní práce</t>
  </si>
  <si>
    <t>132201101</t>
  </si>
  <si>
    <t>Hloubení zapažených i nezapažených rýh šířky do 600 mm  s urovnáním dna do předepsaného profilu a spádu v hornině tř. 3 do 100 m3</t>
  </si>
  <si>
    <t>m3</t>
  </si>
  <si>
    <t>1902546647</t>
  </si>
  <si>
    <t>100*0,4*0,6 "Zemní rýha š 400mm, hl. 600 mm, délka 100 m</t>
  </si>
  <si>
    <t>132201109</t>
  </si>
  <si>
    <t>Hloubení zapažených i nezapažených rýh šířky do 600 mm  s urovnáním dna do předepsaného profilu a spádu v hornině tř. 3 Příplatek k cenám za lepivost horniny tř. 3</t>
  </si>
  <si>
    <t>-1632772300</t>
  </si>
  <si>
    <t>174101101</t>
  </si>
  <si>
    <t>Zásyp sypaninou z jakékoliv horniny  s uložením výkopku ve vrstvách se zhutněním jam, šachet, rýh nebo kolem objektů v těchto vykopávkách</t>
  </si>
  <si>
    <t>-637157904</t>
  </si>
  <si>
    <t>Vodorovné konstrukce</t>
  </si>
  <si>
    <t>451572111</t>
  </si>
  <si>
    <t>Lože pod potrubí, stoky a drobné objekty v otevřeném výkopu z kameniva drobného těženého 0 až 4 mm</t>
  </si>
  <si>
    <t>-579434725</t>
  </si>
  <si>
    <t>100*0,4*0,1 "Zemní rýha š 400mm, hl. 100 mm, délka 100 m</t>
  </si>
  <si>
    <t>180 "Vysekání rýh 3x5cm ve stěně</t>
  </si>
  <si>
    <t>6,245*5 'Přepočtené koeficientem množství</t>
  </si>
  <si>
    <t>4*1,2 'Přepočtené koeficientem množství</t>
  </si>
  <si>
    <t>50+50 "4x1+2x1</t>
  </si>
  <si>
    <t>50+30</t>
  </si>
  <si>
    <t>1207909667</t>
  </si>
  <si>
    <t>2701792</t>
  </si>
  <si>
    <t>-1500618007</t>
  </si>
  <si>
    <t>-769764436</t>
  </si>
  <si>
    <t>-2106852772</t>
  </si>
  <si>
    <t>2039834083</t>
  </si>
  <si>
    <t>-1648866031</t>
  </si>
  <si>
    <t>-1652236244</t>
  </si>
  <si>
    <t>81513021</t>
  </si>
  <si>
    <t>-225213488</t>
  </si>
  <si>
    <t>1234033307</t>
  </si>
  <si>
    <t>-1947927332</t>
  </si>
  <si>
    <t>1755226577</t>
  </si>
  <si>
    <t>544192786</t>
  </si>
  <si>
    <t>elektronicka sirena + LED indikace, 24 V
Kompatibilita se současnou technologií
vnější siréna</t>
  </si>
  <si>
    <t>-1689361953</t>
  </si>
  <si>
    <t>-1373299375</t>
  </si>
  <si>
    <t>932867357</t>
  </si>
  <si>
    <t>8+5</t>
  </si>
  <si>
    <t>185123038</t>
  </si>
  <si>
    <t>1316742887</t>
  </si>
  <si>
    <t>736707861</t>
  </si>
  <si>
    <t>-1215505501</t>
  </si>
  <si>
    <t>-1631797190</t>
  </si>
  <si>
    <t>422718884</t>
  </si>
  <si>
    <t>-159627578</t>
  </si>
  <si>
    <t>2128228302</t>
  </si>
  <si>
    <t>1621537341</t>
  </si>
  <si>
    <t>-1104007512</t>
  </si>
  <si>
    <t>486640458</t>
  </si>
  <si>
    <t>SO 102i - MaR</t>
  </si>
  <si>
    <t>7418223.R</t>
  </si>
  <si>
    <t>D+M směsovací uzel SUV 15-60-1,6-A</t>
  </si>
  <si>
    <t>-1388536042</t>
  </si>
  <si>
    <t>SO 501a - Přípojka NN výukový pavilon</t>
  </si>
  <si>
    <t>741 - Elektroinstalace - silnoproud</t>
  </si>
  <si>
    <t xml:space="preserve">    8 - Trubní vedení</t>
  </si>
  <si>
    <t xml:space="preserve">    99 - Přesun hmot</t>
  </si>
  <si>
    <t xml:space="preserve">    743 - Elektromontáže - hrubá montáž</t>
  </si>
  <si>
    <t xml:space="preserve">    21-M -  Elektromontáže</t>
  </si>
  <si>
    <t>1218499724</t>
  </si>
  <si>
    <t>25*0,5*1,0 "délka*šířka*hloubka</t>
  </si>
  <si>
    <t>Hloubení zapažených i nezapažených rýh šířky do 600 mm s urovnáním dna do předepsaného profilu a spádu v hornině tř. 3 Příplatek k cenám za lepivost horniny tř. 3</t>
  </si>
  <si>
    <t>-381672224</t>
  </si>
  <si>
    <t>Zásyp jam, šachet rýh nebo kolem objektů sypaninou se zhutněním</t>
  </si>
  <si>
    <t>1762933595</t>
  </si>
  <si>
    <t>741130017</t>
  </si>
  <si>
    <t>Ukončení vodičů izolovaných s označením a zapojením v rozváděči nebo na přístroji, průřezu žíly do 240 mm2</t>
  </si>
  <si>
    <t>589574354</t>
  </si>
  <si>
    <t>741810001</t>
  </si>
  <si>
    <t>Zkoušky a prohlídky elektrických rozvodů a zařízení celková prohlídka a vyhotovení revizní zprávy pro objem montážních prací do 100 tis. Kč</t>
  </si>
  <si>
    <t>531600410</t>
  </si>
  <si>
    <t>1427616431</t>
  </si>
  <si>
    <t>25*0,2*0,5 "délka*hloubka*šířka</t>
  </si>
  <si>
    <t>Trubní vedení</t>
  </si>
  <si>
    <t>899722114</t>
  </si>
  <si>
    <t>Krytí potrubí z plastů výstražnou fólií z PVC šířky 40 cm</t>
  </si>
  <si>
    <t>324741764</t>
  </si>
  <si>
    <t>Přesun hmot</t>
  </si>
  <si>
    <t>998231311</t>
  </si>
  <si>
    <t>Přesun hmot pro sadovnické a krajinářské úpravy vodorovně do 5000 m</t>
  </si>
  <si>
    <t>2099686000</t>
  </si>
  <si>
    <t>742993110.1</t>
  </si>
  <si>
    <t xml:space="preserve">Revize, seřízení a uvedení do provozu </t>
  </si>
  <si>
    <t>1911199259</t>
  </si>
  <si>
    <t>743</t>
  </si>
  <si>
    <t>Elektromontáže - hrubá montáž</t>
  </si>
  <si>
    <t>741110003</t>
  </si>
  <si>
    <t>Montáž trubek elektroinstalačních s nasunutím nebo našroubováním do krabic plastových tuhých, uložených pevně, vnější D přes 35 mm</t>
  </si>
  <si>
    <t>-23315052</t>
  </si>
  <si>
    <t>34571364</t>
  </si>
  <si>
    <t>trubka elektroinstalační HDPE tuhá dvouplášťová korugovaná D 75/90 mm</t>
  </si>
  <si>
    <t>1119250081</t>
  </si>
  <si>
    <t>743612111</t>
  </si>
  <si>
    <t>Montáž uzemňovacího vedení s upevněním, propojením a připojením pomocí svorek v zemi s izolací spojů vodičů FeZn pásku průřezu do 120 mm2 v městské zástavbě</t>
  </si>
  <si>
    <t>-1972255441</t>
  </si>
  <si>
    <t>35442062</t>
  </si>
  <si>
    <t>pás zemnící 30x4mm FeZn</t>
  </si>
  <si>
    <t>-460998445</t>
  </si>
  <si>
    <t>210204211V</t>
  </si>
  <si>
    <t>Dodávka a montáž drobného materiálu (svorky, stahováky, šrouby atd.)</t>
  </si>
  <si>
    <t>sada</t>
  </si>
  <si>
    <t>-1058198210</t>
  </si>
  <si>
    <t>Poznámka k položce:
Poznámka k položce: Ochranná manžeta stožáru plastová pr.133 Štítek označovací na stožár vč. osazení Zinkový sprej Opatření vodiče smršťovací bužírkou zž Trubice smršťovací d 25 x 1000 m zž</t>
  </si>
  <si>
    <t>210902147</t>
  </si>
  <si>
    <t>Montáž izolovaných kabelů hliníkových do 1 kV bez ukončení plných nebo laněných kulatých (AYKY,...) uložených pevně počtu a průřezu žil 3x240+120 mm2</t>
  </si>
  <si>
    <t>216386361</t>
  </si>
  <si>
    <t>34113241</t>
  </si>
  <si>
    <t>kabel silový s Al jádrem 1 kV  3x240+120mm2</t>
  </si>
  <si>
    <t>450840356</t>
  </si>
  <si>
    <t xml:space="preserve">SO 501b - Přípojka NN svářečská škola </t>
  </si>
  <si>
    <t>18*0,5*1,0 "délka*šířka*hloubka</t>
  </si>
  <si>
    <t>18*0,2*0,5 "délka*hloubka*šířka</t>
  </si>
  <si>
    <t>210902141</t>
  </si>
  <si>
    <t>Montáž izolovaných kabelů hliníkových do 1 kV bez ukončení plných nebo laněných kulatých (AYKY,...) uložených pevně počtu a průřezu žil 3x120+70 mm2</t>
  </si>
  <si>
    <t>-332456174</t>
  </si>
  <si>
    <t>34113223</t>
  </si>
  <si>
    <t>kabel silový s Al jádrem 1 kV  3x120+70mm2</t>
  </si>
  <si>
    <t>-204640449</t>
  </si>
  <si>
    <t>SO 502 - Přeložka NN</t>
  </si>
  <si>
    <t xml:space="preserve">    742 - Elektromontáže - rozvodný systém</t>
  </si>
  <si>
    <t>Elektromontáže - rozvodný systém</t>
  </si>
  <si>
    <t>742122001</t>
  </si>
  <si>
    <t>Montáž kabelové spojky nebo svorkovnice do 15 žil</t>
  </si>
  <si>
    <t>-1847097012</t>
  </si>
  <si>
    <t>10.050.202</t>
  </si>
  <si>
    <t>Spojka SVCZ-S4-4 3x185+95-3x240+120 AL</t>
  </si>
  <si>
    <t>-405949071</t>
  </si>
  <si>
    <t>Poznámka k položce:
teplem smrštitelný spojovací kabelový soubor do 1 kV - se šroubovými spojovači (trhací šrouby), 3x 185+95 mm2 - 3x 240+120 mm2</t>
  </si>
  <si>
    <t>30*1,15 'Přepočtené koeficientem množství</t>
  </si>
  <si>
    <t>354421030.R</t>
  </si>
  <si>
    <t>741231012.R</t>
  </si>
  <si>
    <t xml:space="preserve">Rozvaděč RB 1,16
</t>
  </si>
  <si>
    <t>35717503.R</t>
  </si>
  <si>
    <t xml:space="preserve">Rozvaděč RB 1,17
</t>
  </si>
  <si>
    <t>8+6+10+14+60</t>
  </si>
  <si>
    <t>Ochranný úhelník, vč. držáku</t>
  </si>
  <si>
    <t>Montáž ochranného úhelníku, vč. držáku</t>
  </si>
  <si>
    <t>ochranný úhelník, vč. držáku</t>
  </si>
  <si>
    <t>23*1,15 'Přepočtené koeficientem množství</t>
  </si>
  <si>
    <t>18*1,15 'Přepočtené koeficientem množství</t>
  </si>
  <si>
    <t>35717503.R9</t>
  </si>
  <si>
    <t>SVÍTIDLO stropní, přisazené, zářivkové, průmyslové provedení 2x58W, 5200lm</t>
  </si>
  <si>
    <t>Rozvaděč 1.NP osvětlení</t>
  </si>
  <si>
    <t>600 "2x1</t>
  </si>
  <si>
    <t>1257404001R</t>
  </si>
  <si>
    <t>KABEL SHKFH 1x2x0.8</t>
  </si>
  <si>
    <t>detektor kouře a teploty kombinovaný, vč. patice</t>
  </si>
  <si>
    <t>UTP 4x2x0,5 cat.6a lanko bal.305m</t>
  </si>
  <si>
    <t>044002000.R</t>
  </si>
  <si>
    <t>Zpracování projektu zařízení  dálkového přenosu, zajištění souhlasného stanoviska HZS a vlastní dodávka zařízení dálkového přenosu</t>
  </si>
  <si>
    <t>50+30 "4x1+2x1</t>
  </si>
  <si>
    <t>50+50</t>
  </si>
  <si>
    <t>detektor kouře a teploty kombinovaný , vč. patice</t>
  </si>
  <si>
    <t>Reproduktory pár, kompaktní, aktivní, 4-palcové polypropylenem potažené basové reproduktory, 1-palcové „ferrofluid-cooled“ hedvábné kuželové tweetery, OptImage IV výškový zvukovod, 20W zesilovač/kanál, RCA, 1/8" stereo vstup a výstup na předním panelu, Vč. držáku na stěnu a propojovacích kabelů</t>
  </si>
  <si>
    <t>ZASUVKA 2xRJ45-8 CAT6 R304373</t>
  </si>
  <si>
    <t>ZASUVKA 2xRJ45 CAT6</t>
  </si>
  <si>
    <t>Montáž zásuvky 2xRJ45</t>
  </si>
  <si>
    <t>Montáž zásuvky 2xRJ45, průmyslové provedení</t>
  </si>
  <si>
    <t>220322002.R1</t>
  </si>
  <si>
    <t>D+M Tláčítko EPS</t>
  </si>
  <si>
    <t>Montáž kabelů měděných bez ukončení uložených pod omítku plných kulatých (CYKY), počtu a průřezu žil 5x10mm</t>
  </si>
  <si>
    <t>kabel silový s Cu jádrem 1 kV 5x10mm2</t>
  </si>
  <si>
    <t>35*1,2 'Přepočtené koeficientem množství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</si>
</sst>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4" fontId="22" fillId="3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5" fillId="3" borderId="1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6" xfId="0" applyFont="1" applyFill="1" applyBorder="1" applyAlignment="1" applyProtection="1">
      <alignment horizontal="left" vertical="center"/>
      <protection/>
    </xf>
    <xf numFmtId="0" fontId="0" fillId="5" borderId="7" xfId="0" applyFont="1" applyFill="1" applyBorder="1" applyAlignment="1" applyProtection="1">
      <alignment vertical="center"/>
      <protection/>
    </xf>
    <xf numFmtId="0" fontId="5" fillId="5" borderId="7" xfId="0" applyFont="1" applyFill="1" applyBorder="1" applyAlignment="1" applyProtection="1">
      <alignment horizontal="right" vertical="center"/>
      <protection/>
    </xf>
    <xf numFmtId="0" fontId="5" fillId="5" borderId="7" xfId="0" applyFont="1" applyFill="1" applyBorder="1" applyAlignment="1" applyProtection="1">
      <alignment horizontal="center" vertical="center"/>
      <protection/>
    </xf>
    <xf numFmtId="4" fontId="5" fillId="5" borderId="7" xfId="0" applyNumberFormat="1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5" borderId="0" xfId="0" applyFont="1" applyFill="1" applyAlignment="1" applyProtection="1">
      <alignment horizontal="left" vertical="center"/>
      <protection/>
    </xf>
    <xf numFmtId="0" fontId="22" fillId="5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5" borderId="13" xfId="0" applyFont="1" applyFill="1" applyBorder="1" applyAlignment="1" applyProtection="1">
      <alignment horizontal="center" vertical="center" wrapText="1"/>
      <protection/>
    </xf>
    <xf numFmtId="0" fontId="22" fillId="5" borderId="14" xfId="0" applyFont="1" applyFill="1" applyBorder="1" applyAlignment="1" applyProtection="1">
      <alignment horizontal="center" vertical="center" wrapText="1"/>
      <protection/>
    </xf>
    <xf numFmtId="0" fontId="22" fillId="5" borderId="15" xfId="0" applyFont="1" applyFill="1" applyBorder="1" applyAlignment="1" applyProtection="1">
      <alignment horizontal="center" vertical="center" wrapText="1"/>
      <protection/>
    </xf>
    <xf numFmtId="0" fontId="22" fillId="5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18" xfId="0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horizontal="left" vertical="center" wrapText="1"/>
      <protection/>
    </xf>
    <xf numFmtId="0" fontId="22" fillId="0" borderId="18" xfId="0" applyFont="1" applyBorder="1" applyAlignment="1" applyProtection="1">
      <alignment horizontal="left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167" fontId="22" fillId="0" borderId="18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3" fillId="3" borderId="17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35" fillId="0" borderId="18" xfId="0" applyFont="1" applyBorder="1" applyAlignment="1" applyProtection="1">
      <alignment horizontal="center" vertical="center"/>
      <protection/>
    </xf>
    <xf numFmtId="49" fontId="35" fillId="0" borderId="18" xfId="0" applyNumberFormat="1" applyFont="1" applyBorder="1" applyAlignment="1" applyProtection="1">
      <alignment horizontal="left" vertical="center" wrapText="1"/>
      <protection/>
    </xf>
    <xf numFmtId="0" fontId="35" fillId="0" borderId="18" xfId="0" applyFont="1" applyBorder="1" applyAlignment="1" applyProtection="1">
      <alignment horizontal="left" vertical="center" wrapText="1"/>
      <protection/>
    </xf>
    <xf numFmtId="0" fontId="35" fillId="0" borderId="18" xfId="0" applyFont="1" applyBorder="1" applyAlignment="1" applyProtection="1">
      <alignment horizontal="center" vertical="center" wrapText="1"/>
      <protection/>
    </xf>
    <xf numFmtId="167" fontId="35" fillId="0" borderId="18" xfId="0" applyNumberFormat="1" applyFont="1" applyBorder="1" applyAlignment="1" applyProtection="1">
      <alignment vertical="center"/>
      <protection/>
    </xf>
    <xf numFmtId="4" fontId="35" fillId="0" borderId="18" xfId="0" applyNumberFormat="1" applyFont="1" applyBorder="1" applyAlignment="1" applyProtection="1">
      <alignment vertical="center"/>
      <protection/>
    </xf>
    <xf numFmtId="0" fontId="36" fillId="0" borderId="18" xfId="0" applyFont="1" applyBorder="1" applyAlignment="1" applyProtection="1">
      <alignment vertical="center"/>
      <protection/>
    </xf>
    <xf numFmtId="0" fontId="36" fillId="0" borderId="3" xfId="0" applyFont="1" applyBorder="1" applyAlignment="1" applyProtection="1">
      <alignment vertical="center"/>
      <protection/>
    </xf>
    <xf numFmtId="0" fontId="35" fillId="3" borderId="17" xfId="0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5" fillId="3" borderId="21" xfId="0" applyFont="1" applyFill="1" applyBorder="1" applyAlignment="1" applyProtection="1">
      <alignment horizontal="left" vertical="center"/>
      <protection/>
    </xf>
    <xf numFmtId="0" fontId="3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23" fillId="3" borderId="21" xfId="0" applyFont="1" applyFill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39" fillId="2" borderId="18" xfId="21" applyNumberForma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horizontal="left" vertical="center"/>
      <protection/>
    </xf>
    <xf numFmtId="4" fontId="22" fillId="0" borderId="18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19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5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3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eutrální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workbookViewId="0" topLeftCell="A100">
      <selection activeCell="V110" sqref="V1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s="1" customFormat="1" ht="36.9" customHeight="1">
      <c r="AR2" s="239" t="s">
        <v>5</v>
      </c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9" t="s">
        <v>6</v>
      </c>
      <c r="BT2" s="9" t="s">
        <v>7</v>
      </c>
    </row>
    <row r="3" spans="2:72" s="1" customFormat="1" ht="6.9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7</v>
      </c>
    </row>
    <row r="4" spans="2:71" s="1" customFormat="1" ht="24.9" customHeight="1">
      <c r="B4" s="12"/>
      <c r="D4" s="13" t="s">
        <v>8</v>
      </c>
      <c r="AR4" s="12"/>
      <c r="AS4" s="14" t="s">
        <v>9</v>
      </c>
      <c r="BE4" s="15" t="s">
        <v>10</v>
      </c>
      <c r="BS4" s="9" t="s">
        <v>11</v>
      </c>
    </row>
    <row r="5" spans="2:71" s="1" customFormat="1" ht="12" customHeight="1">
      <c r="B5" s="12"/>
      <c r="D5" s="16" t="s">
        <v>12</v>
      </c>
      <c r="K5" s="250" t="s">
        <v>13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R5" s="12"/>
      <c r="BE5" s="257" t="s">
        <v>14</v>
      </c>
      <c r="BS5" s="9" t="s">
        <v>6</v>
      </c>
    </row>
    <row r="6" spans="2:71" s="1" customFormat="1" ht="36.9" customHeight="1">
      <c r="B6" s="12"/>
      <c r="D6" s="18" t="s">
        <v>15</v>
      </c>
      <c r="K6" s="251" t="s">
        <v>16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R6" s="12"/>
      <c r="BE6" s="258"/>
      <c r="BS6" s="9" t="s">
        <v>6</v>
      </c>
    </row>
    <row r="7" spans="2:71" s="1" customFormat="1" ht="12" customHeight="1">
      <c r="B7" s="12"/>
      <c r="D7" s="19" t="s">
        <v>17</v>
      </c>
      <c r="K7" s="17" t="s">
        <v>1</v>
      </c>
      <c r="AK7" s="19" t="s">
        <v>18</v>
      </c>
      <c r="AN7" s="17" t="s">
        <v>1</v>
      </c>
      <c r="AR7" s="12"/>
      <c r="BE7" s="258"/>
      <c r="BS7" s="9" t="s">
        <v>6</v>
      </c>
    </row>
    <row r="8" spans="2:71" s="1" customFormat="1" ht="12" customHeight="1">
      <c r="B8" s="12"/>
      <c r="D8" s="19" t="s">
        <v>19</v>
      </c>
      <c r="K8" s="17" t="s">
        <v>20</v>
      </c>
      <c r="AK8" s="19" t="s">
        <v>21</v>
      </c>
      <c r="AN8" s="20" t="s">
        <v>22</v>
      </c>
      <c r="AR8" s="12"/>
      <c r="BE8" s="258"/>
      <c r="BS8" s="9" t="s">
        <v>6</v>
      </c>
    </row>
    <row r="9" spans="2:71" s="1" customFormat="1" ht="14.4" customHeight="1">
      <c r="B9" s="12"/>
      <c r="AR9" s="12"/>
      <c r="BE9" s="258"/>
      <c r="BS9" s="9" t="s">
        <v>6</v>
      </c>
    </row>
    <row r="10" spans="2:71" s="1" customFormat="1" ht="12" customHeight="1">
      <c r="B10" s="12"/>
      <c r="D10" s="19" t="s">
        <v>23</v>
      </c>
      <c r="AK10" s="19" t="s">
        <v>24</v>
      </c>
      <c r="AN10" s="17" t="s">
        <v>1</v>
      </c>
      <c r="AR10" s="12"/>
      <c r="BE10" s="258"/>
      <c r="BS10" s="9" t="s">
        <v>6</v>
      </c>
    </row>
    <row r="11" spans="2:71" s="1" customFormat="1" ht="18.45" customHeight="1">
      <c r="B11" s="12"/>
      <c r="E11" s="17" t="s">
        <v>20</v>
      </c>
      <c r="AK11" s="19" t="s">
        <v>25</v>
      </c>
      <c r="AN11" s="17" t="s">
        <v>1</v>
      </c>
      <c r="AR11" s="12"/>
      <c r="BE11" s="258"/>
      <c r="BS11" s="9" t="s">
        <v>6</v>
      </c>
    </row>
    <row r="12" spans="2:71" s="1" customFormat="1" ht="6.9" customHeight="1">
      <c r="B12" s="12"/>
      <c r="AR12" s="12"/>
      <c r="BE12" s="258"/>
      <c r="BS12" s="9" t="s">
        <v>6</v>
      </c>
    </row>
    <row r="13" spans="2:71" s="1" customFormat="1" ht="12" customHeight="1">
      <c r="B13" s="12"/>
      <c r="D13" s="19" t="s">
        <v>26</v>
      </c>
      <c r="AK13" s="19" t="s">
        <v>24</v>
      </c>
      <c r="AN13" s="21" t="s">
        <v>27</v>
      </c>
      <c r="AR13" s="12"/>
      <c r="BE13" s="258"/>
      <c r="BS13" s="9" t="s">
        <v>6</v>
      </c>
    </row>
    <row r="14" spans="2:71" ht="13.2">
      <c r="B14" s="12"/>
      <c r="E14" s="252" t="s">
        <v>27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19" t="s">
        <v>25</v>
      </c>
      <c r="AN14" s="21" t="s">
        <v>27</v>
      </c>
      <c r="AR14" s="12"/>
      <c r="BE14" s="258"/>
      <c r="BS14" s="9" t="s">
        <v>6</v>
      </c>
    </row>
    <row r="15" spans="2:71" s="1" customFormat="1" ht="6.9" customHeight="1">
      <c r="B15" s="12"/>
      <c r="AR15" s="12"/>
      <c r="BE15" s="258"/>
      <c r="BS15" s="9" t="s">
        <v>3</v>
      </c>
    </row>
    <row r="16" spans="2:71" s="1" customFormat="1" ht="12" customHeight="1">
      <c r="B16" s="12"/>
      <c r="D16" s="19" t="s">
        <v>28</v>
      </c>
      <c r="AK16" s="19" t="s">
        <v>24</v>
      </c>
      <c r="AN16" s="17" t="s">
        <v>1</v>
      </c>
      <c r="AR16" s="12"/>
      <c r="BE16" s="258"/>
      <c r="BS16" s="9" t="s">
        <v>3</v>
      </c>
    </row>
    <row r="17" spans="2:71" s="1" customFormat="1" ht="18.45" customHeight="1">
      <c r="B17" s="12"/>
      <c r="E17" s="17" t="s">
        <v>20</v>
      </c>
      <c r="AK17" s="19" t="s">
        <v>25</v>
      </c>
      <c r="AN17" s="17" t="s">
        <v>1</v>
      </c>
      <c r="AR17" s="12"/>
      <c r="BE17" s="258"/>
      <c r="BS17" s="9" t="s">
        <v>29</v>
      </c>
    </row>
    <row r="18" spans="2:71" s="1" customFormat="1" ht="6.9" customHeight="1">
      <c r="B18" s="12"/>
      <c r="AR18" s="12"/>
      <c r="BE18" s="258"/>
      <c r="BS18" s="9" t="s">
        <v>6</v>
      </c>
    </row>
    <row r="19" spans="2:71" s="1" customFormat="1" ht="12" customHeight="1">
      <c r="B19" s="12"/>
      <c r="D19" s="19" t="s">
        <v>30</v>
      </c>
      <c r="AK19" s="19" t="s">
        <v>24</v>
      </c>
      <c r="AN19" s="17" t="s">
        <v>1</v>
      </c>
      <c r="AR19" s="12"/>
      <c r="BE19" s="258"/>
      <c r="BS19" s="9" t="s">
        <v>6</v>
      </c>
    </row>
    <row r="20" spans="2:71" s="1" customFormat="1" ht="18.45" customHeight="1">
      <c r="B20" s="12"/>
      <c r="E20" s="17" t="s">
        <v>20</v>
      </c>
      <c r="AK20" s="19" t="s">
        <v>25</v>
      </c>
      <c r="AN20" s="17" t="s">
        <v>1</v>
      </c>
      <c r="AR20" s="12"/>
      <c r="BE20" s="258"/>
      <c r="BS20" s="9" t="s">
        <v>3</v>
      </c>
    </row>
    <row r="21" spans="2:57" s="1" customFormat="1" ht="6.9" customHeight="1">
      <c r="B21" s="12"/>
      <c r="AR21" s="12"/>
      <c r="BE21" s="258"/>
    </row>
    <row r="22" spans="2:57" s="1" customFormat="1" ht="12" customHeight="1">
      <c r="B22" s="12"/>
      <c r="D22" s="19" t="s">
        <v>31</v>
      </c>
      <c r="AR22" s="12"/>
      <c r="BE22" s="258"/>
    </row>
    <row r="23" spans="2:57" s="1" customFormat="1" ht="89.25" customHeight="1">
      <c r="B23" s="12"/>
      <c r="E23" s="254" t="s">
        <v>32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R23" s="12"/>
      <c r="BE23" s="258"/>
    </row>
    <row r="24" spans="2:57" s="1" customFormat="1" ht="6.9" customHeight="1">
      <c r="B24" s="12"/>
      <c r="AR24" s="12"/>
      <c r="BE24" s="258"/>
    </row>
    <row r="25" spans="2:57" s="1" customFormat="1" ht="6.9" customHeight="1">
      <c r="B25" s="1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2"/>
      <c r="BE25" s="258"/>
    </row>
    <row r="26" spans="1:57" s="2" customFormat="1" ht="25.95" customHeight="1">
      <c r="A26" s="23"/>
      <c r="B26" s="24"/>
      <c r="C26" s="23"/>
      <c r="D26" s="25" t="s">
        <v>33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37">
        <f>ROUND(AG94,2)</f>
        <v>0</v>
      </c>
      <c r="AL26" s="238"/>
      <c r="AM26" s="238"/>
      <c r="AN26" s="238"/>
      <c r="AO26" s="238"/>
      <c r="AP26" s="23"/>
      <c r="AQ26" s="23"/>
      <c r="AR26" s="24"/>
      <c r="BE26" s="258"/>
    </row>
    <row r="27" spans="1:57" s="2" customFormat="1" ht="6.9" customHeight="1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BE27" s="258"/>
    </row>
    <row r="28" spans="1:57" s="2" customFormat="1" ht="13.2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55" t="s">
        <v>34</v>
      </c>
      <c r="M28" s="255"/>
      <c r="N28" s="255"/>
      <c r="O28" s="255"/>
      <c r="P28" s="255"/>
      <c r="Q28" s="23"/>
      <c r="R28" s="23"/>
      <c r="S28" s="23"/>
      <c r="T28" s="23"/>
      <c r="U28" s="23"/>
      <c r="V28" s="23"/>
      <c r="W28" s="255" t="s">
        <v>35</v>
      </c>
      <c r="X28" s="255"/>
      <c r="Y28" s="255"/>
      <c r="Z28" s="255"/>
      <c r="AA28" s="255"/>
      <c r="AB28" s="255"/>
      <c r="AC28" s="255"/>
      <c r="AD28" s="255"/>
      <c r="AE28" s="255"/>
      <c r="AF28" s="23"/>
      <c r="AG28" s="23"/>
      <c r="AH28" s="23"/>
      <c r="AI28" s="23"/>
      <c r="AJ28" s="23"/>
      <c r="AK28" s="255" t="s">
        <v>36</v>
      </c>
      <c r="AL28" s="255"/>
      <c r="AM28" s="255"/>
      <c r="AN28" s="255"/>
      <c r="AO28" s="255"/>
      <c r="AP28" s="23"/>
      <c r="AQ28" s="23"/>
      <c r="AR28" s="24"/>
      <c r="BE28" s="258"/>
    </row>
    <row r="29" spans="2:57" s="3" customFormat="1" ht="14.4" customHeight="1">
      <c r="B29" s="27"/>
      <c r="D29" s="19" t="s">
        <v>37</v>
      </c>
      <c r="F29" s="19" t="s">
        <v>38</v>
      </c>
      <c r="L29" s="256">
        <v>0.21</v>
      </c>
      <c r="M29" s="236"/>
      <c r="N29" s="236"/>
      <c r="O29" s="236"/>
      <c r="P29" s="236"/>
      <c r="W29" s="235">
        <f>ROUND(AZ94,2)</f>
        <v>0</v>
      </c>
      <c r="X29" s="236"/>
      <c r="Y29" s="236"/>
      <c r="Z29" s="236"/>
      <c r="AA29" s="236"/>
      <c r="AB29" s="236"/>
      <c r="AC29" s="236"/>
      <c r="AD29" s="236"/>
      <c r="AE29" s="236"/>
      <c r="AK29" s="235">
        <f>ROUND(AV94,2)</f>
        <v>0</v>
      </c>
      <c r="AL29" s="236"/>
      <c r="AM29" s="236"/>
      <c r="AN29" s="236"/>
      <c r="AO29" s="236"/>
      <c r="AR29" s="27"/>
      <c r="BE29" s="259"/>
    </row>
    <row r="30" spans="2:57" s="3" customFormat="1" ht="14.4" customHeight="1">
      <c r="B30" s="27"/>
      <c r="F30" s="19" t="s">
        <v>39</v>
      </c>
      <c r="L30" s="256">
        <v>0.21</v>
      </c>
      <c r="M30" s="236"/>
      <c r="N30" s="236"/>
      <c r="O30" s="236"/>
      <c r="P30" s="236"/>
      <c r="W30" s="235">
        <f>ROUND(BA94,2)</f>
        <v>0</v>
      </c>
      <c r="X30" s="236"/>
      <c r="Y30" s="236"/>
      <c r="Z30" s="236"/>
      <c r="AA30" s="236"/>
      <c r="AB30" s="236"/>
      <c r="AC30" s="236"/>
      <c r="AD30" s="236"/>
      <c r="AE30" s="236"/>
      <c r="AK30" s="235">
        <f>ROUND(AW94,2)</f>
        <v>0</v>
      </c>
      <c r="AL30" s="236"/>
      <c r="AM30" s="236"/>
      <c r="AN30" s="236"/>
      <c r="AO30" s="236"/>
      <c r="AR30" s="27"/>
      <c r="BE30" s="259"/>
    </row>
    <row r="31" spans="2:57" s="3" customFormat="1" ht="14.4" customHeight="1" hidden="1">
      <c r="B31" s="27"/>
      <c r="F31" s="19" t="s">
        <v>40</v>
      </c>
      <c r="L31" s="256">
        <v>0.21</v>
      </c>
      <c r="M31" s="236"/>
      <c r="N31" s="236"/>
      <c r="O31" s="236"/>
      <c r="P31" s="236"/>
      <c r="W31" s="235">
        <f>ROUND(BB94,2)</f>
        <v>0</v>
      </c>
      <c r="X31" s="236"/>
      <c r="Y31" s="236"/>
      <c r="Z31" s="236"/>
      <c r="AA31" s="236"/>
      <c r="AB31" s="236"/>
      <c r="AC31" s="236"/>
      <c r="AD31" s="236"/>
      <c r="AE31" s="236"/>
      <c r="AK31" s="235">
        <v>0</v>
      </c>
      <c r="AL31" s="236"/>
      <c r="AM31" s="236"/>
      <c r="AN31" s="236"/>
      <c r="AO31" s="236"/>
      <c r="AR31" s="27"/>
      <c r="BE31" s="259"/>
    </row>
    <row r="32" spans="2:57" s="3" customFormat="1" ht="14.4" customHeight="1" hidden="1">
      <c r="B32" s="27"/>
      <c r="F32" s="19" t="s">
        <v>41</v>
      </c>
      <c r="L32" s="256">
        <v>0.21</v>
      </c>
      <c r="M32" s="236"/>
      <c r="N32" s="236"/>
      <c r="O32" s="236"/>
      <c r="P32" s="236"/>
      <c r="W32" s="235">
        <f>ROUND(BC94,2)</f>
        <v>0</v>
      </c>
      <c r="X32" s="236"/>
      <c r="Y32" s="236"/>
      <c r="Z32" s="236"/>
      <c r="AA32" s="236"/>
      <c r="AB32" s="236"/>
      <c r="AC32" s="236"/>
      <c r="AD32" s="236"/>
      <c r="AE32" s="236"/>
      <c r="AK32" s="235">
        <v>0</v>
      </c>
      <c r="AL32" s="236"/>
      <c r="AM32" s="236"/>
      <c r="AN32" s="236"/>
      <c r="AO32" s="236"/>
      <c r="AR32" s="27"/>
      <c r="BE32" s="259"/>
    </row>
    <row r="33" spans="2:57" s="3" customFormat="1" ht="14.4" customHeight="1" hidden="1">
      <c r="B33" s="27"/>
      <c r="F33" s="19" t="s">
        <v>42</v>
      </c>
      <c r="L33" s="256">
        <v>0</v>
      </c>
      <c r="M33" s="236"/>
      <c r="N33" s="236"/>
      <c r="O33" s="236"/>
      <c r="P33" s="236"/>
      <c r="W33" s="235">
        <f>ROUND(BD94,2)</f>
        <v>0</v>
      </c>
      <c r="X33" s="236"/>
      <c r="Y33" s="236"/>
      <c r="Z33" s="236"/>
      <c r="AA33" s="236"/>
      <c r="AB33" s="236"/>
      <c r="AC33" s="236"/>
      <c r="AD33" s="236"/>
      <c r="AE33" s="236"/>
      <c r="AK33" s="235">
        <v>0</v>
      </c>
      <c r="AL33" s="236"/>
      <c r="AM33" s="236"/>
      <c r="AN33" s="236"/>
      <c r="AO33" s="236"/>
      <c r="AR33" s="27"/>
      <c r="BE33" s="259"/>
    </row>
    <row r="34" spans="1:57" s="2" customFormat="1" ht="6.9" customHeight="1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4"/>
      <c r="BE34" s="258"/>
    </row>
    <row r="35" spans="1:57" s="2" customFormat="1" ht="25.95" customHeight="1">
      <c r="A35" s="23"/>
      <c r="B35" s="24"/>
      <c r="C35" s="28"/>
      <c r="D35" s="29" t="s">
        <v>43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 t="s">
        <v>44</v>
      </c>
      <c r="U35" s="30"/>
      <c r="V35" s="30"/>
      <c r="W35" s="30"/>
      <c r="X35" s="266" t="s">
        <v>45</v>
      </c>
      <c r="Y35" s="267"/>
      <c r="Z35" s="267"/>
      <c r="AA35" s="267"/>
      <c r="AB35" s="267"/>
      <c r="AC35" s="30"/>
      <c r="AD35" s="30"/>
      <c r="AE35" s="30"/>
      <c r="AF35" s="30"/>
      <c r="AG35" s="30"/>
      <c r="AH35" s="30"/>
      <c r="AI35" s="30"/>
      <c r="AJ35" s="30"/>
      <c r="AK35" s="268">
        <f>SUM(AK26:AK33)</f>
        <v>0</v>
      </c>
      <c r="AL35" s="267"/>
      <c r="AM35" s="267"/>
      <c r="AN35" s="267"/>
      <c r="AO35" s="269"/>
      <c r="AP35" s="28"/>
      <c r="AQ35" s="28"/>
      <c r="AR35" s="24"/>
      <c r="BE35" s="23"/>
    </row>
    <row r="36" spans="1:57" s="2" customFormat="1" ht="6.9" customHeight="1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4"/>
      <c r="BE36" s="23"/>
    </row>
    <row r="37" spans="1:57" s="2" customFormat="1" ht="14.4" customHeight="1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  <c r="BE37" s="23"/>
    </row>
    <row r="38" spans="2:44" s="1" customFormat="1" ht="14.4" customHeight="1">
      <c r="B38" s="12"/>
      <c r="AR38" s="12"/>
    </row>
    <row r="39" spans="2:44" s="1" customFormat="1" ht="14.4" customHeight="1">
      <c r="B39" s="12"/>
      <c r="AR39" s="12"/>
    </row>
    <row r="40" spans="2:44" s="1" customFormat="1" ht="14.4" customHeight="1">
      <c r="B40" s="12"/>
      <c r="AR40" s="12"/>
    </row>
    <row r="41" spans="2:44" s="1" customFormat="1" ht="14.4" customHeight="1">
      <c r="B41" s="12"/>
      <c r="AR41" s="12"/>
    </row>
    <row r="42" spans="2:44" s="1" customFormat="1" ht="14.4" customHeight="1">
      <c r="B42" s="12"/>
      <c r="AR42" s="12"/>
    </row>
    <row r="43" spans="2:44" s="1" customFormat="1" ht="14.4" customHeight="1">
      <c r="B43" s="12"/>
      <c r="AR43" s="12"/>
    </row>
    <row r="44" spans="2:44" s="1" customFormat="1" ht="14.4" customHeight="1">
      <c r="B44" s="12"/>
      <c r="AR44" s="12"/>
    </row>
    <row r="45" spans="2:44" s="1" customFormat="1" ht="14.4" customHeight="1">
      <c r="B45" s="12"/>
      <c r="AR45" s="12"/>
    </row>
    <row r="46" spans="2:44" s="1" customFormat="1" ht="14.4" customHeight="1">
      <c r="B46" s="12"/>
      <c r="AR46" s="12"/>
    </row>
    <row r="47" spans="2:44" s="1" customFormat="1" ht="14.4" customHeight="1">
      <c r="B47" s="12"/>
      <c r="AR47" s="12"/>
    </row>
    <row r="48" spans="2:44" s="1" customFormat="1" ht="14.4" customHeight="1">
      <c r="B48" s="12"/>
      <c r="AR48" s="12"/>
    </row>
    <row r="49" spans="2:44" s="2" customFormat="1" ht="14.4" customHeight="1">
      <c r="B49" s="32"/>
      <c r="D49" s="33" t="s">
        <v>46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47</v>
      </c>
      <c r="AI49" s="34"/>
      <c r="AJ49" s="34"/>
      <c r="AK49" s="34"/>
      <c r="AL49" s="34"/>
      <c r="AM49" s="34"/>
      <c r="AN49" s="34"/>
      <c r="AO49" s="34"/>
      <c r="AR49" s="32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1:57" s="2" customFormat="1" ht="13.2">
      <c r="A60" s="23"/>
      <c r="B60" s="24"/>
      <c r="C60" s="23"/>
      <c r="D60" s="35" t="s">
        <v>48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5" t="s">
        <v>49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35" t="s">
        <v>48</v>
      </c>
      <c r="AI60" s="26"/>
      <c r="AJ60" s="26"/>
      <c r="AK60" s="26"/>
      <c r="AL60" s="26"/>
      <c r="AM60" s="35" t="s">
        <v>49</v>
      </c>
      <c r="AN60" s="26"/>
      <c r="AO60" s="26"/>
      <c r="AP60" s="23"/>
      <c r="AQ60" s="23"/>
      <c r="AR60" s="24"/>
      <c r="BE60" s="23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1:57" s="2" customFormat="1" ht="13.2">
      <c r="A64" s="23"/>
      <c r="B64" s="24"/>
      <c r="C64" s="23"/>
      <c r="D64" s="33" t="s">
        <v>50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3" t="s">
        <v>51</v>
      </c>
      <c r="AI64" s="36"/>
      <c r="AJ64" s="36"/>
      <c r="AK64" s="36"/>
      <c r="AL64" s="36"/>
      <c r="AM64" s="36"/>
      <c r="AN64" s="36"/>
      <c r="AO64" s="36"/>
      <c r="AP64" s="23"/>
      <c r="AQ64" s="23"/>
      <c r="AR64" s="24"/>
      <c r="BE64" s="23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1:57" s="2" customFormat="1" ht="13.2">
      <c r="A75" s="23"/>
      <c r="B75" s="24"/>
      <c r="C75" s="23"/>
      <c r="D75" s="35" t="s">
        <v>48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5" t="s">
        <v>49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5" t="s">
        <v>48</v>
      </c>
      <c r="AI75" s="26"/>
      <c r="AJ75" s="26"/>
      <c r="AK75" s="26"/>
      <c r="AL75" s="26"/>
      <c r="AM75" s="35" t="s">
        <v>49</v>
      </c>
      <c r="AN75" s="26"/>
      <c r="AO75" s="26"/>
      <c r="AP75" s="23"/>
      <c r="AQ75" s="23"/>
      <c r="AR75" s="24"/>
      <c r="BE75" s="23"/>
    </row>
    <row r="76" spans="1:57" s="2" customFormat="1" ht="12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4"/>
      <c r="BE76" s="23"/>
    </row>
    <row r="77" spans="1:57" s="2" customFormat="1" ht="6.9" customHeight="1">
      <c r="A77" s="23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4"/>
      <c r="BE77" s="23"/>
    </row>
    <row r="81" spans="1:57" s="2" customFormat="1" ht="6.9" customHeight="1">
      <c r="A81" s="23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4"/>
      <c r="BE81" s="23"/>
    </row>
    <row r="82" spans="1:57" s="2" customFormat="1" ht="24.9" customHeight="1">
      <c r="A82" s="23"/>
      <c r="B82" s="24"/>
      <c r="C82" s="13" t="s">
        <v>52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4"/>
      <c r="BE82" s="23"/>
    </row>
    <row r="83" spans="1:57" s="2" customFormat="1" ht="6.9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4"/>
      <c r="BE83" s="23"/>
    </row>
    <row r="84" spans="2:44" s="4" customFormat="1" ht="12" customHeight="1">
      <c r="B84" s="41"/>
      <c r="C84" s="19" t="s">
        <v>12</v>
      </c>
      <c r="L84" s="4" t="str">
        <f>K5</f>
        <v>35/2019b</v>
      </c>
      <c r="AR84" s="41"/>
    </row>
    <row r="85" spans="2:44" s="5" customFormat="1" ht="36.9" customHeight="1">
      <c r="B85" s="42"/>
      <c r="C85" s="43" t="s">
        <v>15</v>
      </c>
      <c r="L85" s="247" t="str">
        <f>K6</f>
        <v>SŠ PTA - Svářečská škola a výukový pavilon - EI</v>
      </c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R85" s="42"/>
    </row>
    <row r="86" spans="1:57" s="2" customFormat="1" ht="6.9" customHeight="1">
      <c r="A86" s="23"/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4"/>
      <c r="BE86" s="23"/>
    </row>
    <row r="87" spans="1:57" s="2" customFormat="1" ht="12" customHeight="1">
      <c r="A87" s="23"/>
      <c r="B87" s="24"/>
      <c r="C87" s="19" t="s">
        <v>19</v>
      </c>
      <c r="D87" s="23"/>
      <c r="E87" s="23"/>
      <c r="F87" s="23"/>
      <c r="G87" s="23"/>
      <c r="H87" s="23"/>
      <c r="I87" s="23"/>
      <c r="J87" s="23"/>
      <c r="K87" s="23"/>
      <c r="L87" s="44" t="str">
        <f>IF(K8="","",K8)</f>
        <v xml:space="preserve"> 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19" t="s">
        <v>21</v>
      </c>
      <c r="AJ87" s="23"/>
      <c r="AK87" s="23"/>
      <c r="AL87" s="23"/>
      <c r="AM87" s="249" t="str">
        <f>IF(AN8="","",AN8)</f>
        <v>6. 12. 2019</v>
      </c>
      <c r="AN87" s="249"/>
      <c r="AO87" s="23"/>
      <c r="AP87" s="23"/>
      <c r="AQ87" s="23"/>
      <c r="AR87" s="24"/>
      <c r="BE87" s="23"/>
    </row>
    <row r="88" spans="1:57" s="2" customFormat="1" ht="6.9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4"/>
      <c r="BE88" s="23"/>
    </row>
    <row r="89" spans="1:57" s="2" customFormat="1" ht="15.15" customHeight="1">
      <c r="A89" s="23"/>
      <c r="B89" s="24"/>
      <c r="C89" s="19" t="s">
        <v>23</v>
      </c>
      <c r="D89" s="23"/>
      <c r="E89" s="23"/>
      <c r="F89" s="23"/>
      <c r="G89" s="23"/>
      <c r="H89" s="23"/>
      <c r="I89" s="23"/>
      <c r="J89" s="23"/>
      <c r="K89" s="23"/>
      <c r="L89" s="4" t="str">
        <f>IF(E11="","",E11)</f>
        <v xml:space="preserve"> 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19" t="s">
        <v>28</v>
      </c>
      <c r="AJ89" s="23"/>
      <c r="AK89" s="23"/>
      <c r="AL89" s="23"/>
      <c r="AM89" s="245" t="str">
        <f>IF(E17="","",E17)</f>
        <v xml:space="preserve"> </v>
      </c>
      <c r="AN89" s="246"/>
      <c r="AO89" s="246"/>
      <c r="AP89" s="246"/>
      <c r="AQ89" s="23"/>
      <c r="AR89" s="24"/>
      <c r="AS89" s="241" t="s">
        <v>53</v>
      </c>
      <c r="AT89" s="242"/>
      <c r="AU89" s="45"/>
      <c r="AV89" s="45"/>
      <c r="AW89" s="45"/>
      <c r="AX89" s="45"/>
      <c r="AY89" s="45"/>
      <c r="AZ89" s="45"/>
      <c r="BA89" s="45"/>
      <c r="BB89" s="45"/>
      <c r="BC89" s="45"/>
      <c r="BD89" s="46"/>
      <c r="BE89" s="23"/>
    </row>
    <row r="90" spans="1:57" s="2" customFormat="1" ht="15.15" customHeight="1">
      <c r="A90" s="23"/>
      <c r="B90" s="24"/>
      <c r="C90" s="19" t="s">
        <v>26</v>
      </c>
      <c r="D90" s="23"/>
      <c r="E90" s="23"/>
      <c r="F90" s="23"/>
      <c r="G90" s="23"/>
      <c r="H90" s="23"/>
      <c r="I90" s="23"/>
      <c r="J90" s="23"/>
      <c r="K90" s="23"/>
      <c r="L90" s="4" t="str">
        <f>IF(E14="Vyplň údaj","",E14)</f>
        <v/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19" t="s">
        <v>30</v>
      </c>
      <c r="AJ90" s="23"/>
      <c r="AK90" s="23"/>
      <c r="AL90" s="23"/>
      <c r="AM90" s="245" t="str">
        <f>IF(E20="","",E20)</f>
        <v xml:space="preserve"> </v>
      </c>
      <c r="AN90" s="246"/>
      <c r="AO90" s="246"/>
      <c r="AP90" s="246"/>
      <c r="AQ90" s="23"/>
      <c r="AR90" s="24"/>
      <c r="AS90" s="243"/>
      <c r="AT90" s="244"/>
      <c r="AU90" s="47"/>
      <c r="AV90" s="47"/>
      <c r="AW90" s="47"/>
      <c r="AX90" s="47"/>
      <c r="AY90" s="47"/>
      <c r="AZ90" s="47"/>
      <c r="BA90" s="47"/>
      <c r="BB90" s="47"/>
      <c r="BC90" s="47"/>
      <c r="BD90" s="48"/>
      <c r="BE90" s="23"/>
    </row>
    <row r="91" spans="1:57" s="2" customFormat="1" ht="10.8" customHeight="1">
      <c r="A91" s="23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4"/>
      <c r="AS91" s="243"/>
      <c r="AT91" s="244"/>
      <c r="AU91" s="47"/>
      <c r="AV91" s="47"/>
      <c r="AW91" s="47"/>
      <c r="AX91" s="47"/>
      <c r="AY91" s="47"/>
      <c r="AZ91" s="47"/>
      <c r="BA91" s="47"/>
      <c r="BB91" s="47"/>
      <c r="BC91" s="47"/>
      <c r="BD91" s="48"/>
      <c r="BE91" s="23"/>
    </row>
    <row r="92" spans="1:57" s="2" customFormat="1" ht="29.25" customHeight="1">
      <c r="A92" s="23"/>
      <c r="B92" s="24"/>
      <c r="C92" s="273" t="s">
        <v>54</v>
      </c>
      <c r="D92" s="261"/>
      <c r="E92" s="261"/>
      <c r="F92" s="261"/>
      <c r="G92" s="261"/>
      <c r="H92" s="49"/>
      <c r="I92" s="260" t="s">
        <v>55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3" t="s">
        <v>56</v>
      </c>
      <c r="AH92" s="261"/>
      <c r="AI92" s="261"/>
      <c r="AJ92" s="261"/>
      <c r="AK92" s="261"/>
      <c r="AL92" s="261"/>
      <c r="AM92" s="261"/>
      <c r="AN92" s="260" t="s">
        <v>57</v>
      </c>
      <c r="AO92" s="261"/>
      <c r="AP92" s="262"/>
      <c r="AQ92" s="50" t="s">
        <v>58</v>
      </c>
      <c r="AR92" s="24"/>
      <c r="AS92" s="51" t="s">
        <v>59</v>
      </c>
      <c r="AT92" s="52" t="s">
        <v>60</v>
      </c>
      <c r="AU92" s="52" t="s">
        <v>61</v>
      </c>
      <c r="AV92" s="52" t="s">
        <v>62</v>
      </c>
      <c r="AW92" s="52" t="s">
        <v>63</v>
      </c>
      <c r="AX92" s="52" t="s">
        <v>64</v>
      </c>
      <c r="AY92" s="52" t="s">
        <v>65</v>
      </c>
      <c r="AZ92" s="52" t="s">
        <v>66</v>
      </c>
      <c r="BA92" s="52" t="s">
        <v>67</v>
      </c>
      <c r="BB92" s="52" t="s">
        <v>68</v>
      </c>
      <c r="BC92" s="52" t="s">
        <v>69</v>
      </c>
      <c r="BD92" s="53" t="s">
        <v>70</v>
      </c>
      <c r="BE92" s="23"/>
    </row>
    <row r="93" spans="1:57" s="2" customFormat="1" ht="10.8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4"/>
      <c r="AS93" s="5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  <c r="BE93" s="23"/>
    </row>
    <row r="94" spans="2:90" s="6" customFormat="1" ht="32.4" customHeight="1">
      <c r="B94" s="57"/>
      <c r="C94" s="58" t="s">
        <v>71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271">
        <f>ROUND(SUM(AG95:AG105),2)</f>
        <v>0</v>
      </c>
      <c r="AH94" s="271"/>
      <c r="AI94" s="271"/>
      <c r="AJ94" s="271"/>
      <c r="AK94" s="271"/>
      <c r="AL94" s="271"/>
      <c r="AM94" s="271"/>
      <c r="AN94" s="270">
        <f aca="true" t="shared" si="0" ref="AN94:AN105">SUM(AG94,AT94)</f>
        <v>0</v>
      </c>
      <c r="AO94" s="270"/>
      <c r="AP94" s="270"/>
      <c r="AQ94" s="60" t="s">
        <v>1</v>
      </c>
      <c r="AR94" s="57"/>
      <c r="AS94" s="61">
        <f>ROUND(SUM(AS95:AS105),2)</f>
        <v>0</v>
      </c>
      <c r="AT94" s="62">
        <f aca="true" t="shared" si="1" ref="AT94:AT105">ROUND(SUM(AV94:AW94),2)</f>
        <v>0</v>
      </c>
      <c r="AU94" s="63">
        <f>ROUND(SUM(AU95:AU105),5)</f>
        <v>0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ROUND(SUM(AZ95:AZ105),2)</f>
        <v>0</v>
      </c>
      <c r="BA94" s="62">
        <f>ROUND(SUM(BA95:BA105),2)</f>
        <v>0</v>
      </c>
      <c r="BB94" s="62">
        <f>ROUND(SUM(BB95:BB105),2)</f>
        <v>0</v>
      </c>
      <c r="BC94" s="62">
        <f>ROUND(SUM(BC95:BC105),2)</f>
        <v>0</v>
      </c>
      <c r="BD94" s="64">
        <f>ROUND(SUM(BD95:BD105),2)</f>
        <v>0</v>
      </c>
      <c r="BS94" s="65" t="s">
        <v>72</v>
      </c>
      <c r="BT94" s="65" t="s">
        <v>73</v>
      </c>
      <c r="BU94" s="66" t="s">
        <v>74</v>
      </c>
      <c r="BV94" s="65" t="s">
        <v>75</v>
      </c>
      <c r="BW94" s="65" t="s">
        <v>4</v>
      </c>
      <c r="BX94" s="65" t="s">
        <v>76</v>
      </c>
      <c r="CL94" s="65" t="s">
        <v>1</v>
      </c>
    </row>
    <row r="95" spans="1:91" s="7" customFormat="1" ht="27" customHeight="1">
      <c r="A95" s="67" t="s">
        <v>77</v>
      </c>
      <c r="B95" s="68"/>
      <c r="C95" s="69"/>
      <c r="D95" s="272" t="s">
        <v>78</v>
      </c>
      <c r="E95" s="272"/>
      <c r="F95" s="272"/>
      <c r="G95" s="272"/>
      <c r="H95" s="272"/>
      <c r="I95" s="70"/>
      <c r="J95" s="272" t="s">
        <v>79</v>
      </c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64">
        <f>'SO 101e - Silnoproudá ele...'!J30</f>
        <v>0</v>
      </c>
      <c r="AH95" s="265"/>
      <c r="AI95" s="265"/>
      <c r="AJ95" s="265"/>
      <c r="AK95" s="265"/>
      <c r="AL95" s="265"/>
      <c r="AM95" s="265"/>
      <c r="AN95" s="264">
        <f t="shared" si="0"/>
        <v>0</v>
      </c>
      <c r="AO95" s="265"/>
      <c r="AP95" s="265"/>
      <c r="AQ95" s="71" t="s">
        <v>80</v>
      </c>
      <c r="AR95" s="68"/>
      <c r="AS95" s="72">
        <v>0</v>
      </c>
      <c r="AT95" s="73">
        <f t="shared" si="1"/>
        <v>0</v>
      </c>
      <c r="AU95" s="74">
        <f>'SO 101e - Silnoproudá ele...'!P127</f>
        <v>0</v>
      </c>
      <c r="AV95" s="73">
        <f>'SO 101e - Silnoproudá ele...'!J33</f>
        <v>0</v>
      </c>
      <c r="AW95" s="73">
        <f>'SO 101e - Silnoproudá ele...'!J34</f>
        <v>0</v>
      </c>
      <c r="AX95" s="73">
        <f>'SO 101e - Silnoproudá ele...'!J35</f>
        <v>0</v>
      </c>
      <c r="AY95" s="73">
        <f>'SO 101e - Silnoproudá ele...'!J36</f>
        <v>0</v>
      </c>
      <c r="AZ95" s="73">
        <f>'SO 101e - Silnoproudá ele...'!F33</f>
        <v>0</v>
      </c>
      <c r="BA95" s="73">
        <f>'SO 101e - Silnoproudá ele...'!F34</f>
        <v>0</v>
      </c>
      <c r="BB95" s="73">
        <f>'SO 101e - Silnoproudá ele...'!F35</f>
        <v>0</v>
      </c>
      <c r="BC95" s="73">
        <f>'SO 101e - Silnoproudá ele...'!F36</f>
        <v>0</v>
      </c>
      <c r="BD95" s="75">
        <f>'SO 101e - Silnoproudá ele...'!F37</f>
        <v>0</v>
      </c>
      <c r="BT95" s="76" t="s">
        <v>81</v>
      </c>
      <c r="BV95" s="76" t="s">
        <v>75</v>
      </c>
      <c r="BW95" s="76" t="s">
        <v>82</v>
      </c>
      <c r="BX95" s="76" t="s">
        <v>4</v>
      </c>
      <c r="CL95" s="76" t="s">
        <v>83</v>
      </c>
      <c r="CM95" s="76" t="s">
        <v>84</v>
      </c>
    </row>
    <row r="96" spans="1:91" s="7" customFormat="1" ht="27" customHeight="1">
      <c r="A96" s="67" t="s">
        <v>77</v>
      </c>
      <c r="B96" s="68"/>
      <c r="C96" s="69"/>
      <c r="D96" s="272" t="s">
        <v>85</v>
      </c>
      <c r="E96" s="272"/>
      <c r="F96" s="272"/>
      <c r="G96" s="272"/>
      <c r="H96" s="272"/>
      <c r="I96" s="70"/>
      <c r="J96" s="272" t="s">
        <v>86</v>
      </c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64">
        <f>'SO 101f - Ochrana před bl...'!J30</f>
        <v>0</v>
      </c>
      <c r="AH96" s="265"/>
      <c r="AI96" s="265"/>
      <c r="AJ96" s="265"/>
      <c r="AK96" s="265"/>
      <c r="AL96" s="265"/>
      <c r="AM96" s="265"/>
      <c r="AN96" s="264">
        <f t="shared" si="0"/>
        <v>0</v>
      </c>
      <c r="AO96" s="265"/>
      <c r="AP96" s="265"/>
      <c r="AQ96" s="71" t="s">
        <v>80</v>
      </c>
      <c r="AR96" s="68"/>
      <c r="AS96" s="72">
        <v>0</v>
      </c>
      <c r="AT96" s="73">
        <f t="shared" si="1"/>
        <v>0</v>
      </c>
      <c r="AU96" s="74">
        <f>'SO 101f - Ochrana před bl...'!P119</f>
        <v>0</v>
      </c>
      <c r="AV96" s="73">
        <f>'SO 101f - Ochrana před bl...'!J33</f>
        <v>0</v>
      </c>
      <c r="AW96" s="73">
        <f>'SO 101f - Ochrana před bl...'!J34</f>
        <v>0</v>
      </c>
      <c r="AX96" s="73">
        <f>'SO 101f - Ochrana před bl...'!J35</f>
        <v>0</v>
      </c>
      <c r="AY96" s="73">
        <f>'SO 101f - Ochrana před bl...'!J36</f>
        <v>0</v>
      </c>
      <c r="AZ96" s="73">
        <f>'SO 101f - Ochrana před bl...'!F33</f>
        <v>0</v>
      </c>
      <c r="BA96" s="73">
        <f>'SO 101f - Ochrana před bl...'!F34</f>
        <v>0</v>
      </c>
      <c r="BB96" s="73">
        <f>'SO 101f - Ochrana před bl...'!F35</f>
        <v>0</v>
      </c>
      <c r="BC96" s="73">
        <f>'SO 101f - Ochrana před bl...'!F36</f>
        <v>0</v>
      </c>
      <c r="BD96" s="75">
        <f>'SO 101f - Ochrana před bl...'!F37</f>
        <v>0</v>
      </c>
      <c r="BT96" s="76" t="s">
        <v>81</v>
      </c>
      <c r="BV96" s="76" t="s">
        <v>75</v>
      </c>
      <c r="BW96" s="76" t="s">
        <v>87</v>
      </c>
      <c r="BX96" s="76" t="s">
        <v>4</v>
      </c>
      <c r="CL96" s="76" t="s">
        <v>1</v>
      </c>
      <c r="CM96" s="76" t="s">
        <v>81</v>
      </c>
    </row>
    <row r="97" spans="1:91" s="7" customFormat="1" ht="27" customHeight="1">
      <c r="A97" s="67" t="s">
        <v>77</v>
      </c>
      <c r="B97" s="68"/>
      <c r="C97" s="69"/>
      <c r="D97" s="272" t="s">
        <v>88</v>
      </c>
      <c r="E97" s="272"/>
      <c r="F97" s="272"/>
      <c r="G97" s="272"/>
      <c r="H97" s="272"/>
      <c r="I97" s="70"/>
      <c r="J97" s="272" t="s">
        <v>89</v>
      </c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64">
        <f>'SO 101g - Slaboproudá ele...'!J30</f>
        <v>0</v>
      </c>
      <c r="AH97" s="265"/>
      <c r="AI97" s="265"/>
      <c r="AJ97" s="265"/>
      <c r="AK97" s="265"/>
      <c r="AL97" s="265"/>
      <c r="AM97" s="265"/>
      <c r="AN97" s="264">
        <f t="shared" si="0"/>
        <v>0</v>
      </c>
      <c r="AO97" s="265"/>
      <c r="AP97" s="265"/>
      <c r="AQ97" s="71" t="s">
        <v>80</v>
      </c>
      <c r="AR97" s="68"/>
      <c r="AS97" s="72">
        <v>0</v>
      </c>
      <c r="AT97" s="73">
        <f t="shared" si="1"/>
        <v>0</v>
      </c>
      <c r="AU97" s="74">
        <f>'SO 101g - Slaboproudá ele...'!P129</f>
        <v>0</v>
      </c>
      <c r="AV97" s="73">
        <f>'SO 101g - Slaboproudá ele...'!J33</f>
        <v>0</v>
      </c>
      <c r="AW97" s="73">
        <f>'SO 101g - Slaboproudá ele...'!J34</f>
        <v>0</v>
      </c>
      <c r="AX97" s="73">
        <f>'SO 101g - Slaboproudá ele...'!J35</f>
        <v>0</v>
      </c>
      <c r="AY97" s="73">
        <f>'SO 101g - Slaboproudá ele...'!J36</f>
        <v>0</v>
      </c>
      <c r="AZ97" s="73">
        <f>'SO 101g - Slaboproudá ele...'!F33</f>
        <v>0</v>
      </c>
      <c r="BA97" s="73">
        <f>'SO 101g - Slaboproudá ele...'!F34</f>
        <v>0</v>
      </c>
      <c r="BB97" s="73">
        <f>'SO 101g - Slaboproudá ele...'!F35</f>
        <v>0</v>
      </c>
      <c r="BC97" s="73">
        <f>'SO 101g - Slaboproudá ele...'!F36</f>
        <v>0</v>
      </c>
      <c r="BD97" s="75">
        <f>'SO 101g - Slaboproudá ele...'!F37</f>
        <v>0</v>
      </c>
      <c r="BT97" s="76" t="s">
        <v>81</v>
      </c>
      <c r="BV97" s="76" t="s">
        <v>75</v>
      </c>
      <c r="BW97" s="76" t="s">
        <v>90</v>
      </c>
      <c r="BX97" s="76" t="s">
        <v>4</v>
      </c>
      <c r="CL97" s="76" t="s">
        <v>1</v>
      </c>
      <c r="CM97" s="76" t="s">
        <v>81</v>
      </c>
    </row>
    <row r="98" spans="1:91" s="7" customFormat="1" ht="27" customHeight="1">
      <c r="A98" s="67" t="s">
        <v>77</v>
      </c>
      <c r="B98" s="68"/>
      <c r="C98" s="69"/>
      <c r="D98" s="272" t="s">
        <v>91</v>
      </c>
      <c r="E98" s="272"/>
      <c r="F98" s="272"/>
      <c r="G98" s="272"/>
      <c r="H98" s="272"/>
      <c r="I98" s="70"/>
      <c r="J98" s="272" t="s">
        <v>92</v>
      </c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64">
        <f>'SO 101h - MaR'!J30</f>
        <v>0</v>
      </c>
      <c r="AH98" s="265"/>
      <c r="AI98" s="265"/>
      <c r="AJ98" s="265"/>
      <c r="AK98" s="265"/>
      <c r="AL98" s="265"/>
      <c r="AM98" s="265"/>
      <c r="AN98" s="264">
        <f t="shared" si="0"/>
        <v>0</v>
      </c>
      <c r="AO98" s="265"/>
      <c r="AP98" s="265"/>
      <c r="AQ98" s="71" t="s">
        <v>80</v>
      </c>
      <c r="AR98" s="68"/>
      <c r="AS98" s="72">
        <v>0</v>
      </c>
      <c r="AT98" s="73">
        <f t="shared" si="1"/>
        <v>0</v>
      </c>
      <c r="AU98" s="74">
        <f>'SO 101h - MaR'!P124</f>
        <v>0</v>
      </c>
      <c r="AV98" s="73">
        <f>'SO 101h - MaR'!J33</f>
        <v>0</v>
      </c>
      <c r="AW98" s="73">
        <f>'SO 101h - MaR'!J34</f>
        <v>0</v>
      </c>
      <c r="AX98" s="73">
        <f>'SO 101h - MaR'!J35</f>
        <v>0</v>
      </c>
      <c r="AY98" s="73">
        <f>'SO 101h - MaR'!J36</f>
        <v>0</v>
      </c>
      <c r="AZ98" s="73">
        <f>'SO 101h - MaR'!F33</f>
        <v>0</v>
      </c>
      <c r="BA98" s="73">
        <f>'SO 101h - MaR'!F34</f>
        <v>0</v>
      </c>
      <c r="BB98" s="73">
        <f>'SO 101h - MaR'!F35</f>
        <v>0</v>
      </c>
      <c r="BC98" s="73">
        <f>'SO 101h - MaR'!F36</f>
        <v>0</v>
      </c>
      <c r="BD98" s="75">
        <f>'SO 101h - MaR'!F37</f>
        <v>0</v>
      </c>
      <c r="BT98" s="76" t="s">
        <v>81</v>
      </c>
      <c r="BV98" s="76" t="s">
        <v>75</v>
      </c>
      <c r="BW98" s="76" t="s">
        <v>93</v>
      </c>
      <c r="BX98" s="76" t="s">
        <v>4</v>
      </c>
      <c r="CL98" s="76" t="s">
        <v>1</v>
      </c>
      <c r="CM98" s="76" t="s">
        <v>84</v>
      </c>
    </row>
    <row r="99" spans="1:91" s="7" customFormat="1" ht="27" customHeight="1">
      <c r="A99" s="67" t="s">
        <v>77</v>
      </c>
      <c r="B99" s="68"/>
      <c r="C99" s="69"/>
      <c r="D99" s="272" t="s">
        <v>94</v>
      </c>
      <c r="E99" s="272"/>
      <c r="F99" s="272"/>
      <c r="G99" s="272"/>
      <c r="H99" s="272"/>
      <c r="I99" s="70"/>
      <c r="J99" s="272" t="s">
        <v>79</v>
      </c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64">
        <f>'SO 102f - Silnoproudá ele...'!J30</f>
        <v>0</v>
      </c>
      <c r="AH99" s="265"/>
      <c r="AI99" s="265"/>
      <c r="AJ99" s="265"/>
      <c r="AK99" s="265"/>
      <c r="AL99" s="265"/>
      <c r="AM99" s="265"/>
      <c r="AN99" s="264">
        <f t="shared" si="0"/>
        <v>0</v>
      </c>
      <c r="AO99" s="265"/>
      <c r="AP99" s="265"/>
      <c r="AQ99" s="71" t="s">
        <v>80</v>
      </c>
      <c r="AR99" s="68"/>
      <c r="AS99" s="72">
        <v>0</v>
      </c>
      <c r="AT99" s="73">
        <f t="shared" si="1"/>
        <v>0</v>
      </c>
      <c r="AU99" s="74">
        <f>'SO 102f - Silnoproudá ele...'!P127</f>
        <v>0</v>
      </c>
      <c r="AV99" s="73">
        <f>'SO 102f - Silnoproudá ele...'!J33</f>
        <v>0</v>
      </c>
      <c r="AW99" s="73">
        <f>'SO 102f - Silnoproudá ele...'!J34</f>
        <v>0</v>
      </c>
      <c r="AX99" s="73">
        <f>'SO 102f - Silnoproudá ele...'!J35</f>
        <v>0</v>
      </c>
      <c r="AY99" s="73">
        <f>'SO 102f - Silnoproudá ele...'!J36</f>
        <v>0</v>
      </c>
      <c r="AZ99" s="73">
        <f>'SO 102f - Silnoproudá ele...'!F33</f>
        <v>0</v>
      </c>
      <c r="BA99" s="73">
        <f>'SO 102f - Silnoproudá ele...'!F34</f>
        <v>0</v>
      </c>
      <c r="BB99" s="73">
        <f>'SO 102f - Silnoproudá ele...'!F35</f>
        <v>0</v>
      </c>
      <c r="BC99" s="73">
        <f>'SO 102f - Silnoproudá ele...'!F36</f>
        <v>0</v>
      </c>
      <c r="BD99" s="75">
        <f>'SO 102f - Silnoproudá ele...'!F37</f>
        <v>0</v>
      </c>
      <c r="BT99" s="76" t="s">
        <v>81</v>
      </c>
      <c r="BV99" s="76" t="s">
        <v>75</v>
      </c>
      <c r="BW99" s="76" t="s">
        <v>95</v>
      </c>
      <c r="BX99" s="76" t="s">
        <v>4</v>
      </c>
      <c r="CL99" s="76" t="s">
        <v>83</v>
      </c>
      <c r="CM99" s="76" t="s">
        <v>84</v>
      </c>
    </row>
    <row r="100" spans="1:91" s="7" customFormat="1" ht="27" customHeight="1">
      <c r="A100" s="67" t="s">
        <v>77</v>
      </c>
      <c r="B100" s="68"/>
      <c r="C100" s="69"/>
      <c r="D100" s="272" t="s">
        <v>96</v>
      </c>
      <c r="E100" s="272"/>
      <c r="F100" s="272"/>
      <c r="G100" s="272"/>
      <c r="H100" s="272"/>
      <c r="I100" s="70"/>
      <c r="J100" s="272" t="s">
        <v>86</v>
      </c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64">
        <f>'SO 102g - Ochrana před bl...'!J30</f>
        <v>0</v>
      </c>
      <c r="AH100" s="265"/>
      <c r="AI100" s="265"/>
      <c r="AJ100" s="265"/>
      <c r="AK100" s="265"/>
      <c r="AL100" s="265"/>
      <c r="AM100" s="265"/>
      <c r="AN100" s="264">
        <f t="shared" si="0"/>
        <v>0</v>
      </c>
      <c r="AO100" s="265"/>
      <c r="AP100" s="265"/>
      <c r="AQ100" s="71" t="s">
        <v>80</v>
      </c>
      <c r="AR100" s="68"/>
      <c r="AS100" s="72">
        <v>0</v>
      </c>
      <c r="AT100" s="73">
        <f t="shared" si="1"/>
        <v>0</v>
      </c>
      <c r="AU100" s="74">
        <f>'SO 102g - Ochrana před bl...'!P119</f>
        <v>0</v>
      </c>
      <c r="AV100" s="73">
        <f>'SO 102g - Ochrana před bl...'!J33</f>
        <v>0</v>
      </c>
      <c r="AW100" s="73">
        <f>'SO 102g - Ochrana před bl...'!J34</f>
        <v>0</v>
      </c>
      <c r="AX100" s="73">
        <f>'SO 102g - Ochrana před bl...'!J35</f>
        <v>0</v>
      </c>
      <c r="AY100" s="73">
        <f>'SO 102g - Ochrana před bl...'!J36</f>
        <v>0</v>
      </c>
      <c r="AZ100" s="73">
        <f>'SO 102g - Ochrana před bl...'!F33</f>
        <v>0</v>
      </c>
      <c r="BA100" s="73">
        <f>'SO 102g - Ochrana před bl...'!F34</f>
        <v>0</v>
      </c>
      <c r="BB100" s="73">
        <f>'SO 102g - Ochrana před bl...'!F35</f>
        <v>0</v>
      </c>
      <c r="BC100" s="73">
        <f>'SO 102g - Ochrana před bl...'!F36</f>
        <v>0</v>
      </c>
      <c r="BD100" s="75">
        <f>'SO 102g - Ochrana před bl...'!F37</f>
        <v>0</v>
      </c>
      <c r="BT100" s="76" t="s">
        <v>81</v>
      </c>
      <c r="BV100" s="76" t="s">
        <v>75</v>
      </c>
      <c r="BW100" s="76" t="s">
        <v>97</v>
      </c>
      <c r="BX100" s="76" t="s">
        <v>4</v>
      </c>
      <c r="CL100" s="76" t="s">
        <v>1</v>
      </c>
      <c r="CM100" s="76" t="s">
        <v>81</v>
      </c>
    </row>
    <row r="101" spans="1:91" s="7" customFormat="1" ht="27" customHeight="1">
      <c r="A101" s="67" t="s">
        <v>77</v>
      </c>
      <c r="B101" s="68"/>
      <c r="C101" s="69"/>
      <c r="D101" s="272" t="s">
        <v>98</v>
      </c>
      <c r="E101" s="272"/>
      <c r="F101" s="272"/>
      <c r="G101" s="272"/>
      <c r="H101" s="272"/>
      <c r="I101" s="70"/>
      <c r="J101" s="272" t="s">
        <v>89</v>
      </c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64">
        <f>'SO 102h - Slaboproudá ele...'!J30</f>
        <v>0</v>
      </c>
      <c r="AH101" s="265"/>
      <c r="AI101" s="265"/>
      <c r="AJ101" s="265"/>
      <c r="AK101" s="265"/>
      <c r="AL101" s="265"/>
      <c r="AM101" s="265"/>
      <c r="AN101" s="264">
        <f t="shared" si="0"/>
        <v>0</v>
      </c>
      <c r="AO101" s="265"/>
      <c r="AP101" s="265"/>
      <c r="AQ101" s="71" t="s">
        <v>80</v>
      </c>
      <c r="AR101" s="68"/>
      <c r="AS101" s="72">
        <v>0</v>
      </c>
      <c r="AT101" s="73">
        <f t="shared" si="1"/>
        <v>0</v>
      </c>
      <c r="AU101" s="74">
        <f>'SO 102h - Slaboproudá ele...'!P131</f>
        <v>0</v>
      </c>
      <c r="AV101" s="73">
        <f>'SO 102h - Slaboproudá ele...'!J33</f>
        <v>0</v>
      </c>
      <c r="AW101" s="73">
        <f>'SO 102h - Slaboproudá ele...'!J34</f>
        <v>0</v>
      </c>
      <c r="AX101" s="73">
        <f>'SO 102h - Slaboproudá ele...'!J35</f>
        <v>0</v>
      </c>
      <c r="AY101" s="73">
        <f>'SO 102h - Slaboproudá ele...'!J36</f>
        <v>0</v>
      </c>
      <c r="AZ101" s="73">
        <f>'SO 102h - Slaboproudá ele...'!F33</f>
        <v>0</v>
      </c>
      <c r="BA101" s="73">
        <f>'SO 102h - Slaboproudá ele...'!F34</f>
        <v>0</v>
      </c>
      <c r="BB101" s="73">
        <f>'SO 102h - Slaboproudá ele...'!F35</f>
        <v>0</v>
      </c>
      <c r="BC101" s="73">
        <f>'SO 102h - Slaboproudá ele...'!F36</f>
        <v>0</v>
      </c>
      <c r="BD101" s="75">
        <f>'SO 102h - Slaboproudá ele...'!F37</f>
        <v>0</v>
      </c>
      <c r="BT101" s="76" t="s">
        <v>81</v>
      </c>
      <c r="BV101" s="76" t="s">
        <v>75</v>
      </c>
      <c r="BW101" s="76" t="s">
        <v>99</v>
      </c>
      <c r="BX101" s="76" t="s">
        <v>4</v>
      </c>
      <c r="CL101" s="76" t="s">
        <v>1</v>
      </c>
      <c r="CM101" s="76" t="s">
        <v>81</v>
      </c>
    </row>
    <row r="102" spans="1:91" s="7" customFormat="1" ht="27" customHeight="1">
      <c r="A102" s="67" t="s">
        <v>77</v>
      </c>
      <c r="B102" s="68"/>
      <c r="C102" s="69"/>
      <c r="D102" s="272" t="s">
        <v>100</v>
      </c>
      <c r="E102" s="272"/>
      <c r="F102" s="272"/>
      <c r="G102" s="272"/>
      <c r="H102" s="272"/>
      <c r="I102" s="70"/>
      <c r="J102" s="272" t="s">
        <v>92</v>
      </c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64">
        <f>'SO 102i - MaR'!J30</f>
        <v>0</v>
      </c>
      <c r="AH102" s="265"/>
      <c r="AI102" s="265"/>
      <c r="AJ102" s="265"/>
      <c r="AK102" s="265"/>
      <c r="AL102" s="265"/>
      <c r="AM102" s="265"/>
      <c r="AN102" s="264">
        <f t="shared" si="0"/>
        <v>0</v>
      </c>
      <c r="AO102" s="265"/>
      <c r="AP102" s="265"/>
      <c r="AQ102" s="71" t="s">
        <v>80</v>
      </c>
      <c r="AR102" s="68"/>
      <c r="AS102" s="72">
        <v>0</v>
      </c>
      <c r="AT102" s="73">
        <f t="shared" si="1"/>
        <v>0</v>
      </c>
      <c r="AU102" s="74">
        <f>'SO 102i - MaR'!P124</f>
        <v>0</v>
      </c>
      <c r="AV102" s="73">
        <f>'SO 102i - MaR'!J33</f>
        <v>0</v>
      </c>
      <c r="AW102" s="73">
        <f>'SO 102i - MaR'!J34</f>
        <v>0</v>
      </c>
      <c r="AX102" s="73">
        <f>'SO 102i - MaR'!J35</f>
        <v>0</v>
      </c>
      <c r="AY102" s="73">
        <f>'SO 102i - MaR'!J36</f>
        <v>0</v>
      </c>
      <c r="AZ102" s="73">
        <f>'SO 102i - MaR'!F33</f>
        <v>0</v>
      </c>
      <c r="BA102" s="73">
        <f>'SO 102i - MaR'!F34</f>
        <v>0</v>
      </c>
      <c r="BB102" s="73">
        <f>'SO 102i - MaR'!F35</f>
        <v>0</v>
      </c>
      <c r="BC102" s="73">
        <f>'SO 102i - MaR'!F36</f>
        <v>0</v>
      </c>
      <c r="BD102" s="75">
        <f>'SO 102i - MaR'!F37</f>
        <v>0</v>
      </c>
      <c r="BT102" s="76" t="s">
        <v>81</v>
      </c>
      <c r="BV102" s="76" t="s">
        <v>75</v>
      </c>
      <c r="BW102" s="76" t="s">
        <v>101</v>
      </c>
      <c r="BX102" s="76" t="s">
        <v>4</v>
      </c>
      <c r="CL102" s="76" t="s">
        <v>1</v>
      </c>
      <c r="CM102" s="76" t="s">
        <v>84</v>
      </c>
    </row>
    <row r="103" spans="1:91" s="7" customFormat="1" ht="27" customHeight="1">
      <c r="A103" s="67" t="s">
        <v>77</v>
      </c>
      <c r="B103" s="68"/>
      <c r="C103" s="69"/>
      <c r="D103" s="272" t="s">
        <v>102</v>
      </c>
      <c r="E103" s="272"/>
      <c r="F103" s="272"/>
      <c r="G103" s="272"/>
      <c r="H103" s="272"/>
      <c r="I103" s="70"/>
      <c r="J103" s="272" t="s">
        <v>103</v>
      </c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64">
        <f>'SO 501a - Přípojka NN výu...'!J30</f>
        <v>0</v>
      </c>
      <c r="AH103" s="265"/>
      <c r="AI103" s="265"/>
      <c r="AJ103" s="265"/>
      <c r="AK103" s="265"/>
      <c r="AL103" s="265"/>
      <c r="AM103" s="265"/>
      <c r="AN103" s="264">
        <f t="shared" si="0"/>
        <v>0</v>
      </c>
      <c r="AO103" s="265"/>
      <c r="AP103" s="265"/>
      <c r="AQ103" s="71" t="s">
        <v>80</v>
      </c>
      <c r="AR103" s="68"/>
      <c r="AS103" s="72">
        <v>0</v>
      </c>
      <c r="AT103" s="73">
        <f t="shared" si="1"/>
        <v>0</v>
      </c>
      <c r="AU103" s="74">
        <f>'SO 501a - Přípojka NN výu...'!P126</f>
        <v>0</v>
      </c>
      <c r="AV103" s="73">
        <f>'SO 501a - Přípojka NN výu...'!J33</f>
        <v>0</v>
      </c>
      <c r="AW103" s="73">
        <f>'SO 501a - Přípojka NN výu...'!J34</f>
        <v>0</v>
      </c>
      <c r="AX103" s="73">
        <f>'SO 501a - Přípojka NN výu...'!J35</f>
        <v>0</v>
      </c>
      <c r="AY103" s="73">
        <f>'SO 501a - Přípojka NN výu...'!J36</f>
        <v>0</v>
      </c>
      <c r="AZ103" s="73">
        <f>'SO 501a - Přípojka NN výu...'!F33</f>
        <v>0</v>
      </c>
      <c r="BA103" s="73">
        <f>'SO 501a - Přípojka NN výu...'!F34</f>
        <v>0</v>
      </c>
      <c r="BB103" s="73">
        <f>'SO 501a - Přípojka NN výu...'!F35</f>
        <v>0</v>
      </c>
      <c r="BC103" s="73">
        <f>'SO 501a - Přípojka NN výu...'!F36</f>
        <v>0</v>
      </c>
      <c r="BD103" s="75">
        <f>'SO 501a - Přípojka NN výu...'!F37</f>
        <v>0</v>
      </c>
      <c r="BT103" s="76" t="s">
        <v>81</v>
      </c>
      <c r="BV103" s="76" t="s">
        <v>75</v>
      </c>
      <c r="BW103" s="76" t="s">
        <v>104</v>
      </c>
      <c r="BX103" s="76" t="s">
        <v>4</v>
      </c>
      <c r="CL103" s="76" t="s">
        <v>1</v>
      </c>
      <c r="CM103" s="76" t="s">
        <v>81</v>
      </c>
    </row>
    <row r="104" spans="1:91" s="7" customFormat="1" ht="27" customHeight="1">
      <c r="A104" s="67" t="s">
        <v>77</v>
      </c>
      <c r="B104" s="68"/>
      <c r="C104" s="69"/>
      <c r="D104" s="272" t="s">
        <v>105</v>
      </c>
      <c r="E104" s="272"/>
      <c r="F104" s="272"/>
      <c r="G104" s="272"/>
      <c r="H104" s="272"/>
      <c r="I104" s="70"/>
      <c r="J104" s="272" t="s">
        <v>106</v>
      </c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64">
        <f>'SO 501b - Přípojka NN svá...'!J30</f>
        <v>0</v>
      </c>
      <c r="AH104" s="265"/>
      <c r="AI104" s="265"/>
      <c r="AJ104" s="265"/>
      <c r="AK104" s="265"/>
      <c r="AL104" s="265"/>
      <c r="AM104" s="265"/>
      <c r="AN104" s="264">
        <f t="shared" si="0"/>
        <v>0</v>
      </c>
      <c r="AO104" s="265"/>
      <c r="AP104" s="265"/>
      <c r="AQ104" s="71" t="s">
        <v>80</v>
      </c>
      <c r="AR104" s="68"/>
      <c r="AS104" s="72">
        <v>0</v>
      </c>
      <c r="AT104" s="73">
        <f t="shared" si="1"/>
        <v>0</v>
      </c>
      <c r="AU104" s="74">
        <f>'SO 501b - Přípojka NN svá...'!P126</f>
        <v>0</v>
      </c>
      <c r="AV104" s="73">
        <f>'SO 501b - Přípojka NN svá...'!J33</f>
        <v>0</v>
      </c>
      <c r="AW104" s="73">
        <f>'SO 501b - Přípojka NN svá...'!J34</f>
        <v>0</v>
      </c>
      <c r="AX104" s="73">
        <f>'SO 501b - Přípojka NN svá...'!J35</f>
        <v>0</v>
      </c>
      <c r="AY104" s="73">
        <f>'SO 501b - Přípojka NN svá...'!J36</f>
        <v>0</v>
      </c>
      <c r="AZ104" s="73">
        <f>'SO 501b - Přípojka NN svá...'!F33</f>
        <v>0</v>
      </c>
      <c r="BA104" s="73">
        <f>'SO 501b - Přípojka NN svá...'!F34</f>
        <v>0</v>
      </c>
      <c r="BB104" s="73">
        <f>'SO 501b - Přípojka NN svá...'!F35</f>
        <v>0</v>
      </c>
      <c r="BC104" s="73">
        <f>'SO 501b - Přípojka NN svá...'!F36</f>
        <v>0</v>
      </c>
      <c r="BD104" s="75">
        <f>'SO 501b - Přípojka NN svá...'!F37</f>
        <v>0</v>
      </c>
      <c r="BT104" s="76" t="s">
        <v>81</v>
      </c>
      <c r="BV104" s="76" t="s">
        <v>75</v>
      </c>
      <c r="BW104" s="76" t="s">
        <v>107</v>
      </c>
      <c r="BX104" s="76" t="s">
        <v>4</v>
      </c>
      <c r="CL104" s="76" t="s">
        <v>1</v>
      </c>
      <c r="CM104" s="76" t="s">
        <v>81</v>
      </c>
    </row>
    <row r="105" spans="1:91" s="7" customFormat="1" ht="16.5" customHeight="1">
      <c r="A105" s="67" t="s">
        <v>77</v>
      </c>
      <c r="B105" s="68"/>
      <c r="C105" s="69"/>
      <c r="D105" s="272" t="s">
        <v>108</v>
      </c>
      <c r="E105" s="272"/>
      <c r="F105" s="272"/>
      <c r="G105" s="272"/>
      <c r="H105" s="272"/>
      <c r="I105" s="70"/>
      <c r="J105" s="272" t="s">
        <v>109</v>
      </c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64">
        <f>'SO 502 - Přeložka NN'!J30</f>
        <v>0</v>
      </c>
      <c r="AH105" s="265"/>
      <c r="AI105" s="265"/>
      <c r="AJ105" s="265"/>
      <c r="AK105" s="265"/>
      <c r="AL105" s="265"/>
      <c r="AM105" s="265"/>
      <c r="AN105" s="264">
        <f t="shared" si="0"/>
        <v>0</v>
      </c>
      <c r="AO105" s="265"/>
      <c r="AP105" s="265"/>
      <c r="AQ105" s="71" t="s">
        <v>80</v>
      </c>
      <c r="AR105" s="68"/>
      <c r="AS105" s="72">
        <v>0</v>
      </c>
      <c r="AT105" s="73">
        <f t="shared" si="1"/>
        <v>0</v>
      </c>
      <c r="AU105" s="74">
        <f>'SO 502 - Přeložka NN'!P127</f>
        <v>0</v>
      </c>
      <c r="AV105" s="73">
        <f>'SO 502 - Přeložka NN'!J33</f>
        <v>0</v>
      </c>
      <c r="AW105" s="73">
        <f>'SO 502 - Přeložka NN'!J34</f>
        <v>0</v>
      </c>
      <c r="AX105" s="73">
        <f>'SO 502 - Přeložka NN'!J35</f>
        <v>0</v>
      </c>
      <c r="AY105" s="73">
        <f>'SO 502 - Přeložka NN'!J36</f>
        <v>0</v>
      </c>
      <c r="AZ105" s="73">
        <f>'SO 502 - Přeložka NN'!F33</f>
        <v>0</v>
      </c>
      <c r="BA105" s="73">
        <f>'SO 502 - Přeložka NN'!F34</f>
        <v>0</v>
      </c>
      <c r="BB105" s="73">
        <f>'SO 502 - Přeložka NN'!F35</f>
        <v>0</v>
      </c>
      <c r="BC105" s="73">
        <f>'SO 502 - Přeložka NN'!F36</f>
        <v>0</v>
      </c>
      <c r="BD105" s="75">
        <f>'SO 502 - Přeložka NN'!F37</f>
        <v>0</v>
      </c>
      <c r="BT105" s="76" t="s">
        <v>81</v>
      </c>
      <c r="BV105" s="76" t="s">
        <v>75</v>
      </c>
      <c r="BW105" s="76" t="s">
        <v>110</v>
      </c>
      <c r="BX105" s="76" t="s">
        <v>4</v>
      </c>
      <c r="CL105" s="76" t="s">
        <v>1</v>
      </c>
      <c r="CM105" s="76" t="s">
        <v>81</v>
      </c>
    </row>
    <row r="106" spans="1:57" s="2" customFormat="1" ht="30" customHeight="1">
      <c r="A106" s="23"/>
      <c r="B106" s="24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4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s="2" customFormat="1" ht="6.9" customHeight="1">
      <c r="A107" s="23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24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</sheetData>
  <sheetProtection password="CB59" sheet="1" objects="1" scenarios="1"/>
  <mergeCells count="82">
    <mergeCell ref="AG103:AM103"/>
    <mergeCell ref="AG105:AM105"/>
    <mergeCell ref="AN102:AP102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C92:G92"/>
    <mergeCell ref="I92:AF92"/>
    <mergeCell ref="J95:AF95"/>
    <mergeCell ref="J96:AF96"/>
    <mergeCell ref="J97:AF97"/>
    <mergeCell ref="D103:H103"/>
    <mergeCell ref="D104:H104"/>
    <mergeCell ref="D105:H105"/>
    <mergeCell ref="J102:AF102"/>
    <mergeCell ref="J103:AF103"/>
    <mergeCell ref="J104:AF104"/>
    <mergeCell ref="J105:AF105"/>
    <mergeCell ref="D102:H102"/>
    <mergeCell ref="D95:H95"/>
    <mergeCell ref="D96:H96"/>
    <mergeCell ref="D97:H97"/>
    <mergeCell ref="D98:H98"/>
    <mergeCell ref="D99:H99"/>
    <mergeCell ref="D100:H100"/>
    <mergeCell ref="D101:H101"/>
    <mergeCell ref="AN103:AP103"/>
    <mergeCell ref="AN104:AP104"/>
    <mergeCell ref="AN105:AP105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J98:AF98"/>
    <mergeCell ref="J99:AF99"/>
    <mergeCell ref="J100:AF100"/>
    <mergeCell ref="J101:AF101"/>
    <mergeCell ref="AG104:AM104"/>
    <mergeCell ref="AN92:AP92"/>
    <mergeCell ref="AG92:AM92"/>
    <mergeCell ref="AN95:AP95"/>
    <mergeCell ref="AG95:AM95"/>
    <mergeCell ref="X35:AB35"/>
    <mergeCell ref="AK35:AO35"/>
    <mergeCell ref="AN94:AP94"/>
    <mergeCell ref="AG94:AM94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 101e - Silnoproudá ele...'!C2" display="/"/>
    <hyperlink ref="A96" location="'SO 101f - Ochrana před bl...'!C2" display="/"/>
    <hyperlink ref="A97" location="'SO 101g - Slaboproudá ele...'!C2" display="/"/>
    <hyperlink ref="A98" location="'SO 101h - MaR'!C2" display="/"/>
    <hyperlink ref="A99" location="'SO 102f - Silnoproudá ele...'!C2" display="/"/>
    <hyperlink ref="A100" location="'SO 102g - Ochrana před bl...'!C2" display="/"/>
    <hyperlink ref="A101" location="'SO 102h - Slaboproudá ele...'!C2" display="/"/>
    <hyperlink ref="A102" location="'SO 102i - MaR'!C2" display="/"/>
    <hyperlink ref="A103" location="'SO 501a - Přípojka NN výu...'!C2" display="/"/>
    <hyperlink ref="A104" location="'SO 501b - Přípojka NN svá...'!C2" display="/"/>
    <hyperlink ref="A105" location="'SO 502 - Přeložka N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25">
      <selection activeCell="W156" sqref="W156"/>
    </sheetView>
  </sheetViews>
  <sheetFormatPr defaultColWidth="9.140625" defaultRowHeight="12"/>
  <cols>
    <col min="1" max="1" width="8.28125" style="83" customWidth="1"/>
    <col min="2" max="2" width="1.7109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00390625" style="83" customWidth="1"/>
    <col min="8" max="8" width="11.421875" style="83" customWidth="1"/>
    <col min="9" max="10" width="20.140625" style="83" customWidth="1"/>
    <col min="11" max="11" width="20.140625" style="83" hidden="1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140625" style="83" customWidth="1"/>
    <col min="44" max="65" width="9.28125" style="83" hidden="1" customWidth="1"/>
    <col min="66" max="16384" width="9.140625" style="83" customWidth="1"/>
  </cols>
  <sheetData>
    <row r="1" ht="12"/>
    <row r="2" spans="12:46" ht="36.9" customHeight="1"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84" t="s">
        <v>104</v>
      </c>
    </row>
    <row r="3" spans="2:46" ht="6.9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81</v>
      </c>
    </row>
    <row r="4" spans="2:46" ht="24.9" customHeight="1">
      <c r="B4" s="87"/>
      <c r="D4" s="88" t="s">
        <v>111</v>
      </c>
      <c r="L4" s="87"/>
      <c r="M4" s="89" t="s">
        <v>9</v>
      </c>
      <c r="AT4" s="84" t="s">
        <v>3</v>
      </c>
    </row>
    <row r="5" spans="2:12" ht="6.9" customHeight="1">
      <c r="B5" s="87"/>
      <c r="L5" s="87"/>
    </row>
    <row r="6" spans="2:12" ht="12" customHeight="1">
      <c r="B6" s="87"/>
      <c r="D6" s="90" t="s">
        <v>15</v>
      </c>
      <c r="L6" s="87"/>
    </row>
    <row r="7" spans="2:12" ht="16.5" customHeight="1">
      <c r="B7" s="87"/>
      <c r="E7" s="276" t="str">
        <f>'Rekapitulace stavby'!K6</f>
        <v>SŠ PTA - Svářečská škola a výukový pavilon - EI</v>
      </c>
      <c r="F7" s="277"/>
      <c r="G7" s="277"/>
      <c r="H7" s="277"/>
      <c r="L7" s="87"/>
    </row>
    <row r="8" spans="1:31" s="94" customFormat="1" ht="12" customHeight="1">
      <c r="A8" s="91"/>
      <c r="B8" s="92"/>
      <c r="C8" s="91"/>
      <c r="D8" s="90" t="s">
        <v>112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74" t="s">
        <v>1243</v>
      </c>
      <c r="F9" s="275"/>
      <c r="G9" s="275"/>
      <c r="H9" s="275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17</v>
      </c>
      <c r="E11" s="91"/>
      <c r="F11" s="96" t="s">
        <v>1</v>
      </c>
      <c r="G11" s="91"/>
      <c r="H11" s="91"/>
      <c r="I11" s="90" t="s">
        <v>18</v>
      </c>
      <c r="J11" s="96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19</v>
      </c>
      <c r="E12" s="91"/>
      <c r="F12" s="96" t="s">
        <v>20</v>
      </c>
      <c r="G12" s="91"/>
      <c r="H12" s="91"/>
      <c r="I12" s="90" t="s">
        <v>21</v>
      </c>
      <c r="J12" s="97" t="str">
        <f>'Rekapitulace stavby'!AN8</f>
        <v>6. 12. 2019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8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23</v>
      </c>
      <c r="E14" s="91"/>
      <c r="F14" s="91"/>
      <c r="G14" s="91"/>
      <c r="H14" s="91"/>
      <c r="I14" s="90" t="s">
        <v>24</v>
      </c>
      <c r="J14" s="96" t="str">
        <f>IF('Rekapitulace stavby'!AN10="","",'Rekapitulace stavby'!AN10)</f>
        <v/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6" t="str">
        <f>IF('Rekapitulace stavby'!E11="","",'Rekapitulace stavby'!E11)</f>
        <v xml:space="preserve"> </v>
      </c>
      <c r="F15" s="91"/>
      <c r="G15" s="91"/>
      <c r="H15" s="91"/>
      <c r="I15" s="90" t="s">
        <v>25</v>
      </c>
      <c r="J15" s="96" t="str">
        <f>IF('Rekapitulace stavby'!AN11="","",'Rekapitulace stavby'!AN11)</f>
        <v/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26</v>
      </c>
      <c r="E17" s="91"/>
      <c r="F17" s="91"/>
      <c r="G17" s="91"/>
      <c r="H17" s="91"/>
      <c r="I17" s="90" t="s">
        <v>24</v>
      </c>
      <c r="J17" s="98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80" t="str">
        <f>'Rekapitulace stavby'!E14</f>
        <v>Vyplň údaj</v>
      </c>
      <c r="F18" s="281"/>
      <c r="G18" s="281"/>
      <c r="H18" s="281"/>
      <c r="I18" s="90" t="s">
        <v>25</v>
      </c>
      <c r="J18" s="98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28</v>
      </c>
      <c r="E20" s="91"/>
      <c r="F20" s="91"/>
      <c r="G20" s="91"/>
      <c r="H20" s="91"/>
      <c r="I20" s="90" t="s">
        <v>24</v>
      </c>
      <c r="J20" s="96" t="str">
        <f>IF('Rekapitulace stavby'!AN16="","",'Rekapitulace stavby'!AN16)</f>
        <v/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6" t="str">
        <f>IF('Rekapitulace stavby'!E17="","",'Rekapitulace stavby'!E17)</f>
        <v xml:space="preserve"> </v>
      </c>
      <c r="F21" s="91"/>
      <c r="G21" s="91"/>
      <c r="H21" s="91"/>
      <c r="I21" s="90" t="s">
        <v>25</v>
      </c>
      <c r="J21" s="96" t="str">
        <f>IF('Rekapitulace stavby'!AN17="","",'Rekapitulace stavby'!AN17)</f>
        <v/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30</v>
      </c>
      <c r="E23" s="91"/>
      <c r="F23" s="91"/>
      <c r="G23" s="91"/>
      <c r="H23" s="91"/>
      <c r="I23" s="90" t="s">
        <v>24</v>
      </c>
      <c r="J23" s="96" t="str">
        <f>IF('Rekapitulace stavby'!AN19="","",'Rekapitulace stavby'!AN19)</f>
        <v/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6" t="str">
        <f>IF('Rekapitulace stavby'!E20="","",'Rekapitulace stavby'!E20)</f>
        <v xml:space="preserve"> </v>
      </c>
      <c r="F24" s="91"/>
      <c r="G24" s="91"/>
      <c r="H24" s="91"/>
      <c r="I24" s="90" t="s">
        <v>25</v>
      </c>
      <c r="J24" s="96" t="str">
        <f>IF('Rekapitulace stavby'!AN20="","",'Rekapitulace stavby'!AN20)</f>
        <v/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31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2" customFormat="1" ht="114.75" customHeight="1">
      <c r="A27" s="99"/>
      <c r="B27" s="100"/>
      <c r="C27" s="99"/>
      <c r="D27" s="99"/>
      <c r="E27" s="282" t="s">
        <v>114</v>
      </c>
      <c r="F27" s="282"/>
      <c r="G27" s="282"/>
      <c r="H27" s="282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4" customFormat="1" ht="6.9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" customHeight="1">
      <c r="A29" s="91"/>
      <c r="B29" s="92"/>
      <c r="C29" s="91"/>
      <c r="D29" s="103"/>
      <c r="E29" s="103"/>
      <c r="F29" s="103"/>
      <c r="G29" s="103"/>
      <c r="H29" s="103"/>
      <c r="I29" s="103"/>
      <c r="J29" s="103"/>
      <c r="K29" s="103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4" t="s">
        <v>33</v>
      </c>
      <c r="E30" s="91"/>
      <c r="F30" s="91"/>
      <c r="G30" s="91"/>
      <c r="H30" s="91"/>
      <c r="I30" s="91"/>
      <c r="J30" s="105">
        <f>ROUND(J126,2)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" customHeight="1">
      <c r="A31" s="91"/>
      <c r="B31" s="92"/>
      <c r="C31" s="91"/>
      <c r="D31" s="103"/>
      <c r="E31" s="103"/>
      <c r="F31" s="103"/>
      <c r="G31" s="103"/>
      <c r="H31" s="103"/>
      <c r="I31" s="103"/>
      <c r="J31" s="103"/>
      <c r="K31" s="103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" customHeight="1">
      <c r="A32" s="91"/>
      <c r="B32" s="92"/>
      <c r="C32" s="91"/>
      <c r="D32" s="91"/>
      <c r="E32" s="91"/>
      <c r="F32" s="106" t="s">
        <v>35</v>
      </c>
      <c r="G32" s="91"/>
      <c r="H32" s="91"/>
      <c r="I32" s="106" t="s">
        <v>34</v>
      </c>
      <c r="J32" s="106" t="s">
        <v>36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" customHeight="1">
      <c r="A33" s="91"/>
      <c r="B33" s="92"/>
      <c r="C33" s="91"/>
      <c r="D33" s="107" t="s">
        <v>37</v>
      </c>
      <c r="E33" s="90" t="s">
        <v>38</v>
      </c>
      <c r="F33" s="108">
        <f>ROUND((SUM(BE126:BE160)),2)</f>
        <v>0</v>
      </c>
      <c r="G33" s="91"/>
      <c r="H33" s="91"/>
      <c r="I33" s="109">
        <v>0.21</v>
      </c>
      <c r="J33" s="108">
        <f>ROUND(((SUM(BE126:BE160))*I33),2)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" customHeight="1">
      <c r="A34" s="91"/>
      <c r="B34" s="92"/>
      <c r="C34" s="91"/>
      <c r="D34" s="91"/>
      <c r="E34" s="90" t="s">
        <v>39</v>
      </c>
      <c r="F34" s="108">
        <f>ROUND((SUM(BF126:BF160)),2)</f>
        <v>0</v>
      </c>
      <c r="G34" s="91"/>
      <c r="H34" s="91"/>
      <c r="I34" s="109">
        <v>0.21</v>
      </c>
      <c r="J34" s="108">
        <f>ROUND(((SUM(BF126:BF160))*I34),2)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" customHeight="1" hidden="1">
      <c r="A35" s="91"/>
      <c r="B35" s="92"/>
      <c r="C35" s="91"/>
      <c r="D35" s="91"/>
      <c r="E35" s="90" t="s">
        <v>40</v>
      </c>
      <c r="F35" s="108">
        <f>ROUND((SUM(BG126:BG160)),2)</f>
        <v>0</v>
      </c>
      <c r="G35" s="91"/>
      <c r="H35" s="91"/>
      <c r="I35" s="109">
        <v>0.21</v>
      </c>
      <c r="J35" s="108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" customHeight="1" hidden="1">
      <c r="A36" s="91"/>
      <c r="B36" s="92"/>
      <c r="C36" s="91"/>
      <c r="D36" s="91"/>
      <c r="E36" s="90" t="s">
        <v>41</v>
      </c>
      <c r="F36" s="108">
        <f>ROUND((SUM(BH126:BH160)),2)</f>
        <v>0</v>
      </c>
      <c r="G36" s="91"/>
      <c r="H36" s="91"/>
      <c r="I36" s="109">
        <v>0.21</v>
      </c>
      <c r="J36" s="108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" customHeight="1" hidden="1">
      <c r="A37" s="91"/>
      <c r="B37" s="92"/>
      <c r="C37" s="91"/>
      <c r="D37" s="91"/>
      <c r="E37" s="90" t="s">
        <v>42</v>
      </c>
      <c r="F37" s="108">
        <f>ROUND((SUM(BI126:BI160)),2)</f>
        <v>0</v>
      </c>
      <c r="G37" s="91"/>
      <c r="H37" s="91"/>
      <c r="I37" s="109">
        <v>0</v>
      </c>
      <c r="J37" s="108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10"/>
      <c r="D39" s="111" t="s">
        <v>43</v>
      </c>
      <c r="E39" s="112"/>
      <c r="F39" s="112"/>
      <c r="G39" s="113" t="s">
        <v>44</v>
      </c>
      <c r="H39" s="114" t="s">
        <v>45</v>
      </c>
      <c r="I39" s="112"/>
      <c r="J39" s="115">
        <f>SUM(J30:J37)</f>
        <v>0</v>
      </c>
      <c r="K39" s="116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" customHeight="1">
      <c r="B41" s="87"/>
      <c r="L41" s="87"/>
    </row>
    <row r="42" spans="2:12" ht="14.4" customHeight="1">
      <c r="B42" s="87"/>
      <c r="L42" s="87"/>
    </row>
    <row r="43" spans="2:12" ht="14.4" customHeight="1">
      <c r="B43" s="87"/>
      <c r="L43" s="87"/>
    </row>
    <row r="44" spans="2:12" ht="14.4" customHeight="1">
      <c r="B44" s="87"/>
      <c r="L44" s="87"/>
    </row>
    <row r="45" spans="2:12" ht="14.4" customHeight="1">
      <c r="B45" s="87"/>
      <c r="L45" s="87"/>
    </row>
    <row r="46" spans="2:12" ht="14.4" customHeight="1">
      <c r="B46" s="87"/>
      <c r="L46" s="87"/>
    </row>
    <row r="47" spans="2:12" ht="14.4" customHeight="1">
      <c r="B47" s="87"/>
      <c r="L47" s="87"/>
    </row>
    <row r="48" spans="2:12" ht="14.4" customHeight="1">
      <c r="B48" s="87"/>
      <c r="L48" s="87"/>
    </row>
    <row r="49" spans="2:12" ht="14.4" customHeight="1">
      <c r="B49" s="87"/>
      <c r="L49" s="87"/>
    </row>
    <row r="50" spans="2:12" s="94" customFormat="1" ht="14.4" customHeight="1">
      <c r="B50" s="93"/>
      <c r="D50" s="117" t="s">
        <v>46</v>
      </c>
      <c r="E50" s="118"/>
      <c r="F50" s="118"/>
      <c r="G50" s="117" t="s">
        <v>47</v>
      </c>
      <c r="H50" s="118"/>
      <c r="I50" s="118"/>
      <c r="J50" s="118"/>
      <c r="K50" s="118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3.2">
      <c r="A61" s="91"/>
      <c r="B61" s="92"/>
      <c r="C61" s="91"/>
      <c r="D61" s="119" t="s">
        <v>48</v>
      </c>
      <c r="E61" s="120"/>
      <c r="F61" s="121" t="s">
        <v>49</v>
      </c>
      <c r="G61" s="119" t="s">
        <v>48</v>
      </c>
      <c r="H61" s="120"/>
      <c r="I61" s="120"/>
      <c r="J61" s="122" t="s">
        <v>49</v>
      </c>
      <c r="K61" s="120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3.2">
      <c r="A65" s="91"/>
      <c r="B65" s="92"/>
      <c r="C65" s="91"/>
      <c r="D65" s="117" t="s">
        <v>50</v>
      </c>
      <c r="E65" s="123"/>
      <c r="F65" s="123"/>
      <c r="G65" s="117" t="s">
        <v>51</v>
      </c>
      <c r="H65" s="123"/>
      <c r="I65" s="123"/>
      <c r="J65" s="123"/>
      <c r="K65" s="123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3.2">
      <c r="A76" s="91"/>
      <c r="B76" s="92"/>
      <c r="C76" s="91"/>
      <c r="D76" s="119" t="s">
        <v>48</v>
      </c>
      <c r="E76" s="120"/>
      <c r="F76" s="121" t="s">
        <v>49</v>
      </c>
      <c r="G76" s="119" t="s">
        <v>48</v>
      </c>
      <c r="H76" s="120"/>
      <c r="I76" s="120"/>
      <c r="J76" s="122" t="s">
        <v>49</v>
      </c>
      <c r="K76" s="120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" customHeight="1">
      <c r="A77" s="91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" customHeight="1">
      <c r="A81" s="91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" customHeight="1">
      <c r="A82" s="91"/>
      <c r="B82" s="92"/>
      <c r="C82" s="88" t="s">
        <v>115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15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76" t="str">
        <f>E7</f>
        <v>SŠ PTA - Svářečská škola a výukový pavilon - EI</v>
      </c>
      <c r="F85" s="277"/>
      <c r="G85" s="277"/>
      <c r="H85" s="277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112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74" t="str">
        <f>E9</f>
        <v>SO 501a - Přípojka NN výukový pavilon</v>
      </c>
      <c r="F87" s="275"/>
      <c r="G87" s="275"/>
      <c r="H87" s="275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19</v>
      </c>
      <c r="D89" s="91"/>
      <c r="E89" s="91"/>
      <c r="F89" s="96" t="str">
        <f>F12</f>
        <v xml:space="preserve"> </v>
      </c>
      <c r="G89" s="91"/>
      <c r="H89" s="91"/>
      <c r="I89" s="90" t="s">
        <v>21</v>
      </c>
      <c r="J89" s="97" t="str">
        <f>IF(J12="","",J12)</f>
        <v>6. 12. 2019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15.15" customHeight="1">
      <c r="A91" s="91"/>
      <c r="B91" s="92"/>
      <c r="C91" s="90" t="s">
        <v>23</v>
      </c>
      <c r="D91" s="91"/>
      <c r="E91" s="91"/>
      <c r="F91" s="96" t="str">
        <f>E15</f>
        <v xml:space="preserve"> </v>
      </c>
      <c r="G91" s="91"/>
      <c r="H91" s="91"/>
      <c r="I91" s="90" t="s">
        <v>28</v>
      </c>
      <c r="J91" s="128" t="str">
        <f>E21</f>
        <v xml:space="preserve"> 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15" customHeight="1">
      <c r="A92" s="91"/>
      <c r="B92" s="92"/>
      <c r="C92" s="90" t="s">
        <v>26</v>
      </c>
      <c r="D92" s="91"/>
      <c r="E92" s="91"/>
      <c r="F92" s="96" t="str">
        <f>IF(E18="","",E18)</f>
        <v>Vyplň údaj</v>
      </c>
      <c r="G92" s="91"/>
      <c r="H92" s="91"/>
      <c r="I92" s="90" t="s">
        <v>30</v>
      </c>
      <c r="J92" s="128" t="str">
        <f>E24</f>
        <v xml:space="preserve"> 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9" t="s">
        <v>116</v>
      </c>
      <c r="D94" s="110"/>
      <c r="E94" s="110"/>
      <c r="F94" s="110"/>
      <c r="G94" s="110"/>
      <c r="H94" s="110"/>
      <c r="I94" s="110"/>
      <c r="J94" s="130" t="s">
        <v>117</v>
      </c>
      <c r="K94" s="110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8" customHeight="1">
      <c r="A96" s="91"/>
      <c r="B96" s="92"/>
      <c r="C96" s="131" t="s">
        <v>118</v>
      </c>
      <c r="D96" s="91"/>
      <c r="E96" s="91"/>
      <c r="F96" s="91"/>
      <c r="G96" s="91"/>
      <c r="H96" s="91"/>
      <c r="I96" s="91"/>
      <c r="J96" s="105">
        <f>J126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119</v>
      </c>
    </row>
    <row r="97" spans="2:12" s="132" customFormat="1" ht="24.9" customHeight="1">
      <c r="B97" s="133"/>
      <c r="D97" s="134" t="s">
        <v>120</v>
      </c>
      <c r="E97" s="135"/>
      <c r="F97" s="135"/>
      <c r="G97" s="135"/>
      <c r="H97" s="135"/>
      <c r="I97" s="135"/>
      <c r="J97" s="136">
        <f>J127</f>
        <v>0</v>
      </c>
      <c r="L97" s="133"/>
    </row>
    <row r="98" spans="2:12" s="137" customFormat="1" ht="19.95" customHeight="1">
      <c r="B98" s="138"/>
      <c r="D98" s="139" t="s">
        <v>1185</v>
      </c>
      <c r="E98" s="140"/>
      <c r="F98" s="140"/>
      <c r="G98" s="140"/>
      <c r="H98" s="140"/>
      <c r="I98" s="140"/>
      <c r="J98" s="141">
        <f>J128</f>
        <v>0</v>
      </c>
      <c r="L98" s="138"/>
    </row>
    <row r="99" spans="2:12" s="132" customFormat="1" ht="24.9" customHeight="1">
      <c r="B99" s="133"/>
      <c r="D99" s="134" t="s">
        <v>1244</v>
      </c>
      <c r="E99" s="135"/>
      <c r="F99" s="135"/>
      <c r="G99" s="135"/>
      <c r="H99" s="135"/>
      <c r="I99" s="135"/>
      <c r="J99" s="136">
        <f>J134</f>
        <v>0</v>
      </c>
      <c r="L99" s="133"/>
    </row>
    <row r="100" spans="2:12" s="137" customFormat="1" ht="19.95" customHeight="1">
      <c r="B100" s="138"/>
      <c r="D100" s="139" t="s">
        <v>1186</v>
      </c>
      <c r="E100" s="140"/>
      <c r="F100" s="140"/>
      <c r="G100" s="140"/>
      <c r="H100" s="140"/>
      <c r="I100" s="140"/>
      <c r="J100" s="141">
        <f>J137</f>
        <v>0</v>
      </c>
      <c r="L100" s="138"/>
    </row>
    <row r="101" spans="2:12" s="137" customFormat="1" ht="19.95" customHeight="1">
      <c r="B101" s="138"/>
      <c r="D101" s="139" t="s">
        <v>1245</v>
      </c>
      <c r="E101" s="140"/>
      <c r="F101" s="140"/>
      <c r="G101" s="140"/>
      <c r="H101" s="140"/>
      <c r="I101" s="140"/>
      <c r="J101" s="141">
        <f>J141</f>
        <v>0</v>
      </c>
      <c r="L101" s="138"/>
    </row>
    <row r="102" spans="2:12" s="137" customFormat="1" ht="19.95" customHeight="1">
      <c r="B102" s="138"/>
      <c r="D102" s="139" t="s">
        <v>1246</v>
      </c>
      <c r="E102" s="140"/>
      <c r="F102" s="140"/>
      <c r="G102" s="140"/>
      <c r="H102" s="140"/>
      <c r="I102" s="140"/>
      <c r="J102" s="141">
        <f>J143</f>
        <v>0</v>
      </c>
      <c r="L102" s="138"/>
    </row>
    <row r="103" spans="2:12" s="132" customFormat="1" ht="24.9" customHeight="1">
      <c r="B103" s="133"/>
      <c r="D103" s="134" t="s">
        <v>559</v>
      </c>
      <c r="E103" s="135"/>
      <c r="F103" s="135"/>
      <c r="G103" s="135"/>
      <c r="H103" s="135"/>
      <c r="I103" s="135"/>
      <c r="J103" s="136">
        <f>J145</f>
        <v>0</v>
      </c>
      <c r="L103" s="133"/>
    </row>
    <row r="104" spans="2:12" s="137" customFormat="1" ht="19.95" customHeight="1">
      <c r="B104" s="138"/>
      <c r="D104" s="139" t="s">
        <v>1247</v>
      </c>
      <c r="E104" s="140"/>
      <c r="F104" s="140"/>
      <c r="G104" s="140"/>
      <c r="H104" s="140"/>
      <c r="I104" s="140"/>
      <c r="J104" s="141">
        <f>J147</f>
        <v>0</v>
      </c>
      <c r="L104" s="138"/>
    </row>
    <row r="105" spans="2:12" s="132" customFormat="1" ht="24.9" customHeight="1">
      <c r="B105" s="133"/>
      <c r="D105" s="134" t="s">
        <v>128</v>
      </c>
      <c r="E105" s="135"/>
      <c r="F105" s="135"/>
      <c r="G105" s="135"/>
      <c r="H105" s="135"/>
      <c r="I105" s="135"/>
      <c r="J105" s="136">
        <f>J154</f>
        <v>0</v>
      </c>
      <c r="L105" s="133"/>
    </row>
    <row r="106" spans="2:12" s="137" customFormat="1" ht="19.95" customHeight="1">
      <c r="B106" s="138"/>
      <c r="D106" s="139" t="s">
        <v>1248</v>
      </c>
      <c r="E106" s="140"/>
      <c r="F106" s="140"/>
      <c r="G106" s="140"/>
      <c r="H106" s="140"/>
      <c r="I106" s="140"/>
      <c r="J106" s="141">
        <f>J155</f>
        <v>0</v>
      </c>
      <c r="L106" s="138"/>
    </row>
    <row r="107" spans="1:31" s="94" customFormat="1" ht="21.75" customHeight="1">
      <c r="A107" s="91"/>
      <c r="B107" s="92"/>
      <c r="C107" s="91"/>
      <c r="D107" s="91"/>
      <c r="E107" s="91"/>
      <c r="F107" s="91"/>
      <c r="G107" s="91"/>
      <c r="H107" s="91"/>
      <c r="I107" s="91"/>
      <c r="J107" s="91"/>
      <c r="K107" s="91"/>
      <c r="L107" s="93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</row>
    <row r="108" spans="1:31" s="94" customFormat="1" ht="6.9" customHeight="1">
      <c r="A108" s="91"/>
      <c r="B108" s="124"/>
      <c r="C108" s="125"/>
      <c r="D108" s="125"/>
      <c r="E108" s="125"/>
      <c r="F108" s="125"/>
      <c r="G108" s="125"/>
      <c r="H108" s="125"/>
      <c r="I108" s="125"/>
      <c r="J108" s="125"/>
      <c r="K108" s="125"/>
      <c r="L108" s="93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12" spans="1:31" s="94" customFormat="1" ht="6.9" customHeight="1">
      <c r="A112" s="91"/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93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3" spans="1:31" s="94" customFormat="1" ht="24.9" customHeight="1">
      <c r="A113" s="91"/>
      <c r="B113" s="92"/>
      <c r="C113" s="88" t="s">
        <v>131</v>
      </c>
      <c r="D113" s="91"/>
      <c r="E113" s="91"/>
      <c r="F113" s="91"/>
      <c r="G113" s="91"/>
      <c r="H113" s="91"/>
      <c r="I113" s="91"/>
      <c r="J113" s="91"/>
      <c r="K113" s="91"/>
      <c r="L113" s="9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4" customFormat="1" ht="6.9" customHeight="1">
      <c r="A114" s="91"/>
      <c r="B114" s="92"/>
      <c r="C114" s="91"/>
      <c r="D114" s="91"/>
      <c r="E114" s="91"/>
      <c r="F114" s="91"/>
      <c r="G114" s="91"/>
      <c r="H114" s="91"/>
      <c r="I114" s="91"/>
      <c r="J114" s="91"/>
      <c r="K114" s="91"/>
      <c r="L114" s="93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4" customFormat="1" ht="12" customHeight="1">
      <c r="A115" s="91"/>
      <c r="B115" s="92"/>
      <c r="C115" s="90" t="s">
        <v>15</v>
      </c>
      <c r="D115" s="91"/>
      <c r="E115" s="91"/>
      <c r="F115" s="91"/>
      <c r="G115" s="91"/>
      <c r="H115" s="91"/>
      <c r="I115" s="91"/>
      <c r="J115" s="91"/>
      <c r="K115" s="91"/>
      <c r="L115" s="93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4" customFormat="1" ht="16.5" customHeight="1">
      <c r="A116" s="91"/>
      <c r="B116" s="92"/>
      <c r="C116" s="91"/>
      <c r="D116" s="91"/>
      <c r="E116" s="276" t="str">
        <f>E7</f>
        <v>SŠ PTA - Svářečská škola a výukový pavilon - EI</v>
      </c>
      <c r="F116" s="277"/>
      <c r="G116" s="277"/>
      <c r="H116" s="277"/>
      <c r="I116" s="91"/>
      <c r="J116" s="91"/>
      <c r="K116" s="91"/>
      <c r="L116" s="93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4" customFormat="1" ht="12" customHeight="1">
      <c r="A117" s="91"/>
      <c r="B117" s="92"/>
      <c r="C117" s="90" t="s">
        <v>112</v>
      </c>
      <c r="D117" s="91"/>
      <c r="E117" s="91"/>
      <c r="F117" s="91"/>
      <c r="G117" s="91"/>
      <c r="H117" s="91"/>
      <c r="I117" s="91"/>
      <c r="J117" s="91"/>
      <c r="K117" s="91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94" customFormat="1" ht="16.5" customHeight="1">
      <c r="A118" s="91"/>
      <c r="B118" s="92"/>
      <c r="C118" s="91"/>
      <c r="D118" s="91"/>
      <c r="E118" s="274" t="str">
        <f>E9</f>
        <v>SO 501a - Přípojka NN výukový pavilon</v>
      </c>
      <c r="F118" s="275"/>
      <c r="G118" s="275"/>
      <c r="H118" s="275"/>
      <c r="I118" s="91"/>
      <c r="J118" s="91"/>
      <c r="K118" s="91"/>
      <c r="L118" s="93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s="94" customFormat="1" ht="6.9" customHeight="1">
      <c r="A119" s="91"/>
      <c r="B119" s="92"/>
      <c r="C119" s="91"/>
      <c r="D119" s="91"/>
      <c r="E119" s="91"/>
      <c r="F119" s="91"/>
      <c r="G119" s="91"/>
      <c r="H119" s="91"/>
      <c r="I119" s="91"/>
      <c r="J119" s="91"/>
      <c r="K119" s="91"/>
      <c r="L119" s="93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4" customFormat="1" ht="12" customHeight="1">
      <c r="A120" s="91"/>
      <c r="B120" s="92"/>
      <c r="C120" s="90" t="s">
        <v>19</v>
      </c>
      <c r="D120" s="91"/>
      <c r="E120" s="91"/>
      <c r="F120" s="96" t="str">
        <f>F12</f>
        <v xml:space="preserve"> </v>
      </c>
      <c r="G120" s="91"/>
      <c r="H120" s="91"/>
      <c r="I120" s="90" t="s">
        <v>21</v>
      </c>
      <c r="J120" s="97" t="str">
        <f>IF(J12="","",J12)</f>
        <v>6. 12. 2019</v>
      </c>
      <c r="K120" s="91"/>
      <c r="L120" s="93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4" customFormat="1" ht="6.9" customHeight="1">
      <c r="A121" s="91"/>
      <c r="B121" s="92"/>
      <c r="C121" s="91"/>
      <c r="D121" s="91"/>
      <c r="E121" s="91"/>
      <c r="F121" s="91"/>
      <c r="G121" s="91"/>
      <c r="H121" s="91"/>
      <c r="I121" s="91"/>
      <c r="J121" s="91"/>
      <c r="K121" s="91"/>
      <c r="L121" s="93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4" customFormat="1" ht="15.15" customHeight="1">
      <c r="A122" s="91"/>
      <c r="B122" s="92"/>
      <c r="C122" s="90" t="s">
        <v>23</v>
      </c>
      <c r="D122" s="91"/>
      <c r="E122" s="91"/>
      <c r="F122" s="96" t="str">
        <f>E15</f>
        <v xml:space="preserve"> </v>
      </c>
      <c r="G122" s="91"/>
      <c r="H122" s="91"/>
      <c r="I122" s="90" t="s">
        <v>28</v>
      </c>
      <c r="J122" s="128" t="str">
        <f>E21</f>
        <v xml:space="preserve"> </v>
      </c>
      <c r="K122" s="91"/>
      <c r="L122" s="93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94" customFormat="1" ht="15.15" customHeight="1">
      <c r="A123" s="91"/>
      <c r="B123" s="92"/>
      <c r="C123" s="90" t="s">
        <v>26</v>
      </c>
      <c r="D123" s="91"/>
      <c r="E123" s="91"/>
      <c r="F123" s="96" t="str">
        <f>IF(E18="","",E18)</f>
        <v>Vyplň údaj</v>
      </c>
      <c r="G123" s="91"/>
      <c r="H123" s="91"/>
      <c r="I123" s="90" t="s">
        <v>30</v>
      </c>
      <c r="J123" s="128" t="str">
        <f>E24</f>
        <v xml:space="preserve"> </v>
      </c>
      <c r="K123" s="91"/>
      <c r="L123" s="93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</row>
    <row r="124" spans="1:31" s="94" customFormat="1" ht="10.35" customHeight="1">
      <c r="A124" s="91"/>
      <c r="B124" s="92"/>
      <c r="C124" s="91"/>
      <c r="D124" s="91"/>
      <c r="E124" s="91"/>
      <c r="F124" s="91"/>
      <c r="G124" s="91"/>
      <c r="H124" s="91"/>
      <c r="I124" s="91"/>
      <c r="J124" s="91"/>
      <c r="K124" s="91"/>
      <c r="L124" s="93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</row>
    <row r="125" spans="1:31" s="152" customFormat="1" ht="29.25" customHeight="1">
      <c r="A125" s="142"/>
      <c r="B125" s="143"/>
      <c r="C125" s="144" t="s">
        <v>132</v>
      </c>
      <c r="D125" s="145" t="s">
        <v>58</v>
      </c>
      <c r="E125" s="145" t="s">
        <v>54</v>
      </c>
      <c r="F125" s="145" t="s">
        <v>55</v>
      </c>
      <c r="G125" s="145" t="s">
        <v>133</v>
      </c>
      <c r="H125" s="145" t="s">
        <v>134</v>
      </c>
      <c r="I125" s="145" t="s">
        <v>135</v>
      </c>
      <c r="J125" s="146" t="s">
        <v>117</v>
      </c>
      <c r="K125" s="147" t="s">
        <v>136</v>
      </c>
      <c r="L125" s="148"/>
      <c r="M125" s="149" t="s">
        <v>1</v>
      </c>
      <c r="N125" s="150" t="s">
        <v>37</v>
      </c>
      <c r="O125" s="150" t="s">
        <v>137</v>
      </c>
      <c r="P125" s="150" t="s">
        <v>138</v>
      </c>
      <c r="Q125" s="150" t="s">
        <v>139</v>
      </c>
      <c r="R125" s="150" t="s">
        <v>140</v>
      </c>
      <c r="S125" s="150" t="s">
        <v>141</v>
      </c>
      <c r="T125" s="151" t="s">
        <v>142</v>
      </c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</row>
    <row r="126" spans="1:63" s="94" customFormat="1" ht="22.8" customHeight="1">
      <c r="A126" s="91"/>
      <c r="B126" s="92"/>
      <c r="C126" s="153" t="s">
        <v>143</v>
      </c>
      <c r="D126" s="91"/>
      <c r="E126" s="91"/>
      <c r="F126" s="91"/>
      <c r="G126" s="91"/>
      <c r="H126" s="91"/>
      <c r="I126" s="91"/>
      <c r="J126" s="154">
        <f>BK126</f>
        <v>0</v>
      </c>
      <c r="K126" s="91"/>
      <c r="L126" s="92"/>
      <c r="M126" s="155"/>
      <c r="N126" s="156"/>
      <c r="O126" s="103"/>
      <c r="P126" s="157">
        <f>P127+P134+P145+P154</f>
        <v>0</v>
      </c>
      <c r="Q126" s="103"/>
      <c r="R126" s="157">
        <f>R127+R134+R145+R154</f>
        <v>0.17415000000000003</v>
      </c>
      <c r="S126" s="103"/>
      <c r="T126" s="158">
        <f>T127+T134+T145+T154</f>
        <v>0</v>
      </c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T126" s="84" t="s">
        <v>72</v>
      </c>
      <c r="AU126" s="84" t="s">
        <v>119</v>
      </c>
      <c r="BK126" s="159">
        <f>BK127+BK134+BK145+BK154</f>
        <v>0</v>
      </c>
    </row>
    <row r="127" spans="2:63" s="160" customFormat="1" ht="25.95" customHeight="1">
      <c r="B127" s="161"/>
      <c r="D127" s="162" t="s">
        <v>72</v>
      </c>
      <c r="E127" s="163" t="s">
        <v>144</v>
      </c>
      <c r="F127" s="163" t="s">
        <v>145</v>
      </c>
      <c r="J127" s="164">
        <f>BK127</f>
        <v>0</v>
      </c>
      <c r="L127" s="161"/>
      <c r="M127" s="165"/>
      <c r="N127" s="166"/>
      <c r="O127" s="166"/>
      <c r="P127" s="167">
        <f>P128</f>
        <v>0</v>
      </c>
      <c r="Q127" s="166"/>
      <c r="R127" s="167">
        <f>R128</f>
        <v>0</v>
      </c>
      <c r="S127" s="166"/>
      <c r="T127" s="168">
        <f>T128</f>
        <v>0</v>
      </c>
      <c r="AR127" s="162" t="s">
        <v>81</v>
      </c>
      <c r="AT127" s="169" t="s">
        <v>72</v>
      </c>
      <c r="AU127" s="169" t="s">
        <v>73</v>
      </c>
      <c r="AY127" s="162" t="s">
        <v>146</v>
      </c>
      <c r="BK127" s="170">
        <f>BK128</f>
        <v>0</v>
      </c>
    </row>
    <row r="128" spans="2:63" s="160" customFormat="1" ht="22.8" customHeight="1">
      <c r="B128" s="161"/>
      <c r="D128" s="162" t="s">
        <v>72</v>
      </c>
      <c r="E128" s="171" t="s">
        <v>81</v>
      </c>
      <c r="F128" s="171" t="s">
        <v>1187</v>
      </c>
      <c r="J128" s="172">
        <f>BK128</f>
        <v>0</v>
      </c>
      <c r="L128" s="161"/>
      <c r="M128" s="165"/>
      <c r="N128" s="166"/>
      <c r="O128" s="166"/>
      <c r="P128" s="167">
        <f>SUM(P129:P133)</f>
        <v>0</v>
      </c>
      <c r="Q128" s="166"/>
      <c r="R128" s="167">
        <f>SUM(R129:R133)</f>
        <v>0</v>
      </c>
      <c r="S128" s="166"/>
      <c r="T128" s="168">
        <f>SUM(T129:T133)</f>
        <v>0</v>
      </c>
      <c r="AR128" s="162" t="s">
        <v>81</v>
      </c>
      <c r="AT128" s="169" t="s">
        <v>72</v>
      </c>
      <c r="AU128" s="169" t="s">
        <v>81</v>
      </c>
      <c r="AY128" s="162" t="s">
        <v>146</v>
      </c>
      <c r="BK128" s="170">
        <f>SUM(BK129:BK133)</f>
        <v>0</v>
      </c>
    </row>
    <row r="129" spans="1:65" s="94" customFormat="1" ht="36" customHeight="1">
      <c r="A129" s="91"/>
      <c r="B129" s="92"/>
      <c r="C129" s="173" t="s">
        <v>81</v>
      </c>
      <c r="D129" s="173" t="s">
        <v>149</v>
      </c>
      <c r="E129" s="174" t="s">
        <v>1188</v>
      </c>
      <c r="F129" s="175" t="s">
        <v>1189</v>
      </c>
      <c r="G129" s="176" t="s">
        <v>1190</v>
      </c>
      <c r="H129" s="177">
        <v>12.5</v>
      </c>
      <c r="I129" s="79"/>
      <c r="J129" s="178">
        <f>ROUND(I129*H129,2)</f>
        <v>0</v>
      </c>
      <c r="K129" s="179"/>
      <c r="L129" s="92"/>
      <c r="M129" s="180" t="s">
        <v>1</v>
      </c>
      <c r="N129" s="181" t="s">
        <v>39</v>
      </c>
      <c r="O129" s="182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R129" s="185" t="s">
        <v>153</v>
      </c>
      <c r="AT129" s="185" t="s">
        <v>149</v>
      </c>
      <c r="AU129" s="185" t="s">
        <v>84</v>
      </c>
      <c r="AY129" s="84" t="s">
        <v>146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84" t="s">
        <v>84</v>
      </c>
      <c r="BK129" s="186">
        <f>ROUND(I129*H129,2)</f>
        <v>0</v>
      </c>
      <c r="BL129" s="84" t="s">
        <v>153</v>
      </c>
      <c r="BM129" s="185" t="s">
        <v>1249</v>
      </c>
    </row>
    <row r="130" spans="2:51" s="187" customFormat="1" ht="12">
      <c r="B130" s="188"/>
      <c r="D130" s="189" t="s">
        <v>155</v>
      </c>
      <c r="E130" s="190" t="s">
        <v>1</v>
      </c>
      <c r="F130" s="191" t="s">
        <v>1250</v>
      </c>
      <c r="H130" s="192">
        <v>12.5</v>
      </c>
      <c r="I130" s="80"/>
      <c r="L130" s="188"/>
      <c r="M130" s="193"/>
      <c r="N130" s="194"/>
      <c r="O130" s="194"/>
      <c r="P130" s="194"/>
      <c r="Q130" s="194"/>
      <c r="R130" s="194"/>
      <c r="S130" s="194"/>
      <c r="T130" s="195"/>
      <c r="AT130" s="190" t="s">
        <v>155</v>
      </c>
      <c r="AU130" s="190" t="s">
        <v>84</v>
      </c>
      <c r="AV130" s="187" t="s">
        <v>84</v>
      </c>
      <c r="AW130" s="187" t="s">
        <v>29</v>
      </c>
      <c r="AX130" s="187" t="s">
        <v>81</v>
      </c>
      <c r="AY130" s="190" t="s">
        <v>146</v>
      </c>
    </row>
    <row r="131" spans="1:65" s="94" customFormat="1" ht="48" customHeight="1">
      <c r="A131" s="91"/>
      <c r="B131" s="92"/>
      <c r="C131" s="173" t="s">
        <v>84</v>
      </c>
      <c r="D131" s="173" t="s">
        <v>149</v>
      </c>
      <c r="E131" s="174" t="s">
        <v>1193</v>
      </c>
      <c r="F131" s="175" t="s">
        <v>1251</v>
      </c>
      <c r="G131" s="176" t="s">
        <v>1190</v>
      </c>
      <c r="H131" s="177">
        <v>12.5</v>
      </c>
      <c r="I131" s="79"/>
      <c r="J131" s="178">
        <f>ROUND(I131*H131,2)</f>
        <v>0</v>
      </c>
      <c r="K131" s="179"/>
      <c r="L131" s="92"/>
      <c r="M131" s="180" t="s">
        <v>1</v>
      </c>
      <c r="N131" s="181" t="s">
        <v>39</v>
      </c>
      <c r="O131" s="182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R131" s="185" t="s">
        <v>153</v>
      </c>
      <c r="AT131" s="185" t="s">
        <v>149</v>
      </c>
      <c r="AU131" s="185" t="s">
        <v>84</v>
      </c>
      <c r="AY131" s="84" t="s">
        <v>146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84" t="s">
        <v>84</v>
      </c>
      <c r="BK131" s="186">
        <f>ROUND(I131*H131,2)</f>
        <v>0</v>
      </c>
      <c r="BL131" s="84" t="s">
        <v>153</v>
      </c>
      <c r="BM131" s="185" t="s">
        <v>1252</v>
      </c>
    </row>
    <row r="132" spans="1:65" s="94" customFormat="1" ht="24" customHeight="1">
      <c r="A132" s="91"/>
      <c r="B132" s="92"/>
      <c r="C132" s="173" t="s">
        <v>147</v>
      </c>
      <c r="D132" s="173" t="s">
        <v>149</v>
      </c>
      <c r="E132" s="174" t="s">
        <v>1196</v>
      </c>
      <c r="F132" s="175" t="s">
        <v>1253</v>
      </c>
      <c r="G132" s="176" t="s">
        <v>1190</v>
      </c>
      <c r="H132" s="177">
        <v>12.5</v>
      </c>
      <c r="I132" s="79"/>
      <c r="J132" s="178">
        <f>ROUND(I132*H132,2)</f>
        <v>0</v>
      </c>
      <c r="K132" s="179"/>
      <c r="L132" s="92"/>
      <c r="M132" s="180" t="s">
        <v>1</v>
      </c>
      <c r="N132" s="181" t="s">
        <v>39</v>
      </c>
      <c r="O132" s="182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R132" s="185" t="s">
        <v>153</v>
      </c>
      <c r="AT132" s="185" t="s">
        <v>149</v>
      </c>
      <c r="AU132" s="185" t="s">
        <v>84</v>
      </c>
      <c r="AY132" s="84" t="s">
        <v>146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84" t="s">
        <v>84</v>
      </c>
      <c r="BK132" s="186">
        <f>ROUND(I132*H132,2)</f>
        <v>0</v>
      </c>
      <c r="BL132" s="84" t="s">
        <v>153</v>
      </c>
      <c r="BM132" s="185" t="s">
        <v>1254</v>
      </c>
    </row>
    <row r="133" spans="2:51" s="187" customFormat="1" ht="12">
      <c r="B133" s="188"/>
      <c r="D133" s="189" t="s">
        <v>155</v>
      </c>
      <c r="E133" s="190" t="s">
        <v>1</v>
      </c>
      <c r="F133" s="191" t="s">
        <v>1250</v>
      </c>
      <c r="H133" s="192">
        <v>12.5</v>
      </c>
      <c r="I133" s="80"/>
      <c r="L133" s="188"/>
      <c r="M133" s="193"/>
      <c r="N133" s="194"/>
      <c r="O133" s="194"/>
      <c r="P133" s="194"/>
      <c r="Q133" s="194"/>
      <c r="R133" s="194"/>
      <c r="S133" s="194"/>
      <c r="T133" s="195"/>
      <c r="AT133" s="190" t="s">
        <v>155</v>
      </c>
      <c r="AU133" s="190" t="s">
        <v>84</v>
      </c>
      <c r="AV133" s="187" t="s">
        <v>84</v>
      </c>
      <c r="AW133" s="187" t="s">
        <v>29</v>
      </c>
      <c r="AX133" s="187" t="s">
        <v>81</v>
      </c>
      <c r="AY133" s="190" t="s">
        <v>146</v>
      </c>
    </row>
    <row r="134" spans="2:63" s="160" customFormat="1" ht="25.95" customHeight="1">
      <c r="B134" s="161"/>
      <c r="D134" s="162" t="s">
        <v>72</v>
      </c>
      <c r="E134" s="163" t="s">
        <v>191</v>
      </c>
      <c r="F134" s="163" t="s">
        <v>192</v>
      </c>
      <c r="I134" s="78"/>
      <c r="J134" s="164">
        <f>BK134</f>
        <v>0</v>
      </c>
      <c r="L134" s="161"/>
      <c r="M134" s="165"/>
      <c r="N134" s="166"/>
      <c r="O134" s="166"/>
      <c r="P134" s="167">
        <f>P135+P136+P137+P141+P143</f>
        <v>0</v>
      </c>
      <c r="Q134" s="166"/>
      <c r="R134" s="167">
        <f>R135+R136+R137+R141+R143</f>
        <v>0</v>
      </c>
      <c r="S134" s="166"/>
      <c r="T134" s="168">
        <f>T135+T136+T137+T141+T143</f>
        <v>0</v>
      </c>
      <c r="AR134" s="162" t="s">
        <v>84</v>
      </c>
      <c r="AT134" s="169" t="s">
        <v>72</v>
      </c>
      <c r="AU134" s="169" t="s">
        <v>73</v>
      </c>
      <c r="AY134" s="162" t="s">
        <v>146</v>
      </c>
      <c r="BK134" s="170">
        <f>BK135+BK136+BK137+BK141+BK143</f>
        <v>0</v>
      </c>
    </row>
    <row r="135" spans="1:65" s="94" customFormat="1" ht="24" customHeight="1">
      <c r="A135" s="91"/>
      <c r="B135" s="92"/>
      <c r="C135" s="173" t="s">
        <v>153</v>
      </c>
      <c r="D135" s="173" t="s">
        <v>149</v>
      </c>
      <c r="E135" s="174" t="s">
        <v>1255</v>
      </c>
      <c r="F135" s="175" t="s">
        <v>1256</v>
      </c>
      <c r="G135" s="176" t="s">
        <v>161</v>
      </c>
      <c r="H135" s="177">
        <v>8</v>
      </c>
      <c r="I135" s="79"/>
      <c r="J135" s="178">
        <f>ROUND(I135*H135,2)</f>
        <v>0</v>
      </c>
      <c r="K135" s="179"/>
      <c r="L135" s="92"/>
      <c r="M135" s="180" t="s">
        <v>1</v>
      </c>
      <c r="N135" s="181" t="s">
        <v>39</v>
      </c>
      <c r="O135" s="182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R135" s="185" t="s">
        <v>195</v>
      </c>
      <c r="AT135" s="185" t="s">
        <v>149</v>
      </c>
      <c r="AU135" s="185" t="s">
        <v>81</v>
      </c>
      <c r="AY135" s="84" t="s">
        <v>146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84" t="s">
        <v>84</v>
      </c>
      <c r="BK135" s="186">
        <f>ROUND(I135*H135,2)</f>
        <v>0</v>
      </c>
      <c r="BL135" s="84" t="s">
        <v>195</v>
      </c>
      <c r="BM135" s="185" t="s">
        <v>1257</v>
      </c>
    </row>
    <row r="136" spans="1:65" s="94" customFormat="1" ht="36" customHeight="1">
      <c r="A136" s="91"/>
      <c r="B136" s="92"/>
      <c r="C136" s="173" t="s">
        <v>172</v>
      </c>
      <c r="D136" s="173" t="s">
        <v>149</v>
      </c>
      <c r="E136" s="174" t="s">
        <v>1258</v>
      </c>
      <c r="F136" s="175" t="s">
        <v>1259</v>
      </c>
      <c r="G136" s="176" t="s">
        <v>161</v>
      </c>
      <c r="H136" s="177">
        <v>1</v>
      </c>
      <c r="I136" s="79"/>
      <c r="J136" s="178">
        <f>ROUND(I136*H136,2)</f>
        <v>0</v>
      </c>
      <c r="K136" s="179"/>
      <c r="L136" s="92"/>
      <c r="M136" s="180" t="s">
        <v>1</v>
      </c>
      <c r="N136" s="181" t="s">
        <v>39</v>
      </c>
      <c r="O136" s="182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85" t="s">
        <v>195</v>
      </c>
      <c r="AT136" s="185" t="s">
        <v>149</v>
      </c>
      <c r="AU136" s="185" t="s">
        <v>81</v>
      </c>
      <c r="AY136" s="84" t="s">
        <v>146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84" t="s">
        <v>84</v>
      </c>
      <c r="BK136" s="186">
        <f>ROUND(I136*H136,2)</f>
        <v>0</v>
      </c>
      <c r="BL136" s="84" t="s">
        <v>195</v>
      </c>
      <c r="BM136" s="185" t="s">
        <v>1260</v>
      </c>
    </row>
    <row r="137" spans="2:63" s="160" customFormat="1" ht="22.8" customHeight="1">
      <c r="B137" s="161"/>
      <c r="D137" s="162" t="s">
        <v>72</v>
      </c>
      <c r="E137" s="171" t="s">
        <v>153</v>
      </c>
      <c r="F137" s="171" t="s">
        <v>1199</v>
      </c>
      <c r="I137" s="78"/>
      <c r="J137" s="172">
        <f>BK137</f>
        <v>0</v>
      </c>
      <c r="L137" s="161"/>
      <c r="M137" s="165"/>
      <c r="N137" s="166"/>
      <c r="O137" s="166"/>
      <c r="P137" s="167">
        <f>SUM(P138:P140)</f>
        <v>0</v>
      </c>
      <c r="Q137" s="166"/>
      <c r="R137" s="167">
        <f>SUM(R138:R140)</f>
        <v>0</v>
      </c>
      <c r="S137" s="166"/>
      <c r="T137" s="168">
        <f>SUM(T138:T140)</f>
        <v>0</v>
      </c>
      <c r="AR137" s="162" t="s">
        <v>81</v>
      </c>
      <c r="AT137" s="169" t="s">
        <v>72</v>
      </c>
      <c r="AU137" s="169" t="s">
        <v>81</v>
      </c>
      <c r="AY137" s="162" t="s">
        <v>146</v>
      </c>
      <c r="BK137" s="170">
        <f>SUM(BK138:BK140)</f>
        <v>0</v>
      </c>
    </row>
    <row r="138" spans="1:65" s="94" customFormat="1" ht="24" customHeight="1">
      <c r="A138" s="91"/>
      <c r="B138" s="92"/>
      <c r="C138" s="173" t="s">
        <v>177</v>
      </c>
      <c r="D138" s="173" t="s">
        <v>149</v>
      </c>
      <c r="E138" s="174" t="s">
        <v>1200</v>
      </c>
      <c r="F138" s="175" t="s">
        <v>1201</v>
      </c>
      <c r="G138" s="176" t="s">
        <v>1190</v>
      </c>
      <c r="H138" s="177">
        <v>2.5</v>
      </c>
      <c r="I138" s="79"/>
      <c r="J138" s="178">
        <f>ROUND(I138*H138,2)</f>
        <v>0</v>
      </c>
      <c r="K138" s="179"/>
      <c r="L138" s="92"/>
      <c r="M138" s="180" t="s">
        <v>1</v>
      </c>
      <c r="N138" s="181" t="s">
        <v>39</v>
      </c>
      <c r="O138" s="182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R138" s="185" t="s">
        <v>153</v>
      </c>
      <c r="AT138" s="185" t="s">
        <v>149</v>
      </c>
      <c r="AU138" s="185" t="s">
        <v>84</v>
      </c>
      <c r="AY138" s="84" t="s">
        <v>146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84" t="s">
        <v>84</v>
      </c>
      <c r="BK138" s="186">
        <f>ROUND(I138*H138,2)</f>
        <v>0</v>
      </c>
      <c r="BL138" s="84" t="s">
        <v>153</v>
      </c>
      <c r="BM138" s="185" t="s">
        <v>1261</v>
      </c>
    </row>
    <row r="139" spans="2:51" s="187" customFormat="1" ht="12">
      <c r="B139" s="188"/>
      <c r="D139" s="189" t="s">
        <v>155</v>
      </c>
      <c r="E139" s="190" t="s">
        <v>1</v>
      </c>
      <c r="F139" s="191" t="s">
        <v>1262</v>
      </c>
      <c r="H139" s="192">
        <v>2.5</v>
      </c>
      <c r="I139" s="80"/>
      <c r="L139" s="188"/>
      <c r="M139" s="193"/>
      <c r="N139" s="194"/>
      <c r="O139" s="194"/>
      <c r="P139" s="194"/>
      <c r="Q139" s="194"/>
      <c r="R139" s="194"/>
      <c r="S139" s="194"/>
      <c r="T139" s="195"/>
      <c r="AT139" s="190" t="s">
        <v>155</v>
      </c>
      <c r="AU139" s="190" t="s">
        <v>84</v>
      </c>
      <c r="AV139" s="187" t="s">
        <v>84</v>
      </c>
      <c r="AW139" s="187" t="s">
        <v>29</v>
      </c>
      <c r="AX139" s="187" t="s">
        <v>73</v>
      </c>
      <c r="AY139" s="190" t="s">
        <v>146</v>
      </c>
    </row>
    <row r="140" spans="2:51" s="215" customFormat="1" ht="12">
      <c r="B140" s="216"/>
      <c r="D140" s="189" t="s">
        <v>155</v>
      </c>
      <c r="E140" s="217" t="s">
        <v>1</v>
      </c>
      <c r="F140" s="218" t="s">
        <v>643</v>
      </c>
      <c r="H140" s="219">
        <v>2.5</v>
      </c>
      <c r="I140" s="82"/>
      <c r="L140" s="216"/>
      <c r="M140" s="220"/>
      <c r="N140" s="221"/>
      <c r="O140" s="221"/>
      <c r="P140" s="221"/>
      <c r="Q140" s="221"/>
      <c r="R140" s="221"/>
      <c r="S140" s="221"/>
      <c r="T140" s="222"/>
      <c r="AT140" s="217" t="s">
        <v>155</v>
      </c>
      <c r="AU140" s="217" t="s">
        <v>84</v>
      </c>
      <c r="AV140" s="215" t="s">
        <v>153</v>
      </c>
      <c r="AW140" s="215" t="s">
        <v>29</v>
      </c>
      <c r="AX140" s="215" t="s">
        <v>81</v>
      </c>
      <c r="AY140" s="217" t="s">
        <v>146</v>
      </c>
    </row>
    <row r="141" spans="2:63" s="160" customFormat="1" ht="22.8" customHeight="1">
      <c r="B141" s="161"/>
      <c r="D141" s="162" t="s">
        <v>72</v>
      </c>
      <c r="E141" s="171" t="s">
        <v>185</v>
      </c>
      <c r="F141" s="171" t="s">
        <v>1263</v>
      </c>
      <c r="I141" s="78"/>
      <c r="J141" s="172">
        <f>BK141</f>
        <v>0</v>
      </c>
      <c r="L141" s="161"/>
      <c r="M141" s="165"/>
      <c r="N141" s="166"/>
      <c r="O141" s="166"/>
      <c r="P141" s="167">
        <f>P142</f>
        <v>0</v>
      </c>
      <c r="Q141" s="166"/>
      <c r="R141" s="167">
        <f>R142</f>
        <v>0</v>
      </c>
      <c r="S141" s="166"/>
      <c r="T141" s="168">
        <f>T142</f>
        <v>0</v>
      </c>
      <c r="AR141" s="162" t="s">
        <v>81</v>
      </c>
      <c r="AT141" s="169" t="s">
        <v>72</v>
      </c>
      <c r="AU141" s="169" t="s">
        <v>81</v>
      </c>
      <c r="AY141" s="162" t="s">
        <v>146</v>
      </c>
      <c r="BK141" s="170">
        <f>BK142</f>
        <v>0</v>
      </c>
    </row>
    <row r="142" spans="1:65" s="94" customFormat="1" ht="16.5" customHeight="1">
      <c r="A142" s="91"/>
      <c r="B142" s="92"/>
      <c r="C142" s="173" t="s">
        <v>181</v>
      </c>
      <c r="D142" s="173" t="s">
        <v>149</v>
      </c>
      <c r="E142" s="174" t="s">
        <v>1264</v>
      </c>
      <c r="F142" s="175" t="s">
        <v>1265</v>
      </c>
      <c r="G142" s="176" t="s">
        <v>152</v>
      </c>
      <c r="H142" s="177">
        <v>25</v>
      </c>
      <c r="I142" s="79"/>
      <c r="J142" s="178">
        <f>ROUND(I142*H142,2)</f>
        <v>0</v>
      </c>
      <c r="K142" s="179"/>
      <c r="L142" s="92"/>
      <c r="M142" s="180" t="s">
        <v>1</v>
      </c>
      <c r="N142" s="181" t="s">
        <v>39</v>
      </c>
      <c r="O142" s="182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R142" s="185" t="s">
        <v>153</v>
      </c>
      <c r="AT142" s="185" t="s">
        <v>149</v>
      </c>
      <c r="AU142" s="185" t="s">
        <v>84</v>
      </c>
      <c r="AY142" s="84" t="s">
        <v>146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84" t="s">
        <v>84</v>
      </c>
      <c r="BK142" s="186">
        <f>ROUND(I142*H142,2)</f>
        <v>0</v>
      </c>
      <c r="BL142" s="84" t="s">
        <v>153</v>
      </c>
      <c r="BM142" s="185" t="s">
        <v>1266</v>
      </c>
    </row>
    <row r="143" spans="2:63" s="160" customFormat="1" ht="22.8" customHeight="1">
      <c r="B143" s="161"/>
      <c r="D143" s="162" t="s">
        <v>72</v>
      </c>
      <c r="E143" s="171" t="s">
        <v>894</v>
      </c>
      <c r="F143" s="171" t="s">
        <v>1267</v>
      </c>
      <c r="I143" s="78"/>
      <c r="J143" s="172">
        <f>BK143</f>
        <v>0</v>
      </c>
      <c r="L143" s="161"/>
      <c r="M143" s="165"/>
      <c r="N143" s="166"/>
      <c r="O143" s="166"/>
      <c r="P143" s="167">
        <f>P144</f>
        <v>0</v>
      </c>
      <c r="Q143" s="166"/>
      <c r="R143" s="167">
        <f>R144</f>
        <v>0</v>
      </c>
      <c r="S143" s="166"/>
      <c r="T143" s="168">
        <f>T144</f>
        <v>0</v>
      </c>
      <c r="AR143" s="162" t="s">
        <v>81</v>
      </c>
      <c r="AT143" s="169" t="s">
        <v>72</v>
      </c>
      <c r="AU143" s="169" t="s">
        <v>81</v>
      </c>
      <c r="AY143" s="162" t="s">
        <v>146</v>
      </c>
      <c r="BK143" s="170">
        <f>BK144</f>
        <v>0</v>
      </c>
    </row>
    <row r="144" spans="1:65" s="94" customFormat="1" ht="24" customHeight="1">
      <c r="A144" s="91"/>
      <c r="B144" s="92"/>
      <c r="C144" s="173" t="s">
        <v>185</v>
      </c>
      <c r="D144" s="173" t="s">
        <v>149</v>
      </c>
      <c r="E144" s="174" t="s">
        <v>1268</v>
      </c>
      <c r="F144" s="175" t="s">
        <v>1269</v>
      </c>
      <c r="G144" s="176" t="s">
        <v>170</v>
      </c>
      <c r="H144" s="177">
        <v>0.187</v>
      </c>
      <c r="I144" s="79"/>
      <c r="J144" s="178">
        <f>ROUND(I144*H144,2)</f>
        <v>0</v>
      </c>
      <c r="K144" s="179"/>
      <c r="L144" s="92"/>
      <c r="M144" s="180" t="s">
        <v>1</v>
      </c>
      <c r="N144" s="181" t="s">
        <v>39</v>
      </c>
      <c r="O144" s="182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R144" s="185" t="s">
        <v>153</v>
      </c>
      <c r="AT144" s="185" t="s">
        <v>149</v>
      </c>
      <c r="AU144" s="185" t="s">
        <v>84</v>
      </c>
      <c r="AY144" s="84" t="s">
        <v>146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84" t="s">
        <v>84</v>
      </c>
      <c r="BK144" s="186">
        <f>ROUND(I144*H144,2)</f>
        <v>0</v>
      </c>
      <c r="BL144" s="84" t="s">
        <v>153</v>
      </c>
      <c r="BM144" s="185" t="s">
        <v>1270</v>
      </c>
    </row>
    <row r="145" spans="2:63" s="160" customFormat="1" ht="25.95" customHeight="1">
      <c r="B145" s="161"/>
      <c r="D145" s="162" t="s">
        <v>72</v>
      </c>
      <c r="E145" s="163" t="s">
        <v>189</v>
      </c>
      <c r="F145" s="163" t="s">
        <v>561</v>
      </c>
      <c r="I145" s="78"/>
      <c r="J145" s="164">
        <f>BK145</f>
        <v>0</v>
      </c>
      <c r="L145" s="161"/>
      <c r="M145" s="165"/>
      <c r="N145" s="166"/>
      <c r="O145" s="166"/>
      <c r="P145" s="167">
        <f>P146+P147</f>
        <v>0</v>
      </c>
      <c r="Q145" s="166"/>
      <c r="R145" s="167">
        <f>R146+R147</f>
        <v>0.0465</v>
      </c>
      <c r="S145" s="166"/>
      <c r="T145" s="168">
        <f>T146+T147</f>
        <v>0</v>
      </c>
      <c r="AR145" s="162" t="s">
        <v>84</v>
      </c>
      <c r="AT145" s="169" t="s">
        <v>72</v>
      </c>
      <c r="AU145" s="169" t="s">
        <v>73</v>
      </c>
      <c r="AY145" s="162" t="s">
        <v>146</v>
      </c>
      <c r="BK145" s="170">
        <f>BK146+BK147</f>
        <v>0</v>
      </c>
    </row>
    <row r="146" spans="1:65" s="94" customFormat="1" ht="16.5" customHeight="1">
      <c r="A146" s="91"/>
      <c r="B146" s="92"/>
      <c r="C146" s="173" t="s">
        <v>157</v>
      </c>
      <c r="D146" s="173" t="s">
        <v>149</v>
      </c>
      <c r="E146" s="174" t="s">
        <v>1271</v>
      </c>
      <c r="F146" s="175" t="s">
        <v>1272</v>
      </c>
      <c r="G146" s="176" t="s">
        <v>867</v>
      </c>
      <c r="H146" s="177">
        <v>1</v>
      </c>
      <c r="I146" s="79"/>
      <c r="J146" s="178">
        <f>ROUND(I146*H146,2)</f>
        <v>0</v>
      </c>
      <c r="K146" s="179"/>
      <c r="L146" s="92"/>
      <c r="M146" s="180" t="s">
        <v>1</v>
      </c>
      <c r="N146" s="181" t="s">
        <v>39</v>
      </c>
      <c r="O146" s="182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R146" s="185" t="s">
        <v>195</v>
      </c>
      <c r="AT146" s="185" t="s">
        <v>149</v>
      </c>
      <c r="AU146" s="185" t="s">
        <v>81</v>
      </c>
      <c r="AY146" s="84" t="s">
        <v>146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84" t="s">
        <v>84</v>
      </c>
      <c r="BK146" s="186">
        <f>ROUND(I146*H146,2)</f>
        <v>0</v>
      </c>
      <c r="BL146" s="84" t="s">
        <v>195</v>
      </c>
      <c r="BM146" s="185" t="s">
        <v>1273</v>
      </c>
    </row>
    <row r="147" spans="2:63" s="160" customFormat="1" ht="22.8" customHeight="1">
      <c r="B147" s="161"/>
      <c r="D147" s="162" t="s">
        <v>72</v>
      </c>
      <c r="E147" s="171" t="s">
        <v>1274</v>
      </c>
      <c r="F147" s="171" t="s">
        <v>1275</v>
      </c>
      <c r="I147" s="78"/>
      <c r="J147" s="172">
        <f>BK147</f>
        <v>0</v>
      </c>
      <c r="L147" s="161"/>
      <c r="M147" s="165"/>
      <c r="N147" s="166"/>
      <c r="O147" s="166"/>
      <c r="P147" s="167">
        <f>SUM(P148:P153)</f>
        <v>0</v>
      </c>
      <c r="Q147" s="166"/>
      <c r="R147" s="167">
        <f>SUM(R148:R153)</f>
        <v>0.0465</v>
      </c>
      <c r="S147" s="166"/>
      <c r="T147" s="168">
        <f>SUM(T148:T153)</f>
        <v>0</v>
      </c>
      <c r="AR147" s="162" t="s">
        <v>84</v>
      </c>
      <c r="AT147" s="169" t="s">
        <v>72</v>
      </c>
      <c r="AU147" s="169" t="s">
        <v>81</v>
      </c>
      <c r="AY147" s="162" t="s">
        <v>146</v>
      </c>
      <c r="BK147" s="170">
        <f>SUM(BK148:BK153)</f>
        <v>0</v>
      </c>
    </row>
    <row r="148" spans="1:65" s="94" customFormat="1" ht="36" customHeight="1">
      <c r="A148" s="91"/>
      <c r="B148" s="92"/>
      <c r="C148" s="173" t="s">
        <v>197</v>
      </c>
      <c r="D148" s="173" t="s">
        <v>149</v>
      </c>
      <c r="E148" s="174" t="s">
        <v>1276</v>
      </c>
      <c r="F148" s="175" t="s">
        <v>1277</v>
      </c>
      <c r="G148" s="176" t="s">
        <v>152</v>
      </c>
      <c r="H148" s="177">
        <v>30</v>
      </c>
      <c r="I148" s="79"/>
      <c r="J148" s="178">
        <f>ROUND(I148*H148,2)</f>
        <v>0</v>
      </c>
      <c r="K148" s="179"/>
      <c r="L148" s="92"/>
      <c r="M148" s="180" t="s">
        <v>1</v>
      </c>
      <c r="N148" s="181" t="s">
        <v>39</v>
      </c>
      <c r="O148" s="182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R148" s="185" t="s">
        <v>195</v>
      </c>
      <c r="AT148" s="185" t="s">
        <v>149</v>
      </c>
      <c r="AU148" s="185" t="s">
        <v>84</v>
      </c>
      <c r="AY148" s="84" t="s">
        <v>146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84" t="s">
        <v>84</v>
      </c>
      <c r="BK148" s="186">
        <f>ROUND(I148*H148,2)</f>
        <v>0</v>
      </c>
      <c r="BL148" s="84" t="s">
        <v>195</v>
      </c>
      <c r="BM148" s="185" t="s">
        <v>1278</v>
      </c>
    </row>
    <row r="149" spans="2:51" s="187" customFormat="1" ht="12">
      <c r="B149" s="188"/>
      <c r="D149" s="189" t="s">
        <v>155</v>
      </c>
      <c r="E149" s="190" t="s">
        <v>1</v>
      </c>
      <c r="F149" s="191" t="s">
        <v>283</v>
      </c>
      <c r="H149" s="192">
        <v>30</v>
      </c>
      <c r="I149" s="80"/>
      <c r="L149" s="188"/>
      <c r="M149" s="193"/>
      <c r="N149" s="194"/>
      <c r="O149" s="194"/>
      <c r="P149" s="194"/>
      <c r="Q149" s="194"/>
      <c r="R149" s="194"/>
      <c r="S149" s="194"/>
      <c r="T149" s="195"/>
      <c r="AT149" s="190" t="s">
        <v>155</v>
      </c>
      <c r="AU149" s="190" t="s">
        <v>84</v>
      </c>
      <c r="AV149" s="187" t="s">
        <v>84</v>
      </c>
      <c r="AW149" s="187" t="s">
        <v>29</v>
      </c>
      <c r="AX149" s="187" t="s">
        <v>73</v>
      </c>
      <c r="AY149" s="190" t="s">
        <v>146</v>
      </c>
    </row>
    <row r="150" spans="2:51" s="215" customFormat="1" ht="12">
      <c r="B150" s="216"/>
      <c r="D150" s="189" t="s">
        <v>155</v>
      </c>
      <c r="E150" s="217" t="s">
        <v>1</v>
      </c>
      <c r="F150" s="218" t="s">
        <v>643</v>
      </c>
      <c r="H150" s="219">
        <v>30</v>
      </c>
      <c r="I150" s="82"/>
      <c r="L150" s="216"/>
      <c r="M150" s="220"/>
      <c r="N150" s="221"/>
      <c r="O150" s="221"/>
      <c r="P150" s="221"/>
      <c r="Q150" s="221"/>
      <c r="R150" s="221"/>
      <c r="S150" s="221"/>
      <c r="T150" s="222"/>
      <c r="AT150" s="217" t="s">
        <v>155</v>
      </c>
      <c r="AU150" s="217" t="s">
        <v>84</v>
      </c>
      <c r="AV150" s="215" t="s">
        <v>153</v>
      </c>
      <c r="AW150" s="215" t="s">
        <v>29</v>
      </c>
      <c r="AX150" s="215" t="s">
        <v>81</v>
      </c>
      <c r="AY150" s="217" t="s">
        <v>146</v>
      </c>
    </row>
    <row r="151" spans="1:65" s="94" customFormat="1" ht="24" customHeight="1">
      <c r="A151" s="91"/>
      <c r="B151" s="92"/>
      <c r="C151" s="196" t="s">
        <v>205</v>
      </c>
      <c r="D151" s="196" t="s">
        <v>198</v>
      </c>
      <c r="E151" s="197" t="s">
        <v>1279</v>
      </c>
      <c r="F151" s="198" t="s">
        <v>1280</v>
      </c>
      <c r="G151" s="199" t="s">
        <v>152</v>
      </c>
      <c r="H151" s="200">
        <v>30</v>
      </c>
      <c r="I151" s="81"/>
      <c r="J151" s="201">
        <f>ROUND(I151*H151,2)</f>
        <v>0</v>
      </c>
      <c r="K151" s="202"/>
      <c r="L151" s="203"/>
      <c r="M151" s="204" t="s">
        <v>1</v>
      </c>
      <c r="N151" s="205" t="s">
        <v>39</v>
      </c>
      <c r="O151" s="182"/>
      <c r="P151" s="183">
        <f>O151*H151</f>
        <v>0</v>
      </c>
      <c r="Q151" s="183">
        <v>0.00055</v>
      </c>
      <c r="R151" s="183">
        <f>Q151*H151</f>
        <v>0.0165</v>
      </c>
      <c r="S151" s="183">
        <v>0</v>
      </c>
      <c r="T151" s="184">
        <f>S151*H151</f>
        <v>0</v>
      </c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R151" s="185" t="s">
        <v>201</v>
      </c>
      <c r="AT151" s="185" t="s">
        <v>198</v>
      </c>
      <c r="AU151" s="185" t="s">
        <v>84</v>
      </c>
      <c r="AY151" s="84" t="s">
        <v>146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84" t="s">
        <v>84</v>
      </c>
      <c r="BK151" s="186">
        <f>ROUND(I151*H151,2)</f>
        <v>0</v>
      </c>
      <c r="BL151" s="84" t="s">
        <v>195</v>
      </c>
      <c r="BM151" s="185" t="s">
        <v>1281</v>
      </c>
    </row>
    <row r="152" spans="1:65" s="94" customFormat="1" ht="48" customHeight="1">
      <c r="A152" s="91"/>
      <c r="B152" s="92"/>
      <c r="C152" s="173" t="s">
        <v>209</v>
      </c>
      <c r="D152" s="173" t="s">
        <v>149</v>
      </c>
      <c r="E152" s="174" t="s">
        <v>1282</v>
      </c>
      <c r="F152" s="175" t="s">
        <v>1283</v>
      </c>
      <c r="G152" s="176" t="s">
        <v>152</v>
      </c>
      <c r="H152" s="177">
        <v>30</v>
      </c>
      <c r="I152" s="79"/>
      <c r="J152" s="178">
        <f>ROUND(I152*H152,2)</f>
        <v>0</v>
      </c>
      <c r="K152" s="179"/>
      <c r="L152" s="92"/>
      <c r="M152" s="180" t="s">
        <v>1</v>
      </c>
      <c r="N152" s="181" t="s">
        <v>39</v>
      </c>
      <c r="O152" s="182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R152" s="185" t="s">
        <v>195</v>
      </c>
      <c r="AT152" s="185" t="s">
        <v>149</v>
      </c>
      <c r="AU152" s="185" t="s">
        <v>84</v>
      </c>
      <c r="AY152" s="84" t="s">
        <v>146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84" t="s">
        <v>84</v>
      </c>
      <c r="BK152" s="186">
        <f>ROUND(I152*H152,2)</f>
        <v>0</v>
      </c>
      <c r="BL152" s="84" t="s">
        <v>195</v>
      </c>
      <c r="BM152" s="185" t="s">
        <v>1284</v>
      </c>
    </row>
    <row r="153" spans="1:65" s="94" customFormat="1" ht="16.5" customHeight="1">
      <c r="A153" s="91"/>
      <c r="B153" s="92"/>
      <c r="C153" s="196" t="s">
        <v>213</v>
      </c>
      <c r="D153" s="196" t="s">
        <v>198</v>
      </c>
      <c r="E153" s="197" t="s">
        <v>1285</v>
      </c>
      <c r="F153" s="198" t="s">
        <v>1286</v>
      </c>
      <c r="G153" s="199" t="s">
        <v>1149</v>
      </c>
      <c r="H153" s="200">
        <v>30</v>
      </c>
      <c r="I153" s="81"/>
      <c r="J153" s="201">
        <f>ROUND(I153*H153,2)</f>
        <v>0</v>
      </c>
      <c r="K153" s="202"/>
      <c r="L153" s="203"/>
      <c r="M153" s="204" t="s">
        <v>1</v>
      </c>
      <c r="N153" s="205" t="s">
        <v>39</v>
      </c>
      <c r="O153" s="182"/>
      <c r="P153" s="183">
        <f>O153*H153</f>
        <v>0</v>
      </c>
      <c r="Q153" s="183">
        <v>0.001</v>
      </c>
      <c r="R153" s="183">
        <f>Q153*H153</f>
        <v>0.03</v>
      </c>
      <c r="S153" s="183">
        <v>0</v>
      </c>
      <c r="T153" s="184">
        <f>S153*H153</f>
        <v>0</v>
      </c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R153" s="185" t="s">
        <v>201</v>
      </c>
      <c r="AT153" s="185" t="s">
        <v>198</v>
      </c>
      <c r="AU153" s="185" t="s">
        <v>84</v>
      </c>
      <c r="AY153" s="84" t="s">
        <v>146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84" t="s">
        <v>84</v>
      </c>
      <c r="BK153" s="186">
        <f>ROUND(I153*H153,2)</f>
        <v>0</v>
      </c>
      <c r="BL153" s="84" t="s">
        <v>195</v>
      </c>
      <c r="BM153" s="185" t="s">
        <v>1287</v>
      </c>
    </row>
    <row r="154" spans="2:63" s="160" customFormat="1" ht="25.95" customHeight="1">
      <c r="B154" s="161"/>
      <c r="D154" s="162" t="s">
        <v>72</v>
      </c>
      <c r="E154" s="163" t="s">
        <v>198</v>
      </c>
      <c r="F154" s="163" t="s">
        <v>502</v>
      </c>
      <c r="I154" s="78"/>
      <c r="J154" s="164">
        <f>BK154</f>
        <v>0</v>
      </c>
      <c r="L154" s="161"/>
      <c r="M154" s="165"/>
      <c r="N154" s="166"/>
      <c r="O154" s="166"/>
      <c r="P154" s="167">
        <f>P155</f>
        <v>0</v>
      </c>
      <c r="Q154" s="166"/>
      <c r="R154" s="167">
        <f>R155</f>
        <v>0.12765</v>
      </c>
      <c r="S154" s="166"/>
      <c r="T154" s="168">
        <f>T155</f>
        <v>0</v>
      </c>
      <c r="AR154" s="162" t="s">
        <v>147</v>
      </c>
      <c r="AT154" s="169" t="s">
        <v>72</v>
      </c>
      <c r="AU154" s="169" t="s">
        <v>73</v>
      </c>
      <c r="AY154" s="162" t="s">
        <v>146</v>
      </c>
      <c r="BK154" s="170">
        <f>BK155</f>
        <v>0</v>
      </c>
    </row>
    <row r="155" spans="2:63" s="160" customFormat="1" ht="22.8" customHeight="1">
      <c r="B155" s="161"/>
      <c r="D155" s="162" t="s">
        <v>72</v>
      </c>
      <c r="E155" s="171" t="s">
        <v>503</v>
      </c>
      <c r="F155" s="171" t="s">
        <v>460</v>
      </c>
      <c r="I155" s="78"/>
      <c r="J155" s="172">
        <f>BK155</f>
        <v>0</v>
      </c>
      <c r="L155" s="161"/>
      <c r="M155" s="165"/>
      <c r="N155" s="166"/>
      <c r="O155" s="166"/>
      <c r="P155" s="167">
        <f>SUM(P156:P160)</f>
        <v>0</v>
      </c>
      <c r="Q155" s="166"/>
      <c r="R155" s="167">
        <f>SUM(R156:R160)</f>
        <v>0.12765</v>
      </c>
      <c r="S155" s="166"/>
      <c r="T155" s="168">
        <f>SUM(T156:T160)</f>
        <v>0</v>
      </c>
      <c r="AR155" s="162" t="s">
        <v>147</v>
      </c>
      <c r="AT155" s="169" t="s">
        <v>72</v>
      </c>
      <c r="AU155" s="169" t="s">
        <v>81</v>
      </c>
      <c r="AY155" s="162" t="s">
        <v>146</v>
      </c>
      <c r="BK155" s="170">
        <f>SUM(BK156:BK160)</f>
        <v>0</v>
      </c>
    </row>
    <row r="156" spans="1:65" s="94" customFormat="1" ht="24" customHeight="1">
      <c r="A156" s="91"/>
      <c r="B156" s="92"/>
      <c r="C156" s="173" t="s">
        <v>217</v>
      </c>
      <c r="D156" s="173" t="s">
        <v>149</v>
      </c>
      <c r="E156" s="174" t="s">
        <v>1288</v>
      </c>
      <c r="F156" s="175" t="s">
        <v>1289</v>
      </c>
      <c r="G156" s="176" t="s">
        <v>1290</v>
      </c>
      <c r="H156" s="177">
        <v>1</v>
      </c>
      <c r="I156" s="79"/>
      <c r="J156" s="178">
        <f>ROUND(I156*H156,2)</f>
        <v>0</v>
      </c>
      <c r="K156" s="179"/>
      <c r="L156" s="92"/>
      <c r="M156" s="180" t="s">
        <v>1</v>
      </c>
      <c r="N156" s="181" t="s">
        <v>39</v>
      </c>
      <c r="O156" s="182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R156" s="185" t="s">
        <v>422</v>
      </c>
      <c r="AT156" s="185" t="s">
        <v>149</v>
      </c>
      <c r="AU156" s="185" t="s">
        <v>84</v>
      </c>
      <c r="AY156" s="84" t="s">
        <v>146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84" t="s">
        <v>84</v>
      </c>
      <c r="BK156" s="186">
        <f>ROUND(I156*H156,2)</f>
        <v>0</v>
      </c>
      <c r="BL156" s="84" t="s">
        <v>422</v>
      </c>
      <c r="BM156" s="185" t="s">
        <v>1291</v>
      </c>
    </row>
    <row r="157" spans="1:47" s="94" customFormat="1" ht="48">
      <c r="A157" s="91"/>
      <c r="B157" s="92"/>
      <c r="C157" s="91"/>
      <c r="D157" s="189" t="s">
        <v>203</v>
      </c>
      <c r="E157" s="91"/>
      <c r="F157" s="206" t="s">
        <v>1292</v>
      </c>
      <c r="G157" s="91"/>
      <c r="H157" s="91"/>
      <c r="I157" s="77"/>
      <c r="J157" s="91"/>
      <c r="K157" s="91"/>
      <c r="L157" s="92"/>
      <c r="M157" s="207"/>
      <c r="N157" s="208"/>
      <c r="O157" s="182"/>
      <c r="P157" s="182"/>
      <c r="Q157" s="182"/>
      <c r="R157" s="182"/>
      <c r="S157" s="182"/>
      <c r="T157" s="209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T157" s="84" t="s">
        <v>203</v>
      </c>
      <c r="AU157" s="84" t="s">
        <v>84</v>
      </c>
    </row>
    <row r="158" spans="1:65" s="94" customFormat="1" ht="36" customHeight="1">
      <c r="A158" s="91"/>
      <c r="B158" s="92"/>
      <c r="C158" s="173" t="s">
        <v>222</v>
      </c>
      <c r="D158" s="173" t="s">
        <v>149</v>
      </c>
      <c r="E158" s="174" t="s">
        <v>1293</v>
      </c>
      <c r="F158" s="175" t="s">
        <v>1294</v>
      </c>
      <c r="G158" s="176" t="s">
        <v>152</v>
      </c>
      <c r="H158" s="177">
        <v>30</v>
      </c>
      <c r="I158" s="79"/>
      <c r="J158" s="178">
        <f>ROUND(I158*H158,2)</f>
        <v>0</v>
      </c>
      <c r="K158" s="179"/>
      <c r="L158" s="92"/>
      <c r="M158" s="180" t="s">
        <v>1</v>
      </c>
      <c r="N158" s="181" t="s">
        <v>39</v>
      </c>
      <c r="O158" s="182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R158" s="185" t="s">
        <v>422</v>
      </c>
      <c r="AT158" s="185" t="s">
        <v>149</v>
      </c>
      <c r="AU158" s="185" t="s">
        <v>84</v>
      </c>
      <c r="AY158" s="84" t="s">
        <v>146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84" t="s">
        <v>84</v>
      </c>
      <c r="BK158" s="186">
        <f>ROUND(I158*H158,2)</f>
        <v>0</v>
      </c>
      <c r="BL158" s="84" t="s">
        <v>422</v>
      </c>
      <c r="BM158" s="185" t="s">
        <v>1295</v>
      </c>
    </row>
    <row r="159" spans="1:65" s="94" customFormat="1" ht="16.5" customHeight="1">
      <c r="A159" s="91"/>
      <c r="B159" s="92"/>
      <c r="C159" s="196" t="s">
        <v>195</v>
      </c>
      <c r="D159" s="196" t="s">
        <v>198</v>
      </c>
      <c r="E159" s="197" t="s">
        <v>1296</v>
      </c>
      <c r="F159" s="198" t="s">
        <v>1297</v>
      </c>
      <c r="G159" s="199" t="s">
        <v>152</v>
      </c>
      <c r="H159" s="200">
        <v>34.5</v>
      </c>
      <c r="I159" s="81"/>
      <c r="J159" s="201">
        <f>ROUND(I159*H159,2)</f>
        <v>0</v>
      </c>
      <c r="K159" s="202"/>
      <c r="L159" s="203"/>
      <c r="M159" s="204" t="s">
        <v>1</v>
      </c>
      <c r="N159" s="205" t="s">
        <v>39</v>
      </c>
      <c r="O159" s="182"/>
      <c r="P159" s="183">
        <f>O159*H159</f>
        <v>0</v>
      </c>
      <c r="Q159" s="183">
        <v>0.0037</v>
      </c>
      <c r="R159" s="183">
        <f>Q159*H159</f>
        <v>0.12765</v>
      </c>
      <c r="S159" s="183">
        <v>0</v>
      </c>
      <c r="T159" s="184">
        <f>S159*H159</f>
        <v>0</v>
      </c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R159" s="185" t="s">
        <v>512</v>
      </c>
      <c r="AT159" s="185" t="s">
        <v>198</v>
      </c>
      <c r="AU159" s="185" t="s">
        <v>84</v>
      </c>
      <c r="AY159" s="84" t="s">
        <v>146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84" t="s">
        <v>84</v>
      </c>
      <c r="BK159" s="186">
        <f>ROUND(I159*H159,2)</f>
        <v>0</v>
      </c>
      <c r="BL159" s="84" t="s">
        <v>512</v>
      </c>
      <c r="BM159" s="185" t="s">
        <v>1298</v>
      </c>
    </row>
    <row r="160" spans="2:51" s="187" customFormat="1" ht="12">
      <c r="B160" s="188"/>
      <c r="D160" s="189" t="s">
        <v>155</v>
      </c>
      <c r="F160" s="191" t="s">
        <v>1318</v>
      </c>
      <c r="H160" s="192">
        <v>34.5</v>
      </c>
      <c r="L160" s="188"/>
      <c r="M160" s="225"/>
      <c r="N160" s="226"/>
      <c r="O160" s="226"/>
      <c r="P160" s="226"/>
      <c r="Q160" s="226"/>
      <c r="R160" s="226"/>
      <c r="S160" s="226"/>
      <c r="T160" s="227"/>
      <c r="AT160" s="190" t="s">
        <v>155</v>
      </c>
      <c r="AU160" s="190" t="s">
        <v>84</v>
      </c>
      <c r="AV160" s="187" t="s">
        <v>84</v>
      </c>
      <c r="AW160" s="187" t="s">
        <v>3</v>
      </c>
      <c r="AX160" s="187" t="s">
        <v>81</v>
      </c>
      <c r="AY160" s="190" t="s">
        <v>146</v>
      </c>
    </row>
    <row r="161" spans="1:31" s="94" customFormat="1" ht="6.9" customHeight="1">
      <c r="A161" s="91"/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92"/>
      <c r="M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</row>
  </sheetData>
  <sheetProtection password="CB59" sheet="1" objects="1" scenarios="1"/>
  <autoFilter ref="C125:K16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52">
      <selection activeCell="I159" sqref="I129:I159"/>
    </sheetView>
  </sheetViews>
  <sheetFormatPr defaultColWidth="9.140625" defaultRowHeight="12"/>
  <cols>
    <col min="1" max="1" width="8.28125" style="83" customWidth="1"/>
    <col min="2" max="2" width="1.7109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00390625" style="83" customWidth="1"/>
    <col min="8" max="8" width="11.421875" style="83" customWidth="1"/>
    <col min="9" max="10" width="20.140625" style="83" customWidth="1"/>
    <col min="11" max="11" width="20.140625" style="83" hidden="1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140625" style="83" customWidth="1"/>
    <col min="44" max="65" width="9.28125" style="83" hidden="1" customWidth="1"/>
    <col min="66" max="16384" width="9.140625" style="83" customWidth="1"/>
  </cols>
  <sheetData>
    <row r="1" ht="12"/>
    <row r="2" spans="12:46" ht="36.9" customHeight="1"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84" t="s">
        <v>107</v>
      </c>
    </row>
    <row r="3" spans="2:46" ht="6.9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81</v>
      </c>
    </row>
    <row r="4" spans="2:46" ht="24.9" customHeight="1">
      <c r="B4" s="87"/>
      <c r="D4" s="88" t="s">
        <v>111</v>
      </c>
      <c r="L4" s="87"/>
      <c r="M4" s="89" t="s">
        <v>9</v>
      </c>
      <c r="AT4" s="84" t="s">
        <v>3</v>
      </c>
    </row>
    <row r="5" spans="2:12" ht="6.9" customHeight="1">
      <c r="B5" s="87"/>
      <c r="L5" s="87"/>
    </row>
    <row r="6" spans="2:12" ht="12" customHeight="1">
      <c r="B6" s="87"/>
      <c r="D6" s="90" t="s">
        <v>15</v>
      </c>
      <c r="L6" s="87"/>
    </row>
    <row r="7" spans="2:12" ht="16.5" customHeight="1">
      <c r="B7" s="87"/>
      <c r="E7" s="276" t="str">
        <f>'Rekapitulace stavby'!K6</f>
        <v>SŠ PTA - Svářečská škola a výukový pavilon - EI</v>
      </c>
      <c r="F7" s="277"/>
      <c r="G7" s="277"/>
      <c r="H7" s="277"/>
      <c r="L7" s="87"/>
    </row>
    <row r="8" spans="1:31" s="94" customFormat="1" ht="12" customHeight="1">
      <c r="A8" s="91"/>
      <c r="B8" s="92"/>
      <c r="C8" s="91"/>
      <c r="D8" s="90" t="s">
        <v>112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74" t="s">
        <v>1299</v>
      </c>
      <c r="F9" s="275"/>
      <c r="G9" s="275"/>
      <c r="H9" s="275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17</v>
      </c>
      <c r="E11" s="91"/>
      <c r="F11" s="96" t="s">
        <v>1</v>
      </c>
      <c r="G11" s="91"/>
      <c r="H11" s="91"/>
      <c r="I11" s="90" t="s">
        <v>18</v>
      </c>
      <c r="J11" s="96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19</v>
      </c>
      <c r="E12" s="91"/>
      <c r="F12" s="96" t="s">
        <v>20</v>
      </c>
      <c r="G12" s="91"/>
      <c r="H12" s="91"/>
      <c r="I12" s="90" t="s">
        <v>21</v>
      </c>
      <c r="J12" s="97" t="str">
        <f>'Rekapitulace stavby'!AN8</f>
        <v>6. 12. 2019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8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23</v>
      </c>
      <c r="E14" s="91"/>
      <c r="F14" s="91"/>
      <c r="G14" s="91"/>
      <c r="H14" s="91"/>
      <c r="I14" s="90" t="s">
        <v>24</v>
      </c>
      <c r="J14" s="96" t="str">
        <f>IF('Rekapitulace stavby'!AN10="","",'Rekapitulace stavby'!AN10)</f>
        <v/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6" t="str">
        <f>IF('Rekapitulace stavby'!E11="","",'Rekapitulace stavby'!E11)</f>
        <v xml:space="preserve"> </v>
      </c>
      <c r="F15" s="91"/>
      <c r="G15" s="91"/>
      <c r="H15" s="91"/>
      <c r="I15" s="90" t="s">
        <v>25</v>
      </c>
      <c r="J15" s="96" t="str">
        <f>IF('Rekapitulace stavby'!AN11="","",'Rekapitulace stavby'!AN11)</f>
        <v/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26</v>
      </c>
      <c r="E17" s="91"/>
      <c r="F17" s="91"/>
      <c r="G17" s="91"/>
      <c r="H17" s="91"/>
      <c r="I17" s="90" t="s">
        <v>24</v>
      </c>
      <c r="J17" s="98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80" t="str">
        <f>'Rekapitulace stavby'!E14</f>
        <v>Vyplň údaj</v>
      </c>
      <c r="F18" s="281"/>
      <c r="G18" s="281"/>
      <c r="H18" s="281"/>
      <c r="I18" s="90" t="s">
        <v>25</v>
      </c>
      <c r="J18" s="98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28</v>
      </c>
      <c r="E20" s="91"/>
      <c r="F20" s="91"/>
      <c r="G20" s="91"/>
      <c r="H20" s="91"/>
      <c r="I20" s="90" t="s">
        <v>24</v>
      </c>
      <c r="J20" s="96" t="str">
        <f>IF('Rekapitulace stavby'!AN16="","",'Rekapitulace stavby'!AN16)</f>
        <v/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6" t="str">
        <f>IF('Rekapitulace stavby'!E17="","",'Rekapitulace stavby'!E17)</f>
        <v xml:space="preserve"> </v>
      </c>
      <c r="F21" s="91"/>
      <c r="G21" s="91"/>
      <c r="H21" s="91"/>
      <c r="I21" s="90" t="s">
        <v>25</v>
      </c>
      <c r="J21" s="96" t="str">
        <f>IF('Rekapitulace stavby'!AN17="","",'Rekapitulace stavby'!AN17)</f>
        <v/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30</v>
      </c>
      <c r="E23" s="91"/>
      <c r="F23" s="91"/>
      <c r="G23" s="91"/>
      <c r="H23" s="91"/>
      <c r="I23" s="90" t="s">
        <v>24</v>
      </c>
      <c r="J23" s="96" t="str">
        <f>IF('Rekapitulace stavby'!AN19="","",'Rekapitulace stavby'!AN19)</f>
        <v/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6" t="str">
        <f>IF('Rekapitulace stavby'!E20="","",'Rekapitulace stavby'!E20)</f>
        <v xml:space="preserve"> </v>
      </c>
      <c r="F24" s="91"/>
      <c r="G24" s="91"/>
      <c r="H24" s="91"/>
      <c r="I24" s="90" t="s">
        <v>25</v>
      </c>
      <c r="J24" s="96" t="str">
        <f>IF('Rekapitulace stavby'!AN20="","",'Rekapitulace stavby'!AN20)</f>
        <v/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31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2" customFormat="1" ht="114.75" customHeight="1">
      <c r="A27" s="99"/>
      <c r="B27" s="100"/>
      <c r="C27" s="99"/>
      <c r="D27" s="99"/>
      <c r="E27" s="282" t="s">
        <v>114</v>
      </c>
      <c r="F27" s="282"/>
      <c r="G27" s="282"/>
      <c r="H27" s="282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4" customFormat="1" ht="6.9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" customHeight="1">
      <c r="A29" s="91"/>
      <c r="B29" s="92"/>
      <c r="C29" s="91"/>
      <c r="D29" s="103"/>
      <c r="E29" s="103"/>
      <c r="F29" s="103"/>
      <c r="G29" s="103"/>
      <c r="H29" s="103"/>
      <c r="I29" s="103"/>
      <c r="J29" s="103"/>
      <c r="K29" s="103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4" t="s">
        <v>33</v>
      </c>
      <c r="E30" s="91"/>
      <c r="F30" s="91"/>
      <c r="G30" s="91"/>
      <c r="H30" s="91"/>
      <c r="I30" s="91"/>
      <c r="J30" s="105">
        <f>ROUND(J126,2)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" customHeight="1">
      <c r="A31" s="91"/>
      <c r="B31" s="92"/>
      <c r="C31" s="91"/>
      <c r="D31" s="103"/>
      <c r="E31" s="103"/>
      <c r="F31" s="103"/>
      <c r="G31" s="103"/>
      <c r="H31" s="103"/>
      <c r="I31" s="103"/>
      <c r="J31" s="103"/>
      <c r="K31" s="103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" customHeight="1">
      <c r="A32" s="91"/>
      <c r="B32" s="92"/>
      <c r="C32" s="91"/>
      <c r="D32" s="91"/>
      <c r="E32" s="91"/>
      <c r="F32" s="106" t="s">
        <v>35</v>
      </c>
      <c r="G32" s="91"/>
      <c r="H32" s="91"/>
      <c r="I32" s="106" t="s">
        <v>34</v>
      </c>
      <c r="J32" s="106" t="s">
        <v>36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" customHeight="1">
      <c r="A33" s="91"/>
      <c r="B33" s="92"/>
      <c r="C33" s="91"/>
      <c r="D33" s="107" t="s">
        <v>37</v>
      </c>
      <c r="E33" s="90" t="s">
        <v>38</v>
      </c>
      <c r="F33" s="108">
        <f>ROUND((SUM(BE126:BE160)),2)</f>
        <v>0</v>
      </c>
      <c r="G33" s="91"/>
      <c r="H33" s="91"/>
      <c r="I33" s="109">
        <v>0.21</v>
      </c>
      <c r="J33" s="108">
        <f>ROUND(((SUM(BE126:BE160))*I33),2)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" customHeight="1">
      <c r="A34" s="91"/>
      <c r="B34" s="92"/>
      <c r="C34" s="91"/>
      <c r="D34" s="91"/>
      <c r="E34" s="90" t="s">
        <v>39</v>
      </c>
      <c r="F34" s="108">
        <f>ROUND((SUM(BF126:BF160)),2)</f>
        <v>0</v>
      </c>
      <c r="G34" s="91"/>
      <c r="H34" s="91"/>
      <c r="I34" s="109">
        <v>0.21</v>
      </c>
      <c r="J34" s="108">
        <f>ROUND(((SUM(BF126:BF160))*I34),2)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" customHeight="1" hidden="1">
      <c r="A35" s="91"/>
      <c r="B35" s="92"/>
      <c r="C35" s="91"/>
      <c r="D35" s="91"/>
      <c r="E35" s="90" t="s">
        <v>40</v>
      </c>
      <c r="F35" s="108">
        <f>ROUND((SUM(BG126:BG160)),2)</f>
        <v>0</v>
      </c>
      <c r="G35" s="91"/>
      <c r="H35" s="91"/>
      <c r="I35" s="109">
        <v>0.21</v>
      </c>
      <c r="J35" s="108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" customHeight="1" hidden="1">
      <c r="A36" s="91"/>
      <c r="B36" s="92"/>
      <c r="C36" s="91"/>
      <c r="D36" s="91"/>
      <c r="E36" s="90" t="s">
        <v>41</v>
      </c>
      <c r="F36" s="108">
        <f>ROUND((SUM(BH126:BH160)),2)</f>
        <v>0</v>
      </c>
      <c r="G36" s="91"/>
      <c r="H36" s="91"/>
      <c r="I36" s="109">
        <v>0.21</v>
      </c>
      <c r="J36" s="108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" customHeight="1" hidden="1">
      <c r="A37" s="91"/>
      <c r="B37" s="92"/>
      <c r="C37" s="91"/>
      <c r="D37" s="91"/>
      <c r="E37" s="90" t="s">
        <v>42</v>
      </c>
      <c r="F37" s="108">
        <f>ROUND((SUM(BI126:BI160)),2)</f>
        <v>0</v>
      </c>
      <c r="G37" s="91"/>
      <c r="H37" s="91"/>
      <c r="I37" s="109">
        <v>0</v>
      </c>
      <c r="J37" s="108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10"/>
      <c r="D39" s="111" t="s">
        <v>43</v>
      </c>
      <c r="E39" s="112"/>
      <c r="F39" s="112"/>
      <c r="G39" s="113" t="s">
        <v>44</v>
      </c>
      <c r="H39" s="114" t="s">
        <v>45</v>
      </c>
      <c r="I39" s="112"/>
      <c r="J39" s="115">
        <f>SUM(J30:J37)</f>
        <v>0</v>
      </c>
      <c r="K39" s="116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" customHeight="1">
      <c r="B41" s="87"/>
      <c r="L41" s="87"/>
    </row>
    <row r="42" spans="2:12" ht="14.4" customHeight="1">
      <c r="B42" s="87"/>
      <c r="L42" s="87"/>
    </row>
    <row r="43" spans="2:12" ht="14.4" customHeight="1">
      <c r="B43" s="87"/>
      <c r="L43" s="87"/>
    </row>
    <row r="44" spans="2:12" ht="14.4" customHeight="1">
      <c r="B44" s="87"/>
      <c r="L44" s="87"/>
    </row>
    <row r="45" spans="2:12" ht="14.4" customHeight="1">
      <c r="B45" s="87"/>
      <c r="L45" s="87"/>
    </row>
    <row r="46" spans="2:12" ht="14.4" customHeight="1">
      <c r="B46" s="87"/>
      <c r="L46" s="87"/>
    </row>
    <row r="47" spans="2:12" ht="14.4" customHeight="1">
      <c r="B47" s="87"/>
      <c r="L47" s="87"/>
    </row>
    <row r="48" spans="2:12" ht="14.4" customHeight="1">
      <c r="B48" s="87"/>
      <c r="L48" s="87"/>
    </row>
    <row r="49" spans="2:12" ht="14.4" customHeight="1">
      <c r="B49" s="87"/>
      <c r="L49" s="87"/>
    </row>
    <row r="50" spans="2:12" s="94" customFormat="1" ht="14.4" customHeight="1">
      <c r="B50" s="93"/>
      <c r="D50" s="117" t="s">
        <v>46</v>
      </c>
      <c r="E50" s="118"/>
      <c r="F50" s="118"/>
      <c r="G50" s="117" t="s">
        <v>47</v>
      </c>
      <c r="H50" s="118"/>
      <c r="I50" s="118"/>
      <c r="J50" s="118"/>
      <c r="K50" s="118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3.2">
      <c r="A61" s="91"/>
      <c r="B61" s="92"/>
      <c r="C61" s="91"/>
      <c r="D61" s="119" t="s">
        <v>48</v>
      </c>
      <c r="E61" s="120"/>
      <c r="F61" s="121" t="s">
        <v>49</v>
      </c>
      <c r="G61" s="119" t="s">
        <v>48</v>
      </c>
      <c r="H61" s="120"/>
      <c r="I61" s="120"/>
      <c r="J61" s="122" t="s">
        <v>49</v>
      </c>
      <c r="K61" s="120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3.2">
      <c r="A65" s="91"/>
      <c r="B65" s="92"/>
      <c r="C65" s="91"/>
      <c r="D65" s="117" t="s">
        <v>50</v>
      </c>
      <c r="E65" s="123"/>
      <c r="F65" s="123"/>
      <c r="G65" s="117" t="s">
        <v>51</v>
      </c>
      <c r="H65" s="123"/>
      <c r="I65" s="123"/>
      <c r="J65" s="123"/>
      <c r="K65" s="123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3.2">
      <c r="A76" s="91"/>
      <c r="B76" s="92"/>
      <c r="C76" s="91"/>
      <c r="D76" s="119" t="s">
        <v>48</v>
      </c>
      <c r="E76" s="120"/>
      <c r="F76" s="121" t="s">
        <v>49</v>
      </c>
      <c r="G76" s="119" t="s">
        <v>48</v>
      </c>
      <c r="H76" s="120"/>
      <c r="I76" s="120"/>
      <c r="J76" s="122" t="s">
        <v>49</v>
      </c>
      <c r="K76" s="120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" customHeight="1">
      <c r="A77" s="91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" customHeight="1">
      <c r="A81" s="91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" customHeight="1">
      <c r="A82" s="91"/>
      <c r="B82" s="92"/>
      <c r="C82" s="88" t="s">
        <v>115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15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76" t="str">
        <f>E7</f>
        <v>SŠ PTA - Svářečská škola a výukový pavilon - EI</v>
      </c>
      <c r="F85" s="277"/>
      <c r="G85" s="277"/>
      <c r="H85" s="277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112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74" t="str">
        <f>E9</f>
        <v xml:space="preserve">SO 501b - Přípojka NN svářečská škola </v>
      </c>
      <c r="F87" s="275"/>
      <c r="G87" s="275"/>
      <c r="H87" s="275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19</v>
      </c>
      <c r="D89" s="91"/>
      <c r="E89" s="91"/>
      <c r="F89" s="96" t="str">
        <f>F12</f>
        <v xml:space="preserve"> </v>
      </c>
      <c r="G89" s="91"/>
      <c r="H89" s="91"/>
      <c r="I89" s="90" t="s">
        <v>21</v>
      </c>
      <c r="J89" s="97" t="str">
        <f>IF(J12="","",J12)</f>
        <v>6. 12. 2019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15.15" customHeight="1">
      <c r="A91" s="91"/>
      <c r="B91" s="92"/>
      <c r="C91" s="90" t="s">
        <v>23</v>
      </c>
      <c r="D91" s="91"/>
      <c r="E91" s="91"/>
      <c r="F91" s="96" t="str">
        <f>E15</f>
        <v xml:space="preserve"> </v>
      </c>
      <c r="G91" s="91"/>
      <c r="H91" s="91"/>
      <c r="I91" s="90" t="s">
        <v>28</v>
      </c>
      <c r="J91" s="128" t="str">
        <f>E21</f>
        <v xml:space="preserve"> 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15" customHeight="1">
      <c r="A92" s="91"/>
      <c r="B92" s="92"/>
      <c r="C92" s="90" t="s">
        <v>26</v>
      </c>
      <c r="D92" s="91"/>
      <c r="E92" s="91"/>
      <c r="F92" s="96" t="str">
        <f>IF(E18="","",E18)</f>
        <v>Vyplň údaj</v>
      </c>
      <c r="G92" s="91"/>
      <c r="H92" s="91"/>
      <c r="I92" s="90" t="s">
        <v>30</v>
      </c>
      <c r="J92" s="128" t="str">
        <f>E24</f>
        <v xml:space="preserve"> 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9" t="s">
        <v>116</v>
      </c>
      <c r="D94" s="110"/>
      <c r="E94" s="110"/>
      <c r="F94" s="110"/>
      <c r="G94" s="110"/>
      <c r="H94" s="110"/>
      <c r="I94" s="110"/>
      <c r="J94" s="130" t="s">
        <v>117</v>
      </c>
      <c r="K94" s="110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8" customHeight="1">
      <c r="A96" s="91"/>
      <c r="B96" s="92"/>
      <c r="C96" s="131" t="s">
        <v>118</v>
      </c>
      <c r="D96" s="91"/>
      <c r="E96" s="91"/>
      <c r="F96" s="91"/>
      <c r="G96" s="91"/>
      <c r="H96" s="91"/>
      <c r="I96" s="91"/>
      <c r="J96" s="105">
        <f>J126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119</v>
      </c>
    </row>
    <row r="97" spans="2:12" s="132" customFormat="1" ht="24.9" customHeight="1">
      <c r="B97" s="133"/>
      <c r="D97" s="134" t="s">
        <v>120</v>
      </c>
      <c r="E97" s="135"/>
      <c r="F97" s="135"/>
      <c r="G97" s="135"/>
      <c r="H97" s="135"/>
      <c r="I97" s="135"/>
      <c r="J97" s="136">
        <f>J127</f>
        <v>0</v>
      </c>
      <c r="L97" s="133"/>
    </row>
    <row r="98" spans="2:12" s="137" customFormat="1" ht="19.95" customHeight="1">
      <c r="B98" s="138"/>
      <c r="D98" s="139" t="s">
        <v>1185</v>
      </c>
      <c r="E98" s="140"/>
      <c r="F98" s="140"/>
      <c r="G98" s="140"/>
      <c r="H98" s="140"/>
      <c r="I98" s="140"/>
      <c r="J98" s="141">
        <f>J128</f>
        <v>0</v>
      </c>
      <c r="L98" s="138"/>
    </row>
    <row r="99" spans="2:12" s="132" customFormat="1" ht="24.9" customHeight="1">
      <c r="B99" s="133"/>
      <c r="D99" s="134" t="s">
        <v>1244</v>
      </c>
      <c r="E99" s="135"/>
      <c r="F99" s="135"/>
      <c r="G99" s="135"/>
      <c r="H99" s="135"/>
      <c r="I99" s="135"/>
      <c r="J99" s="136">
        <f>J134</f>
        <v>0</v>
      </c>
      <c r="L99" s="133"/>
    </row>
    <row r="100" spans="2:12" s="137" customFormat="1" ht="19.95" customHeight="1">
      <c r="B100" s="138"/>
      <c r="D100" s="139" t="s">
        <v>1186</v>
      </c>
      <c r="E100" s="140"/>
      <c r="F100" s="140"/>
      <c r="G100" s="140"/>
      <c r="H100" s="140"/>
      <c r="I100" s="140"/>
      <c r="J100" s="141">
        <f>J137</f>
        <v>0</v>
      </c>
      <c r="L100" s="138"/>
    </row>
    <row r="101" spans="2:12" s="137" customFormat="1" ht="19.95" customHeight="1">
      <c r="B101" s="138"/>
      <c r="D101" s="139" t="s">
        <v>1245</v>
      </c>
      <c r="E101" s="140"/>
      <c r="F101" s="140"/>
      <c r="G101" s="140"/>
      <c r="H101" s="140"/>
      <c r="I101" s="140"/>
      <c r="J101" s="141">
        <f>J141</f>
        <v>0</v>
      </c>
      <c r="L101" s="138"/>
    </row>
    <row r="102" spans="2:12" s="137" customFormat="1" ht="19.95" customHeight="1">
      <c r="B102" s="138"/>
      <c r="D102" s="139" t="s">
        <v>1246</v>
      </c>
      <c r="E102" s="140"/>
      <c r="F102" s="140"/>
      <c r="G102" s="140"/>
      <c r="H102" s="140"/>
      <c r="I102" s="140"/>
      <c r="J102" s="141">
        <f>J143</f>
        <v>0</v>
      </c>
      <c r="L102" s="138"/>
    </row>
    <row r="103" spans="2:12" s="132" customFormat="1" ht="24.9" customHeight="1">
      <c r="B103" s="133"/>
      <c r="D103" s="134" t="s">
        <v>559</v>
      </c>
      <c r="E103" s="135"/>
      <c r="F103" s="135"/>
      <c r="G103" s="135"/>
      <c r="H103" s="135"/>
      <c r="I103" s="135"/>
      <c r="J103" s="136">
        <f>J145</f>
        <v>0</v>
      </c>
      <c r="L103" s="133"/>
    </row>
    <row r="104" spans="2:12" s="137" customFormat="1" ht="19.95" customHeight="1">
      <c r="B104" s="138"/>
      <c r="D104" s="139" t="s">
        <v>1247</v>
      </c>
      <c r="E104" s="140"/>
      <c r="F104" s="140"/>
      <c r="G104" s="140"/>
      <c r="H104" s="140"/>
      <c r="I104" s="140"/>
      <c r="J104" s="141">
        <f>J147</f>
        <v>0</v>
      </c>
      <c r="L104" s="138"/>
    </row>
    <row r="105" spans="2:12" s="132" customFormat="1" ht="24.9" customHeight="1">
      <c r="B105" s="133"/>
      <c r="D105" s="134" t="s">
        <v>128</v>
      </c>
      <c r="E105" s="135"/>
      <c r="F105" s="135"/>
      <c r="G105" s="135"/>
      <c r="H105" s="135"/>
      <c r="I105" s="135"/>
      <c r="J105" s="136">
        <f>J154</f>
        <v>0</v>
      </c>
      <c r="L105" s="133"/>
    </row>
    <row r="106" spans="2:12" s="137" customFormat="1" ht="19.95" customHeight="1">
      <c r="B106" s="138"/>
      <c r="D106" s="139" t="s">
        <v>1248</v>
      </c>
      <c r="E106" s="140"/>
      <c r="F106" s="140"/>
      <c r="G106" s="140"/>
      <c r="H106" s="140"/>
      <c r="I106" s="140"/>
      <c r="J106" s="141">
        <f>J155</f>
        <v>0</v>
      </c>
      <c r="L106" s="138"/>
    </row>
    <row r="107" spans="1:31" s="94" customFormat="1" ht="21.75" customHeight="1">
      <c r="A107" s="91"/>
      <c r="B107" s="92"/>
      <c r="C107" s="91"/>
      <c r="D107" s="91"/>
      <c r="E107" s="91"/>
      <c r="F107" s="91"/>
      <c r="G107" s="91"/>
      <c r="H107" s="91"/>
      <c r="I107" s="91"/>
      <c r="J107" s="91"/>
      <c r="K107" s="91"/>
      <c r="L107" s="93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</row>
    <row r="108" spans="1:31" s="94" customFormat="1" ht="6.9" customHeight="1">
      <c r="A108" s="91"/>
      <c r="B108" s="124"/>
      <c r="C108" s="125"/>
      <c r="D108" s="125"/>
      <c r="E108" s="125"/>
      <c r="F108" s="125"/>
      <c r="G108" s="125"/>
      <c r="H108" s="125"/>
      <c r="I108" s="125"/>
      <c r="J108" s="125"/>
      <c r="K108" s="125"/>
      <c r="L108" s="93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12" spans="1:31" s="94" customFormat="1" ht="6.9" customHeight="1">
      <c r="A112" s="91"/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93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3" spans="1:31" s="94" customFormat="1" ht="24.9" customHeight="1">
      <c r="A113" s="91"/>
      <c r="B113" s="92"/>
      <c r="C113" s="88" t="s">
        <v>131</v>
      </c>
      <c r="D113" s="91"/>
      <c r="E113" s="91"/>
      <c r="F113" s="91"/>
      <c r="G113" s="91"/>
      <c r="H113" s="91"/>
      <c r="I113" s="91"/>
      <c r="J113" s="91"/>
      <c r="K113" s="91"/>
      <c r="L113" s="9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4" customFormat="1" ht="6.9" customHeight="1">
      <c r="A114" s="91"/>
      <c r="B114" s="92"/>
      <c r="C114" s="91"/>
      <c r="D114" s="91"/>
      <c r="E114" s="91"/>
      <c r="F114" s="91"/>
      <c r="G114" s="91"/>
      <c r="H114" s="91"/>
      <c r="I114" s="91"/>
      <c r="J114" s="91"/>
      <c r="K114" s="91"/>
      <c r="L114" s="93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4" customFormat="1" ht="12" customHeight="1">
      <c r="A115" s="91"/>
      <c r="B115" s="92"/>
      <c r="C115" s="90" t="s">
        <v>15</v>
      </c>
      <c r="D115" s="91"/>
      <c r="E115" s="91"/>
      <c r="F115" s="91"/>
      <c r="G115" s="91"/>
      <c r="H115" s="91"/>
      <c r="I115" s="91"/>
      <c r="J115" s="91"/>
      <c r="K115" s="91"/>
      <c r="L115" s="93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4" customFormat="1" ht="16.5" customHeight="1">
      <c r="A116" s="91"/>
      <c r="B116" s="92"/>
      <c r="C116" s="91"/>
      <c r="D116" s="91"/>
      <c r="E116" s="276" t="str">
        <f>E7</f>
        <v>SŠ PTA - Svářečská škola a výukový pavilon - EI</v>
      </c>
      <c r="F116" s="277"/>
      <c r="G116" s="277"/>
      <c r="H116" s="277"/>
      <c r="I116" s="91"/>
      <c r="J116" s="91"/>
      <c r="K116" s="91"/>
      <c r="L116" s="93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4" customFormat="1" ht="12" customHeight="1">
      <c r="A117" s="91"/>
      <c r="B117" s="92"/>
      <c r="C117" s="90" t="s">
        <v>112</v>
      </c>
      <c r="D117" s="91"/>
      <c r="E117" s="91"/>
      <c r="F117" s="91"/>
      <c r="G117" s="91"/>
      <c r="H117" s="91"/>
      <c r="I117" s="91"/>
      <c r="J117" s="91"/>
      <c r="K117" s="91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94" customFormat="1" ht="16.5" customHeight="1">
      <c r="A118" s="91"/>
      <c r="B118" s="92"/>
      <c r="C118" s="91"/>
      <c r="D118" s="91"/>
      <c r="E118" s="274" t="str">
        <f>E9</f>
        <v xml:space="preserve">SO 501b - Přípojka NN svářečská škola </v>
      </c>
      <c r="F118" s="275"/>
      <c r="G118" s="275"/>
      <c r="H118" s="275"/>
      <c r="I118" s="91"/>
      <c r="J118" s="91"/>
      <c r="K118" s="91"/>
      <c r="L118" s="93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s="94" customFormat="1" ht="6.9" customHeight="1">
      <c r="A119" s="91"/>
      <c r="B119" s="92"/>
      <c r="C119" s="91"/>
      <c r="D119" s="91"/>
      <c r="E119" s="91"/>
      <c r="F119" s="91"/>
      <c r="G119" s="91"/>
      <c r="H119" s="91"/>
      <c r="I119" s="91"/>
      <c r="J119" s="91"/>
      <c r="K119" s="91"/>
      <c r="L119" s="93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4" customFormat="1" ht="12" customHeight="1">
      <c r="A120" s="91"/>
      <c r="B120" s="92"/>
      <c r="C120" s="90" t="s">
        <v>19</v>
      </c>
      <c r="D120" s="91"/>
      <c r="E120" s="91"/>
      <c r="F120" s="96" t="str">
        <f>F12</f>
        <v xml:space="preserve"> </v>
      </c>
      <c r="G120" s="91"/>
      <c r="H120" s="91"/>
      <c r="I120" s="90" t="s">
        <v>21</v>
      </c>
      <c r="J120" s="97" t="str">
        <f>IF(J12="","",J12)</f>
        <v>6. 12. 2019</v>
      </c>
      <c r="K120" s="91"/>
      <c r="L120" s="93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4" customFormat="1" ht="6.9" customHeight="1">
      <c r="A121" s="91"/>
      <c r="B121" s="92"/>
      <c r="C121" s="91"/>
      <c r="D121" s="91"/>
      <c r="E121" s="91"/>
      <c r="F121" s="91"/>
      <c r="G121" s="91"/>
      <c r="H121" s="91"/>
      <c r="I121" s="91"/>
      <c r="J121" s="91"/>
      <c r="K121" s="91"/>
      <c r="L121" s="93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4" customFormat="1" ht="15.15" customHeight="1">
      <c r="A122" s="91"/>
      <c r="B122" s="92"/>
      <c r="C122" s="90" t="s">
        <v>23</v>
      </c>
      <c r="D122" s="91"/>
      <c r="E122" s="91"/>
      <c r="F122" s="96" t="str">
        <f>E15</f>
        <v xml:space="preserve"> </v>
      </c>
      <c r="G122" s="91"/>
      <c r="H122" s="91"/>
      <c r="I122" s="90" t="s">
        <v>28</v>
      </c>
      <c r="J122" s="128" t="str">
        <f>E21</f>
        <v xml:space="preserve"> </v>
      </c>
      <c r="K122" s="91"/>
      <c r="L122" s="93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94" customFormat="1" ht="15.15" customHeight="1">
      <c r="A123" s="91"/>
      <c r="B123" s="92"/>
      <c r="C123" s="90" t="s">
        <v>26</v>
      </c>
      <c r="D123" s="91"/>
      <c r="E123" s="91"/>
      <c r="F123" s="96" t="str">
        <f>IF(E18="","",E18)</f>
        <v>Vyplň údaj</v>
      </c>
      <c r="G123" s="91"/>
      <c r="H123" s="91"/>
      <c r="I123" s="90" t="s">
        <v>30</v>
      </c>
      <c r="J123" s="128" t="str">
        <f>E24</f>
        <v xml:space="preserve"> </v>
      </c>
      <c r="K123" s="91"/>
      <c r="L123" s="93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</row>
    <row r="124" spans="1:31" s="94" customFormat="1" ht="10.35" customHeight="1">
      <c r="A124" s="91"/>
      <c r="B124" s="92"/>
      <c r="C124" s="91"/>
      <c r="D124" s="91"/>
      <c r="E124" s="91"/>
      <c r="F124" s="91"/>
      <c r="G124" s="91"/>
      <c r="H124" s="91"/>
      <c r="I124" s="91"/>
      <c r="J124" s="91"/>
      <c r="K124" s="91"/>
      <c r="L124" s="93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</row>
    <row r="125" spans="1:31" s="152" customFormat="1" ht="29.25" customHeight="1">
      <c r="A125" s="142"/>
      <c r="B125" s="143"/>
      <c r="C125" s="144" t="s">
        <v>132</v>
      </c>
      <c r="D125" s="145" t="s">
        <v>58</v>
      </c>
      <c r="E125" s="145" t="s">
        <v>54</v>
      </c>
      <c r="F125" s="145" t="s">
        <v>55</v>
      </c>
      <c r="G125" s="145" t="s">
        <v>133</v>
      </c>
      <c r="H125" s="145" t="s">
        <v>134</v>
      </c>
      <c r="I125" s="145" t="s">
        <v>135</v>
      </c>
      <c r="J125" s="146" t="s">
        <v>117</v>
      </c>
      <c r="K125" s="147" t="s">
        <v>136</v>
      </c>
      <c r="L125" s="148"/>
      <c r="M125" s="149" t="s">
        <v>1</v>
      </c>
      <c r="N125" s="150" t="s">
        <v>37</v>
      </c>
      <c r="O125" s="150" t="s">
        <v>137</v>
      </c>
      <c r="P125" s="150" t="s">
        <v>138</v>
      </c>
      <c r="Q125" s="150" t="s">
        <v>139</v>
      </c>
      <c r="R125" s="150" t="s">
        <v>140</v>
      </c>
      <c r="S125" s="150" t="s">
        <v>141</v>
      </c>
      <c r="T125" s="151" t="s">
        <v>142</v>
      </c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</row>
    <row r="126" spans="1:63" s="94" customFormat="1" ht="22.8" customHeight="1">
      <c r="A126" s="91"/>
      <c r="B126" s="92"/>
      <c r="C126" s="153" t="s">
        <v>143</v>
      </c>
      <c r="D126" s="91"/>
      <c r="E126" s="91"/>
      <c r="F126" s="91"/>
      <c r="G126" s="91"/>
      <c r="H126" s="91"/>
      <c r="I126" s="91"/>
      <c r="J126" s="154">
        <f>BK126</f>
        <v>0</v>
      </c>
      <c r="K126" s="91"/>
      <c r="L126" s="92"/>
      <c r="M126" s="155"/>
      <c r="N126" s="156"/>
      <c r="O126" s="103"/>
      <c r="P126" s="157">
        <f>P127+P134+P145+P154</f>
        <v>0</v>
      </c>
      <c r="Q126" s="103"/>
      <c r="R126" s="157">
        <f>R127+R134+R145+R154</f>
        <v>0.091195</v>
      </c>
      <c r="S126" s="103"/>
      <c r="T126" s="158">
        <f>T127+T134+T145+T154</f>
        <v>0</v>
      </c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T126" s="84" t="s">
        <v>72</v>
      </c>
      <c r="AU126" s="84" t="s">
        <v>119</v>
      </c>
      <c r="BK126" s="159">
        <f>BK127+BK134+BK145+BK154</f>
        <v>0</v>
      </c>
    </row>
    <row r="127" spans="2:63" s="160" customFormat="1" ht="25.95" customHeight="1">
      <c r="B127" s="161"/>
      <c r="D127" s="162" t="s">
        <v>72</v>
      </c>
      <c r="E127" s="163" t="s">
        <v>144</v>
      </c>
      <c r="F127" s="163" t="s">
        <v>145</v>
      </c>
      <c r="J127" s="164">
        <f>BK127</f>
        <v>0</v>
      </c>
      <c r="L127" s="161"/>
      <c r="M127" s="165"/>
      <c r="N127" s="166"/>
      <c r="O127" s="166"/>
      <c r="P127" s="167">
        <f>P128</f>
        <v>0</v>
      </c>
      <c r="Q127" s="166"/>
      <c r="R127" s="167">
        <f>R128</f>
        <v>0</v>
      </c>
      <c r="S127" s="166"/>
      <c r="T127" s="168">
        <f>T128</f>
        <v>0</v>
      </c>
      <c r="AR127" s="162" t="s">
        <v>81</v>
      </c>
      <c r="AT127" s="169" t="s">
        <v>72</v>
      </c>
      <c r="AU127" s="169" t="s">
        <v>73</v>
      </c>
      <c r="AY127" s="162" t="s">
        <v>146</v>
      </c>
      <c r="BK127" s="170">
        <f>BK128</f>
        <v>0</v>
      </c>
    </row>
    <row r="128" spans="2:63" s="160" customFormat="1" ht="22.8" customHeight="1">
      <c r="B128" s="161"/>
      <c r="D128" s="162" t="s">
        <v>72</v>
      </c>
      <c r="E128" s="171" t="s">
        <v>81</v>
      </c>
      <c r="F128" s="171" t="s">
        <v>1187</v>
      </c>
      <c r="J128" s="172">
        <f>BK128</f>
        <v>0</v>
      </c>
      <c r="L128" s="161"/>
      <c r="M128" s="165"/>
      <c r="N128" s="166"/>
      <c r="O128" s="166"/>
      <c r="P128" s="167">
        <f>SUM(P129:P133)</f>
        <v>0</v>
      </c>
      <c r="Q128" s="166"/>
      <c r="R128" s="167">
        <f>SUM(R129:R133)</f>
        <v>0</v>
      </c>
      <c r="S128" s="166"/>
      <c r="T128" s="168">
        <f>SUM(T129:T133)</f>
        <v>0</v>
      </c>
      <c r="AR128" s="162" t="s">
        <v>81</v>
      </c>
      <c r="AT128" s="169" t="s">
        <v>72</v>
      </c>
      <c r="AU128" s="169" t="s">
        <v>81</v>
      </c>
      <c r="AY128" s="162" t="s">
        <v>146</v>
      </c>
      <c r="BK128" s="170">
        <f>SUM(BK129:BK133)</f>
        <v>0</v>
      </c>
    </row>
    <row r="129" spans="1:65" s="94" customFormat="1" ht="36" customHeight="1">
      <c r="A129" s="91"/>
      <c r="B129" s="92"/>
      <c r="C129" s="173" t="s">
        <v>81</v>
      </c>
      <c r="D129" s="173" t="s">
        <v>149</v>
      </c>
      <c r="E129" s="174" t="s">
        <v>1188</v>
      </c>
      <c r="F129" s="175" t="s">
        <v>1189</v>
      </c>
      <c r="G129" s="176" t="s">
        <v>1190</v>
      </c>
      <c r="H129" s="177">
        <v>9</v>
      </c>
      <c r="I129" s="79"/>
      <c r="J129" s="178">
        <f>ROUND(I129*H129,2)</f>
        <v>0</v>
      </c>
      <c r="K129" s="179"/>
      <c r="L129" s="92"/>
      <c r="M129" s="180" t="s">
        <v>1</v>
      </c>
      <c r="N129" s="181" t="s">
        <v>39</v>
      </c>
      <c r="O129" s="182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R129" s="185" t="s">
        <v>153</v>
      </c>
      <c r="AT129" s="185" t="s">
        <v>149</v>
      </c>
      <c r="AU129" s="185" t="s">
        <v>84</v>
      </c>
      <c r="AY129" s="84" t="s">
        <v>146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84" t="s">
        <v>84</v>
      </c>
      <c r="BK129" s="186">
        <f>ROUND(I129*H129,2)</f>
        <v>0</v>
      </c>
      <c r="BL129" s="84" t="s">
        <v>153</v>
      </c>
      <c r="BM129" s="185" t="s">
        <v>1249</v>
      </c>
    </row>
    <row r="130" spans="2:51" s="187" customFormat="1" ht="12">
      <c r="B130" s="188"/>
      <c r="D130" s="189" t="s">
        <v>155</v>
      </c>
      <c r="E130" s="190" t="s">
        <v>1</v>
      </c>
      <c r="F130" s="191" t="s">
        <v>1300</v>
      </c>
      <c r="H130" s="192">
        <v>9</v>
      </c>
      <c r="I130" s="80"/>
      <c r="L130" s="188"/>
      <c r="M130" s="193"/>
      <c r="N130" s="194"/>
      <c r="O130" s="194"/>
      <c r="P130" s="194"/>
      <c r="Q130" s="194"/>
      <c r="R130" s="194"/>
      <c r="S130" s="194"/>
      <c r="T130" s="195"/>
      <c r="AT130" s="190" t="s">
        <v>155</v>
      </c>
      <c r="AU130" s="190" t="s">
        <v>84</v>
      </c>
      <c r="AV130" s="187" t="s">
        <v>84</v>
      </c>
      <c r="AW130" s="187" t="s">
        <v>29</v>
      </c>
      <c r="AX130" s="187" t="s">
        <v>81</v>
      </c>
      <c r="AY130" s="190" t="s">
        <v>146</v>
      </c>
    </row>
    <row r="131" spans="1:65" s="94" customFormat="1" ht="48" customHeight="1">
      <c r="A131" s="91"/>
      <c r="B131" s="92"/>
      <c r="C131" s="173" t="s">
        <v>84</v>
      </c>
      <c r="D131" s="173" t="s">
        <v>149</v>
      </c>
      <c r="E131" s="174" t="s">
        <v>1193</v>
      </c>
      <c r="F131" s="175" t="s">
        <v>1251</v>
      </c>
      <c r="G131" s="176" t="s">
        <v>1190</v>
      </c>
      <c r="H131" s="177">
        <v>9</v>
      </c>
      <c r="I131" s="79"/>
      <c r="J131" s="178">
        <f>ROUND(I131*H131,2)</f>
        <v>0</v>
      </c>
      <c r="K131" s="179"/>
      <c r="L131" s="92"/>
      <c r="M131" s="180" t="s">
        <v>1</v>
      </c>
      <c r="N131" s="181" t="s">
        <v>39</v>
      </c>
      <c r="O131" s="182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R131" s="185" t="s">
        <v>153</v>
      </c>
      <c r="AT131" s="185" t="s">
        <v>149</v>
      </c>
      <c r="AU131" s="185" t="s">
        <v>84</v>
      </c>
      <c r="AY131" s="84" t="s">
        <v>146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84" t="s">
        <v>84</v>
      </c>
      <c r="BK131" s="186">
        <f>ROUND(I131*H131,2)</f>
        <v>0</v>
      </c>
      <c r="BL131" s="84" t="s">
        <v>153</v>
      </c>
      <c r="BM131" s="185" t="s">
        <v>1252</v>
      </c>
    </row>
    <row r="132" spans="1:65" s="94" customFormat="1" ht="24" customHeight="1">
      <c r="A132" s="91"/>
      <c r="B132" s="92"/>
      <c r="C132" s="173" t="s">
        <v>147</v>
      </c>
      <c r="D132" s="173" t="s">
        <v>149</v>
      </c>
      <c r="E132" s="174" t="s">
        <v>1196</v>
      </c>
      <c r="F132" s="175" t="s">
        <v>1253</v>
      </c>
      <c r="G132" s="176" t="s">
        <v>1190</v>
      </c>
      <c r="H132" s="177">
        <v>9</v>
      </c>
      <c r="I132" s="79"/>
      <c r="J132" s="178">
        <f>ROUND(I132*H132,2)</f>
        <v>0</v>
      </c>
      <c r="K132" s="179"/>
      <c r="L132" s="92"/>
      <c r="M132" s="180" t="s">
        <v>1</v>
      </c>
      <c r="N132" s="181" t="s">
        <v>39</v>
      </c>
      <c r="O132" s="182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R132" s="185" t="s">
        <v>153</v>
      </c>
      <c r="AT132" s="185" t="s">
        <v>149</v>
      </c>
      <c r="AU132" s="185" t="s">
        <v>84</v>
      </c>
      <c r="AY132" s="84" t="s">
        <v>146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84" t="s">
        <v>84</v>
      </c>
      <c r="BK132" s="186">
        <f>ROUND(I132*H132,2)</f>
        <v>0</v>
      </c>
      <c r="BL132" s="84" t="s">
        <v>153</v>
      </c>
      <c r="BM132" s="185" t="s">
        <v>1254</v>
      </c>
    </row>
    <row r="133" spans="2:51" s="187" customFormat="1" ht="12">
      <c r="B133" s="188"/>
      <c r="D133" s="189" t="s">
        <v>155</v>
      </c>
      <c r="E133" s="190" t="s">
        <v>1</v>
      </c>
      <c r="F133" s="191" t="s">
        <v>1300</v>
      </c>
      <c r="H133" s="192">
        <v>9</v>
      </c>
      <c r="I133" s="80"/>
      <c r="L133" s="188"/>
      <c r="M133" s="193"/>
      <c r="N133" s="194"/>
      <c r="O133" s="194"/>
      <c r="P133" s="194"/>
      <c r="Q133" s="194"/>
      <c r="R133" s="194"/>
      <c r="S133" s="194"/>
      <c r="T133" s="195"/>
      <c r="AT133" s="190" t="s">
        <v>155</v>
      </c>
      <c r="AU133" s="190" t="s">
        <v>84</v>
      </c>
      <c r="AV133" s="187" t="s">
        <v>84</v>
      </c>
      <c r="AW133" s="187" t="s">
        <v>29</v>
      </c>
      <c r="AX133" s="187" t="s">
        <v>81</v>
      </c>
      <c r="AY133" s="190" t="s">
        <v>146</v>
      </c>
    </row>
    <row r="134" spans="2:63" s="160" customFormat="1" ht="25.95" customHeight="1">
      <c r="B134" s="161"/>
      <c r="D134" s="162" t="s">
        <v>72</v>
      </c>
      <c r="E134" s="163" t="s">
        <v>191</v>
      </c>
      <c r="F134" s="163" t="s">
        <v>192</v>
      </c>
      <c r="I134" s="78"/>
      <c r="J134" s="164">
        <f>BK134</f>
        <v>0</v>
      </c>
      <c r="L134" s="161"/>
      <c r="M134" s="165"/>
      <c r="N134" s="166"/>
      <c r="O134" s="166"/>
      <c r="P134" s="167">
        <f>P135+P136+P137+P141+P143</f>
        <v>0</v>
      </c>
      <c r="Q134" s="166"/>
      <c r="R134" s="167">
        <f>R135+R136+R137+R141+R143</f>
        <v>0</v>
      </c>
      <c r="S134" s="166"/>
      <c r="T134" s="168">
        <f>T135+T136+T137+T141+T143</f>
        <v>0</v>
      </c>
      <c r="AR134" s="162" t="s">
        <v>84</v>
      </c>
      <c r="AT134" s="169" t="s">
        <v>72</v>
      </c>
      <c r="AU134" s="169" t="s">
        <v>73</v>
      </c>
      <c r="AY134" s="162" t="s">
        <v>146</v>
      </c>
      <c r="BK134" s="170">
        <f>BK135+BK136+BK137+BK141+BK143</f>
        <v>0</v>
      </c>
    </row>
    <row r="135" spans="1:65" s="94" customFormat="1" ht="24" customHeight="1">
      <c r="A135" s="91"/>
      <c r="B135" s="92"/>
      <c r="C135" s="173" t="s">
        <v>153</v>
      </c>
      <c r="D135" s="173" t="s">
        <v>149</v>
      </c>
      <c r="E135" s="174" t="s">
        <v>1255</v>
      </c>
      <c r="F135" s="175" t="s">
        <v>1256</v>
      </c>
      <c r="G135" s="176" t="s">
        <v>161</v>
      </c>
      <c r="H135" s="177">
        <v>8</v>
      </c>
      <c r="I135" s="79"/>
      <c r="J135" s="178">
        <f>ROUND(I135*H135,2)</f>
        <v>0</v>
      </c>
      <c r="K135" s="179"/>
      <c r="L135" s="92"/>
      <c r="M135" s="180" t="s">
        <v>1</v>
      </c>
      <c r="N135" s="181" t="s">
        <v>39</v>
      </c>
      <c r="O135" s="182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R135" s="185" t="s">
        <v>195</v>
      </c>
      <c r="AT135" s="185" t="s">
        <v>149</v>
      </c>
      <c r="AU135" s="185" t="s">
        <v>81</v>
      </c>
      <c r="AY135" s="84" t="s">
        <v>146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84" t="s">
        <v>84</v>
      </c>
      <c r="BK135" s="186">
        <f>ROUND(I135*H135,2)</f>
        <v>0</v>
      </c>
      <c r="BL135" s="84" t="s">
        <v>195</v>
      </c>
      <c r="BM135" s="185" t="s">
        <v>1257</v>
      </c>
    </row>
    <row r="136" spans="1:65" s="94" customFormat="1" ht="36" customHeight="1">
      <c r="A136" s="91"/>
      <c r="B136" s="92"/>
      <c r="C136" s="173" t="s">
        <v>172</v>
      </c>
      <c r="D136" s="173" t="s">
        <v>149</v>
      </c>
      <c r="E136" s="174" t="s">
        <v>1258</v>
      </c>
      <c r="F136" s="175" t="s">
        <v>1259</v>
      </c>
      <c r="G136" s="176" t="s">
        <v>161</v>
      </c>
      <c r="H136" s="177">
        <v>1</v>
      </c>
      <c r="I136" s="79"/>
      <c r="J136" s="178">
        <f>ROUND(I136*H136,2)</f>
        <v>0</v>
      </c>
      <c r="K136" s="179"/>
      <c r="L136" s="92"/>
      <c r="M136" s="180" t="s">
        <v>1</v>
      </c>
      <c r="N136" s="181" t="s">
        <v>39</v>
      </c>
      <c r="O136" s="182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85" t="s">
        <v>195</v>
      </c>
      <c r="AT136" s="185" t="s">
        <v>149</v>
      </c>
      <c r="AU136" s="185" t="s">
        <v>81</v>
      </c>
      <c r="AY136" s="84" t="s">
        <v>146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84" t="s">
        <v>84</v>
      </c>
      <c r="BK136" s="186">
        <f>ROUND(I136*H136,2)</f>
        <v>0</v>
      </c>
      <c r="BL136" s="84" t="s">
        <v>195</v>
      </c>
      <c r="BM136" s="185" t="s">
        <v>1260</v>
      </c>
    </row>
    <row r="137" spans="2:63" s="160" customFormat="1" ht="22.8" customHeight="1">
      <c r="B137" s="161"/>
      <c r="D137" s="162" t="s">
        <v>72</v>
      </c>
      <c r="E137" s="171" t="s">
        <v>153</v>
      </c>
      <c r="F137" s="171" t="s">
        <v>1199</v>
      </c>
      <c r="I137" s="78"/>
      <c r="J137" s="172">
        <f>BK137</f>
        <v>0</v>
      </c>
      <c r="L137" s="161"/>
      <c r="M137" s="165"/>
      <c r="N137" s="166"/>
      <c r="O137" s="166"/>
      <c r="P137" s="167">
        <f>SUM(P138:P140)</f>
        <v>0</v>
      </c>
      <c r="Q137" s="166"/>
      <c r="R137" s="167">
        <f>SUM(R138:R140)</f>
        <v>0</v>
      </c>
      <c r="S137" s="166"/>
      <c r="T137" s="168">
        <f>SUM(T138:T140)</f>
        <v>0</v>
      </c>
      <c r="AR137" s="162" t="s">
        <v>81</v>
      </c>
      <c r="AT137" s="169" t="s">
        <v>72</v>
      </c>
      <c r="AU137" s="169" t="s">
        <v>81</v>
      </c>
      <c r="AY137" s="162" t="s">
        <v>146</v>
      </c>
      <c r="BK137" s="170">
        <f>SUM(BK138:BK140)</f>
        <v>0</v>
      </c>
    </row>
    <row r="138" spans="1:65" s="94" customFormat="1" ht="24" customHeight="1">
      <c r="A138" s="91"/>
      <c r="B138" s="92"/>
      <c r="C138" s="173" t="s">
        <v>177</v>
      </c>
      <c r="D138" s="173" t="s">
        <v>149</v>
      </c>
      <c r="E138" s="174" t="s">
        <v>1200</v>
      </c>
      <c r="F138" s="175" t="s">
        <v>1201</v>
      </c>
      <c r="G138" s="176" t="s">
        <v>1190</v>
      </c>
      <c r="H138" s="177">
        <v>1.8</v>
      </c>
      <c r="I138" s="79"/>
      <c r="J138" s="178">
        <f>ROUND(I138*H138,2)</f>
        <v>0</v>
      </c>
      <c r="K138" s="179"/>
      <c r="L138" s="92"/>
      <c r="M138" s="180" t="s">
        <v>1</v>
      </c>
      <c r="N138" s="181" t="s">
        <v>39</v>
      </c>
      <c r="O138" s="182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R138" s="185" t="s">
        <v>153</v>
      </c>
      <c r="AT138" s="185" t="s">
        <v>149</v>
      </c>
      <c r="AU138" s="185" t="s">
        <v>84</v>
      </c>
      <c r="AY138" s="84" t="s">
        <v>146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84" t="s">
        <v>84</v>
      </c>
      <c r="BK138" s="186">
        <f>ROUND(I138*H138,2)</f>
        <v>0</v>
      </c>
      <c r="BL138" s="84" t="s">
        <v>153</v>
      </c>
      <c r="BM138" s="185" t="s">
        <v>1261</v>
      </c>
    </row>
    <row r="139" spans="2:51" s="187" customFormat="1" ht="12">
      <c r="B139" s="188"/>
      <c r="D139" s="189" t="s">
        <v>155</v>
      </c>
      <c r="E139" s="190" t="s">
        <v>1</v>
      </c>
      <c r="F139" s="191" t="s">
        <v>1301</v>
      </c>
      <c r="H139" s="192">
        <v>1.8</v>
      </c>
      <c r="I139" s="80"/>
      <c r="L139" s="188"/>
      <c r="M139" s="193"/>
      <c r="N139" s="194"/>
      <c r="O139" s="194"/>
      <c r="P139" s="194"/>
      <c r="Q139" s="194"/>
      <c r="R139" s="194"/>
      <c r="S139" s="194"/>
      <c r="T139" s="195"/>
      <c r="AT139" s="190" t="s">
        <v>155</v>
      </c>
      <c r="AU139" s="190" t="s">
        <v>84</v>
      </c>
      <c r="AV139" s="187" t="s">
        <v>84</v>
      </c>
      <c r="AW139" s="187" t="s">
        <v>29</v>
      </c>
      <c r="AX139" s="187" t="s">
        <v>73</v>
      </c>
      <c r="AY139" s="190" t="s">
        <v>146</v>
      </c>
    </row>
    <row r="140" spans="2:51" s="215" customFormat="1" ht="12">
      <c r="B140" s="216"/>
      <c r="D140" s="189" t="s">
        <v>155</v>
      </c>
      <c r="E140" s="217" t="s">
        <v>1</v>
      </c>
      <c r="F140" s="218" t="s">
        <v>643</v>
      </c>
      <c r="H140" s="219">
        <v>1.8</v>
      </c>
      <c r="I140" s="82"/>
      <c r="L140" s="216"/>
      <c r="M140" s="220"/>
      <c r="N140" s="221"/>
      <c r="O140" s="221"/>
      <c r="P140" s="221"/>
      <c r="Q140" s="221"/>
      <c r="R140" s="221"/>
      <c r="S140" s="221"/>
      <c r="T140" s="222"/>
      <c r="AT140" s="217" t="s">
        <v>155</v>
      </c>
      <c r="AU140" s="217" t="s">
        <v>84</v>
      </c>
      <c r="AV140" s="215" t="s">
        <v>153</v>
      </c>
      <c r="AW140" s="215" t="s">
        <v>29</v>
      </c>
      <c r="AX140" s="215" t="s">
        <v>81</v>
      </c>
      <c r="AY140" s="217" t="s">
        <v>146</v>
      </c>
    </row>
    <row r="141" spans="2:63" s="160" customFormat="1" ht="22.8" customHeight="1">
      <c r="B141" s="161"/>
      <c r="D141" s="162" t="s">
        <v>72</v>
      </c>
      <c r="E141" s="171" t="s">
        <v>185</v>
      </c>
      <c r="F141" s="171" t="s">
        <v>1263</v>
      </c>
      <c r="I141" s="78"/>
      <c r="J141" s="172">
        <f>BK141</f>
        <v>0</v>
      </c>
      <c r="L141" s="161"/>
      <c r="M141" s="165"/>
      <c r="N141" s="166"/>
      <c r="O141" s="166"/>
      <c r="P141" s="167">
        <f>P142</f>
        <v>0</v>
      </c>
      <c r="Q141" s="166"/>
      <c r="R141" s="167">
        <f>R142</f>
        <v>0</v>
      </c>
      <c r="S141" s="166"/>
      <c r="T141" s="168">
        <f>T142</f>
        <v>0</v>
      </c>
      <c r="AR141" s="162" t="s">
        <v>81</v>
      </c>
      <c r="AT141" s="169" t="s">
        <v>72</v>
      </c>
      <c r="AU141" s="169" t="s">
        <v>81</v>
      </c>
      <c r="AY141" s="162" t="s">
        <v>146</v>
      </c>
      <c r="BK141" s="170">
        <f>BK142</f>
        <v>0</v>
      </c>
    </row>
    <row r="142" spans="1:65" s="94" customFormat="1" ht="16.5" customHeight="1">
      <c r="A142" s="91"/>
      <c r="B142" s="92"/>
      <c r="C142" s="173" t="s">
        <v>181</v>
      </c>
      <c r="D142" s="173" t="s">
        <v>149</v>
      </c>
      <c r="E142" s="174" t="s">
        <v>1264</v>
      </c>
      <c r="F142" s="175" t="s">
        <v>1265</v>
      </c>
      <c r="G142" s="176" t="s">
        <v>152</v>
      </c>
      <c r="H142" s="177">
        <v>18</v>
      </c>
      <c r="I142" s="79"/>
      <c r="J142" s="178">
        <f>ROUND(I142*H142,2)</f>
        <v>0</v>
      </c>
      <c r="K142" s="179"/>
      <c r="L142" s="92"/>
      <c r="M142" s="180" t="s">
        <v>1</v>
      </c>
      <c r="N142" s="181" t="s">
        <v>39</v>
      </c>
      <c r="O142" s="182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R142" s="185" t="s">
        <v>153</v>
      </c>
      <c r="AT142" s="185" t="s">
        <v>149</v>
      </c>
      <c r="AU142" s="185" t="s">
        <v>84</v>
      </c>
      <c r="AY142" s="84" t="s">
        <v>146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84" t="s">
        <v>84</v>
      </c>
      <c r="BK142" s="186">
        <f>ROUND(I142*H142,2)</f>
        <v>0</v>
      </c>
      <c r="BL142" s="84" t="s">
        <v>153</v>
      </c>
      <c r="BM142" s="185" t="s">
        <v>1266</v>
      </c>
    </row>
    <row r="143" spans="2:63" s="160" customFormat="1" ht="22.8" customHeight="1">
      <c r="B143" s="161"/>
      <c r="D143" s="162" t="s">
        <v>72</v>
      </c>
      <c r="E143" s="171" t="s">
        <v>894</v>
      </c>
      <c r="F143" s="171" t="s">
        <v>1267</v>
      </c>
      <c r="I143" s="78"/>
      <c r="J143" s="172">
        <f>BK143</f>
        <v>0</v>
      </c>
      <c r="L143" s="161"/>
      <c r="M143" s="165"/>
      <c r="N143" s="166"/>
      <c r="O143" s="166"/>
      <c r="P143" s="167">
        <f>P144</f>
        <v>0</v>
      </c>
      <c r="Q143" s="166"/>
      <c r="R143" s="167">
        <f>R144</f>
        <v>0</v>
      </c>
      <c r="S143" s="166"/>
      <c r="T143" s="168">
        <f>T144</f>
        <v>0</v>
      </c>
      <c r="AR143" s="162" t="s">
        <v>81</v>
      </c>
      <c r="AT143" s="169" t="s">
        <v>72</v>
      </c>
      <c r="AU143" s="169" t="s">
        <v>81</v>
      </c>
      <c r="AY143" s="162" t="s">
        <v>146</v>
      </c>
      <c r="BK143" s="170">
        <f>BK144</f>
        <v>0</v>
      </c>
    </row>
    <row r="144" spans="1:65" s="94" customFormat="1" ht="24" customHeight="1">
      <c r="A144" s="91"/>
      <c r="B144" s="92"/>
      <c r="C144" s="173" t="s">
        <v>185</v>
      </c>
      <c r="D144" s="173" t="s">
        <v>149</v>
      </c>
      <c r="E144" s="174" t="s">
        <v>1268</v>
      </c>
      <c r="F144" s="175" t="s">
        <v>1269</v>
      </c>
      <c r="G144" s="176" t="s">
        <v>170</v>
      </c>
      <c r="H144" s="177">
        <v>0.098</v>
      </c>
      <c r="I144" s="79"/>
      <c r="J144" s="178">
        <f>ROUND(I144*H144,2)</f>
        <v>0</v>
      </c>
      <c r="K144" s="179"/>
      <c r="L144" s="92"/>
      <c r="M144" s="180" t="s">
        <v>1</v>
      </c>
      <c r="N144" s="181" t="s">
        <v>39</v>
      </c>
      <c r="O144" s="182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R144" s="185" t="s">
        <v>153</v>
      </c>
      <c r="AT144" s="185" t="s">
        <v>149</v>
      </c>
      <c r="AU144" s="185" t="s">
        <v>84</v>
      </c>
      <c r="AY144" s="84" t="s">
        <v>146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84" t="s">
        <v>84</v>
      </c>
      <c r="BK144" s="186">
        <f>ROUND(I144*H144,2)</f>
        <v>0</v>
      </c>
      <c r="BL144" s="84" t="s">
        <v>153</v>
      </c>
      <c r="BM144" s="185" t="s">
        <v>1270</v>
      </c>
    </row>
    <row r="145" spans="2:63" s="160" customFormat="1" ht="25.95" customHeight="1">
      <c r="B145" s="161"/>
      <c r="D145" s="162" t="s">
        <v>72</v>
      </c>
      <c r="E145" s="163" t="s">
        <v>189</v>
      </c>
      <c r="F145" s="163" t="s">
        <v>561</v>
      </c>
      <c r="I145" s="78"/>
      <c r="J145" s="164">
        <f>BK145</f>
        <v>0</v>
      </c>
      <c r="L145" s="161"/>
      <c r="M145" s="165"/>
      <c r="N145" s="166"/>
      <c r="O145" s="166"/>
      <c r="P145" s="167">
        <f>P146+P147</f>
        <v>0</v>
      </c>
      <c r="Q145" s="166"/>
      <c r="R145" s="167">
        <f>R146+R147</f>
        <v>0.03565</v>
      </c>
      <c r="S145" s="166"/>
      <c r="T145" s="168">
        <f>T146+T147</f>
        <v>0</v>
      </c>
      <c r="AR145" s="162" t="s">
        <v>84</v>
      </c>
      <c r="AT145" s="169" t="s">
        <v>72</v>
      </c>
      <c r="AU145" s="169" t="s">
        <v>73</v>
      </c>
      <c r="AY145" s="162" t="s">
        <v>146</v>
      </c>
      <c r="BK145" s="170">
        <f>BK146+BK147</f>
        <v>0</v>
      </c>
    </row>
    <row r="146" spans="1:65" s="94" customFormat="1" ht="16.5" customHeight="1">
      <c r="A146" s="91"/>
      <c r="B146" s="92"/>
      <c r="C146" s="173" t="s">
        <v>157</v>
      </c>
      <c r="D146" s="173" t="s">
        <v>149</v>
      </c>
      <c r="E146" s="174" t="s">
        <v>1271</v>
      </c>
      <c r="F146" s="175" t="s">
        <v>1272</v>
      </c>
      <c r="G146" s="176" t="s">
        <v>867</v>
      </c>
      <c r="H146" s="177">
        <v>1</v>
      </c>
      <c r="I146" s="79"/>
      <c r="J146" s="178">
        <f>ROUND(I146*H146,2)</f>
        <v>0</v>
      </c>
      <c r="K146" s="179"/>
      <c r="L146" s="92"/>
      <c r="M146" s="180" t="s">
        <v>1</v>
      </c>
      <c r="N146" s="181" t="s">
        <v>39</v>
      </c>
      <c r="O146" s="182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R146" s="185" t="s">
        <v>195</v>
      </c>
      <c r="AT146" s="185" t="s">
        <v>149</v>
      </c>
      <c r="AU146" s="185" t="s">
        <v>81</v>
      </c>
      <c r="AY146" s="84" t="s">
        <v>146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84" t="s">
        <v>84</v>
      </c>
      <c r="BK146" s="186">
        <f>ROUND(I146*H146,2)</f>
        <v>0</v>
      </c>
      <c r="BL146" s="84" t="s">
        <v>195</v>
      </c>
      <c r="BM146" s="185" t="s">
        <v>1273</v>
      </c>
    </row>
    <row r="147" spans="2:63" s="160" customFormat="1" ht="22.8" customHeight="1">
      <c r="B147" s="161"/>
      <c r="D147" s="162" t="s">
        <v>72</v>
      </c>
      <c r="E147" s="171" t="s">
        <v>1274</v>
      </c>
      <c r="F147" s="171" t="s">
        <v>1275</v>
      </c>
      <c r="I147" s="78"/>
      <c r="J147" s="172">
        <f>BK147</f>
        <v>0</v>
      </c>
      <c r="L147" s="161"/>
      <c r="M147" s="165"/>
      <c r="N147" s="166"/>
      <c r="O147" s="166"/>
      <c r="P147" s="167">
        <f>SUM(P148:P153)</f>
        <v>0</v>
      </c>
      <c r="Q147" s="166"/>
      <c r="R147" s="167">
        <f>SUM(R148:R153)</f>
        <v>0.03565</v>
      </c>
      <c r="S147" s="166"/>
      <c r="T147" s="168">
        <f>SUM(T148:T153)</f>
        <v>0</v>
      </c>
      <c r="AR147" s="162" t="s">
        <v>84</v>
      </c>
      <c r="AT147" s="169" t="s">
        <v>72</v>
      </c>
      <c r="AU147" s="169" t="s">
        <v>81</v>
      </c>
      <c r="AY147" s="162" t="s">
        <v>146</v>
      </c>
      <c r="BK147" s="170">
        <f>SUM(BK148:BK153)</f>
        <v>0</v>
      </c>
    </row>
    <row r="148" spans="1:65" s="94" customFormat="1" ht="36" customHeight="1">
      <c r="A148" s="91"/>
      <c r="B148" s="92"/>
      <c r="C148" s="173" t="s">
        <v>197</v>
      </c>
      <c r="D148" s="173" t="s">
        <v>149</v>
      </c>
      <c r="E148" s="174" t="s">
        <v>1276</v>
      </c>
      <c r="F148" s="175" t="s">
        <v>1277</v>
      </c>
      <c r="G148" s="176" t="s">
        <v>152</v>
      </c>
      <c r="H148" s="177">
        <v>23</v>
      </c>
      <c r="I148" s="79"/>
      <c r="J148" s="178">
        <f>ROUND(I148*H148,2)</f>
        <v>0</v>
      </c>
      <c r="K148" s="179"/>
      <c r="L148" s="92"/>
      <c r="M148" s="180" t="s">
        <v>1</v>
      </c>
      <c r="N148" s="181" t="s">
        <v>39</v>
      </c>
      <c r="O148" s="182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R148" s="185" t="s">
        <v>195</v>
      </c>
      <c r="AT148" s="185" t="s">
        <v>149</v>
      </c>
      <c r="AU148" s="185" t="s">
        <v>84</v>
      </c>
      <c r="AY148" s="84" t="s">
        <v>146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84" t="s">
        <v>84</v>
      </c>
      <c r="BK148" s="186">
        <f>ROUND(I148*H148,2)</f>
        <v>0</v>
      </c>
      <c r="BL148" s="84" t="s">
        <v>195</v>
      </c>
      <c r="BM148" s="185" t="s">
        <v>1278</v>
      </c>
    </row>
    <row r="149" spans="2:51" s="187" customFormat="1" ht="12">
      <c r="B149" s="188"/>
      <c r="D149" s="189" t="s">
        <v>155</v>
      </c>
      <c r="E149" s="190" t="s">
        <v>1</v>
      </c>
      <c r="F149" s="191" t="s">
        <v>256</v>
      </c>
      <c r="H149" s="192">
        <v>23</v>
      </c>
      <c r="I149" s="80"/>
      <c r="L149" s="188"/>
      <c r="M149" s="193"/>
      <c r="N149" s="194"/>
      <c r="O149" s="194"/>
      <c r="P149" s="194"/>
      <c r="Q149" s="194"/>
      <c r="R149" s="194"/>
      <c r="S149" s="194"/>
      <c r="T149" s="195"/>
      <c r="AT149" s="190" t="s">
        <v>155</v>
      </c>
      <c r="AU149" s="190" t="s">
        <v>84</v>
      </c>
      <c r="AV149" s="187" t="s">
        <v>84</v>
      </c>
      <c r="AW149" s="187" t="s">
        <v>29</v>
      </c>
      <c r="AX149" s="187" t="s">
        <v>73</v>
      </c>
      <c r="AY149" s="190" t="s">
        <v>146</v>
      </c>
    </row>
    <row r="150" spans="2:51" s="215" customFormat="1" ht="12">
      <c r="B150" s="216"/>
      <c r="D150" s="189" t="s">
        <v>155</v>
      </c>
      <c r="E150" s="217" t="s">
        <v>1</v>
      </c>
      <c r="F150" s="218" t="s">
        <v>643</v>
      </c>
      <c r="H150" s="219">
        <v>23</v>
      </c>
      <c r="I150" s="82"/>
      <c r="L150" s="216"/>
      <c r="M150" s="220"/>
      <c r="N150" s="221"/>
      <c r="O150" s="221"/>
      <c r="P150" s="221"/>
      <c r="Q150" s="221"/>
      <c r="R150" s="221"/>
      <c r="S150" s="221"/>
      <c r="T150" s="222"/>
      <c r="AT150" s="217" t="s">
        <v>155</v>
      </c>
      <c r="AU150" s="217" t="s">
        <v>84</v>
      </c>
      <c r="AV150" s="215" t="s">
        <v>153</v>
      </c>
      <c r="AW150" s="215" t="s">
        <v>29</v>
      </c>
      <c r="AX150" s="215" t="s">
        <v>81</v>
      </c>
      <c r="AY150" s="217" t="s">
        <v>146</v>
      </c>
    </row>
    <row r="151" spans="1:65" s="94" customFormat="1" ht="24" customHeight="1">
      <c r="A151" s="91"/>
      <c r="B151" s="92"/>
      <c r="C151" s="196" t="s">
        <v>205</v>
      </c>
      <c r="D151" s="196" t="s">
        <v>198</v>
      </c>
      <c r="E151" s="197" t="s">
        <v>1279</v>
      </c>
      <c r="F151" s="198" t="s">
        <v>1280</v>
      </c>
      <c r="G151" s="199" t="s">
        <v>152</v>
      </c>
      <c r="H151" s="200">
        <v>23</v>
      </c>
      <c r="I151" s="81"/>
      <c r="J151" s="201">
        <f>ROUND(I151*H151,2)</f>
        <v>0</v>
      </c>
      <c r="K151" s="202"/>
      <c r="L151" s="203"/>
      <c r="M151" s="204" t="s">
        <v>1</v>
      </c>
      <c r="N151" s="205" t="s">
        <v>39</v>
      </c>
      <c r="O151" s="182"/>
      <c r="P151" s="183">
        <f>O151*H151</f>
        <v>0</v>
      </c>
      <c r="Q151" s="183">
        <v>0.00055</v>
      </c>
      <c r="R151" s="183">
        <f>Q151*H151</f>
        <v>0.012650000000000002</v>
      </c>
      <c r="S151" s="183">
        <v>0</v>
      </c>
      <c r="T151" s="184">
        <f>S151*H151</f>
        <v>0</v>
      </c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R151" s="185" t="s">
        <v>201</v>
      </c>
      <c r="AT151" s="185" t="s">
        <v>198</v>
      </c>
      <c r="AU151" s="185" t="s">
        <v>84</v>
      </c>
      <c r="AY151" s="84" t="s">
        <v>146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84" t="s">
        <v>84</v>
      </c>
      <c r="BK151" s="186">
        <f>ROUND(I151*H151,2)</f>
        <v>0</v>
      </c>
      <c r="BL151" s="84" t="s">
        <v>195</v>
      </c>
      <c r="BM151" s="185" t="s">
        <v>1281</v>
      </c>
    </row>
    <row r="152" spans="1:65" s="94" customFormat="1" ht="48" customHeight="1">
      <c r="A152" s="91"/>
      <c r="B152" s="92"/>
      <c r="C152" s="173" t="s">
        <v>209</v>
      </c>
      <c r="D152" s="173" t="s">
        <v>149</v>
      </c>
      <c r="E152" s="174" t="s">
        <v>1282</v>
      </c>
      <c r="F152" s="175" t="s">
        <v>1283</v>
      </c>
      <c r="G152" s="176" t="s">
        <v>152</v>
      </c>
      <c r="H152" s="177">
        <v>23</v>
      </c>
      <c r="I152" s="79"/>
      <c r="J152" s="178">
        <f>ROUND(I152*H152,2)</f>
        <v>0</v>
      </c>
      <c r="K152" s="179"/>
      <c r="L152" s="92"/>
      <c r="M152" s="180" t="s">
        <v>1</v>
      </c>
      <c r="N152" s="181" t="s">
        <v>39</v>
      </c>
      <c r="O152" s="182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R152" s="185" t="s">
        <v>195</v>
      </c>
      <c r="AT152" s="185" t="s">
        <v>149</v>
      </c>
      <c r="AU152" s="185" t="s">
        <v>84</v>
      </c>
      <c r="AY152" s="84" t="s">
        <v>146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84" t="s">
        <v>84</v>
      </c>
      <c r="BK152" s="186">
        <f>ROUND(I152*H152,2)</f>
        <v>0</v>
      </c>
      <c r="BL152" s="84" t="s">
        <v>195</v>
      </c>
      <c r="BM152" s="185" t="s">
        <v>1284</v>
      </c>
    </row>
    <row r="153" spans="1:65" s="94" customFormat="1" ht="16.5" customHeight="1">
      <c r="A153" s="91"/>
      <c r="B153" s="92"/>
      <c r="C153" s="196" t="s">
        <v>213</v>
      </c>
      <c r="D153" s="196" t="s">
        <v>198</v>
      </c>
      <c r="E153" s="197" t="s">
        <v>1285</v>
      </c>
      <c r="F153" s="198" t="s">
        <v>1286</v>
      </c>
      <c r="G153" s="199" t="s">
        <v>1149</v>
      </c>
      <c r="H153" s="200">
        <v>23</v>
      </c>
      <c r="I153" s="81"/>
      <c r="J153" s="201">
        <f>ROUND(I153*H153,2)</f>
        <v>0</v>
      </c>
      <c r="K153" s="202"/>
      <c r="L153" s="203"/>
      <c r="M153" s="204" t="s">
        <v>1</v>
      </c>
      <c r="N153" s="205" t="s">
        <v>39</v>
      </c>
      <c r="O153" s="182"/>
      <c r="P153" s="183">
        <f>O153*H153</f>
        <v>0</v>
      </c>
      <c r="Q153" s="183">
        <v>0.001</v>
      </c>
      <c r="R153" s="183">
        <f>Q153*H153</f>
        <v>0.023</v>
      </c>
      <c r="S153" s="183">
        <v>0</v>
      </c>
      <c r="T153" s="184">
        <f>S153*H153</f>
        <v>0</v>
      </c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R153" s="185" t="s">
        <v>201</v>
      </c>
      <c r="AT153" s="185" t="s">
        <v>198</v>
      </c>
      <c r="AU153" s="185" t="s">
        <v>84</v>
      </c>
      <c r="AY153" s="84" t="s">
        <v>146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84" t="s">
        <v>84</v>
      </c>
      <c r="BK153" s="186">
        <f>ROUND(I153*H153,2)</f>
        <v>0</v>
      </c>
      <c r="BL153" s="84" t="s">
        <v>195</v>
      </c>
      <c r="BM153" s="185" t="s">
        <v>1287</v>
      </c>
    </row>
    <row r="154" spans="2:63" s="160" customFormat="1" ht="25.95" customHeight="1">
      <c r="B154" s="161"/>
      <c r="D154" s="162" t="s">
        <v>72</v>
      </c>
      <c r="E154" s="163" t="s">
        <v>198</v>
      </c>
      <c r="F154" s="163" t="s">
        <v>502</v>
      </c>
      <c r="I154" s="78"/>
      <c r="J154" s="164">
        <f>BK154</f>
        <v>0</v>
      </c>
      <c r="L154" s="161"/>
      <c r="M154" s="165"/>
      <c r="N154" s="166"/>
      <c r="O154" s="166"/>
      <c r="P154" s="167">
        <f>P155</f>
        <v>0</v>
      </c>
      <c r="Q154" s="166"/>
      <c r="R154" s="167">
        <f>R155</f>
        <v>0.055545</v>
      </c>
      <c r="S154" s="166"/>
      <c r="T154" s="168">
        <f>T155</f>
        <v>0</v>
      </c>
      <c r="AR154" s="162" t="s">
        <v>147</v>
      </c>
      <c r="AT154" s="169" t="s">
        <v>72</v>
      </c>
      <c r="AU154" s="169" t="s">
        <v>73</v>
      </c>
      <c r="AY154" s="162" t="s">
        <v>146</v>
      </c>
      <c r="BK154" s="170">
        <f>BK155</f>
        <v>0</v>
      </c>
    </row>
    <row r="155" spans="2:63" s="160" customFormat="1" ht="22.8" customHeight="1">
      <c r="B155" s="161"/>
      <c r="D155" s="162" t="s">
        <v>72</v>
      </c>
      <c r="E155" s="171" t="s">
        <v>503</v>
      </c>
      <c r="F155" s="171" t="s">
        <v>460</v>
      </c>
      <c r="I155" s="78"/>
      <c r="J155" s="172">
        <f>BK155</f>
        <v>0</v>
      </c>
      <c r="L155" s="161"/>
      <c r="M155" s="165"/>
      <c r="N155" s="166"/>
      <c r="O155" s="166"/>
      <c r="P155" s="167">
        <f>SUM(P156:P160)</f>
        <v>0</v>
      </c>
      <c r="Q155" s="166"/>
      <c r="R155" s="167">
        <f>SUM(R156:R160)</f>
        <v>0.055545</v>
      </c>
      <c r="S155" s="166"/>
      <c r="T155" s="168">
        <f>SUM(T156:T160)</f>
        <v>0</v>
      </c>
      <c r="AR155" s="162" t="s">
        <v>147</v>
      </c>
      <c r="AT155" s="169" t="s">
        <v>72</v>
      </c>
      <c r="AU155" s="169" t="s">
        <v>81</v>
      </c>
      <c r="AY155" s="162" t="s">
        <v>146</v>
      </c>
      <c r="BK155" s="170">
        <f>SUM(BK156:BK160)</f>
        <v>0</v>
      </c>
    </row>
    <row r="156" spans="1:65" s="94" customFormat="1" ht="24" customHeight="1">
      <c r="A156" s="91"/>
      <c r="B156" s="92"/>
      <c r="C156" s="173" t="s">
        <v>217</v>
      </c>
      <c r="D156" s="173" t="s">
        <v>149</v>
      </c>
      <c r="E156" s="174" t="s">
        <v>1288</v>
      </c>
      <c r="F156" s="175" t="s">
        <v>1289</v>
      </c>
      <c r="G156" s="176" t="s">
        <v>1290</v>
      </c>
      <c r="H156" s="177">
        <v>1</v>
      </c>
      <c r="I156" s="79"/>
      <c r="J156" s="178">
        <f>ROUND(I156*H156,2)</f>
        <v>0</v>
      </c>
      <c r="K156" s="179"/>
      <c r="L156" s="92"/>
      <c r="M156" s="180" t="s">
        <v>1</v>
      </c>
      <c r="N156" s="181" t="s">
        <v>39</v>
      </c>
      <c r="O156" s="182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R156" s="185" t="s">
        <v>422</v>
      </c>
      <c r="AT156" s="185" t="s">
        <v>149</v>
      </c>
      <c r="AU156" s="185" t="s">
        <v>84</v>
      </c>
      <c r="AY156" s="84" t="s">
        <v>146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84" t="s">
        <v>84</v>
      </c>
      <c r="BK156" s="186">
        <f>ROUND(I156*H156,2)</f>
        <v>0</v>
      </c>
      <c r="BL156" s="84" t="s">
        <v>422</v>
      </c>
      <c r="BM156" s="185" t="s">
        <v>1291</v>
      </c>
    </row>
    <row r="157" spans="1:47" s="94" customFormat="1" ht="48">
      <c r="A157" s="91"/>
      <c r="B157" s="92"/>
      <c r="C157" s="91"/>
      <c r="D157" s="189" t="s">
        <v>203</v>
      </c>
      <c r="E157" s="91"/>
      <c r="F157" s="206" t="s">
        <v>1292</v>
      </c>
      <c r="G157" s="91"/>
      <c r="H157" s="91"/>
      <c r="I157" s="77"/>
      <c r="J157" s="91"/>
      <c r="K157" s="91"/>
      <c r="L157" s="92"/>
      <c r="M157" s="207"/>
      <c r="N157" s="208"/>
      <c r="O157" s="182"/>
      <c r="P157" s="182"/>
      <c r="Q157" s="182"/>
      <c r="R157" s="182"/>
      <c r="S157" s="182"/>
      <c r="T157" s="209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T157" s="84" t="s">
        <v>203</v>
      </c>
      <c r="AU157" s="84" t="s">
        <v>84</v>
      </c>
    </row>
    <row r="158" spans="1:65" s="94" customFormat="1" ht="36" customHeight="1">
      <c r="A158" s="91"/>
      <c r="B158" s="92"/>
      <c r="C158" s="173" t="s">
        <v>222</v>
      </c>
      <c r="D158" s="173" t="s">
        <v>149</v>
      </c>
      <c r="E158" s="174" t="s">
        <v>1302</v>
      </c>
      <c r="F158" s="175" t="s">
        <v>1303</v>
      </c>
      <c r="G158" s="176" t="s">
        <v>152</v>
      </c>
      <c r="H158" s="177">
        <v>23</v>
      </c>
      <c r="I158" s="79"/>
      <c r="J158" s="178">
        <f>ROUND(I158*H158,2)</f>
        <v>0</v>
      </c>
      <c r="K158" s="179"/>
      <c r="L158" s="92"/>
      <c r="M158" s="180" t="s">
        <v>1</v>
      </c>
      <c r="N158" s="181" t="s">
        <v>39</v>
      </c>
      <c r="O158" s="182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R158" s="185" t="s">
        <v>422</v>
      </c>
      <c r="AT158" s="185" t="s">
        <v>149</v>
      </c>
      <c r="AU158" s="185" t="s">
        <v>84</v>
      </c>
      <c r="AY158" s="84" t="s">
        <v>146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84" t="s">
        <v>84</v>
      </c>
      <c r="BK158" s="186">
        <f>ROUND(I158*H158,2)</f>
        <v>0</v>
      </c>
      <c r="BL158" s="84" t="s">
        <v>422</v>
      </c>
      <c r="BM158" s="185" t="s">
        <v>1304</v>
      </c>
    </row>
    <row r="159" spans="1:65" s="94" customFormat="1" ht="16.5" customHeight="1">
      <c r="A159" s="91"/>
      <c r="B159" s="92"/>
      <c r="C159" s="196" t="s">
        <v>195</v>
      </c>
      <c r="D159" s="196" t="s">
        <v>198</v>
      </c>
      <c r="E159" s="197" t="s">
        <v>1305</v>
      </c>
      <c r="F159" s="198" t="s">
        <v>1306</v>
      </c>
      <c r="G159" s="199" t="s">
        <v>152</v>
      </c>
      <c r="H159" s="200">
        <v>26.45</v>
      </c>
      <c r="I159" s="81"/>
      <c r="J159" s="201">
        <f>ROUND(I159*H159,2)</f>
        <v>0</v>
      </c>
      <c r="K159" s="202"/>
      <c r="L159" s="203"/>
      <c r="M159" s="204" t="s">
        <v>1</v>
      </c>
      <c r="N159" s="205" t="s">
        <v>39</v>
      </c>
      <c r="O159" s="182"/>
      <c r="P159" s="183">
        <f>O159*H159</f>
        <v>0</v>
      </c>
      <c r="Q159" s="183">
        <v>0.0021</v>
      </c>
      <c r="R159" s="183">
        <f>Q159*H159</f>
        <v>0.055545</v>
      </c>
      <c r="S159" s="183">
        <v>0</v>
      </c>
      <c r="T159" s="184">
        <f>S159*H159</f>
        <v>0</v>
      </c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R159" s="185" t="s">
        <v>512</v>
      </c>
      <c r="AT159" s="185" t="s">
        <v>198</v>
      </c>
      <c r="AU159" s="185" t="s">
        <v>84</v>
      </c>
      <c r="AY159" s="84" t="s">
        <v>146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84" t="s">
        <v>84</v>
      </c>
      <c r="BK159" s="186">
        <f>ROUND(I159*H159,2)</f>
        <v>0</v>
      </c>
      <c r="BL159" s="84" t="s">
        <v>512</v>
      </c>
      <c r="BM159" s="185" t="s">
        <v>1307</v>
      </c>
    </row>
    <row r="160" spans="2:51" s="187" customFormat="1" ht="12">
      <c r="B160" s="188"/>
      <c r="D160" s="189" t="s">
        <v>155</v>
      </c>
      <c r="F160" s="191" t="s">
        <v>1328</v>
      </c>
      <c r="H160" s="192">
        <v>26.45</v>
      </c>
      <c r="L160" s="188"/>
      <c r="M160" s="225"/>
      <c r="N160" s="226"/>
      <c r="O160" s="226"/>
      <c r="P160" s="226"/>
      <c r="Q160" s="226"/>
      <c r="R160" s="226"/>
      <c r="S160" s="226"/>
      <c r="T160" s="227"/>
      <c r="AT160" s="190" t="s">
        <v>155</v>
      </c>
      <c r="AU160" s="190" t="s">
        <v>84</v>
      </c>
      <c r="AV160" s="187" t="s">
        <v>84</v>
      </c>
      <c r="AW160" s="187" t="s">
        <v>3</v>
      </c>
      <c r="AX160" s="187" t="s">
        <v>81</v>
      </c>
      <c r="AY160" s="190" t="s">
        <v>146</v>
      </c>
    </row>
    <row r="161" spans="1:31" s="94" customFormat="1" ht="6.9" customHeight="1">
      <c r="A161" s="91"/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92"/>
      <c r="M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</row>
  </sheetData>
  <sheetProtection password="CB59" sheet="1" objects="1" scenarios="1"/>
  <autoFilter ref="C125:K16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57">
      <selection activeCell="I164" sqref="I130:I164"/>
    </sheetView>
  </sheetViews>
  <sheetFormatPr defaultColWidth="9.140625" defaultRowHeight="12"/>
  <cols>
    <col min="1" max="1" width="8.28125" style="83" customWidth="1"/>
    <col min="2" max="2" width="1.7109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00390625" style="83" customWidth="1"/>
    <col min="8" max="8" width="11.421875" style="83" customWidth="1"/>
    <col min="9" max="10" width="20.140625" style="83" customWidth="1"/>
    <col min="11" max="11" width="20.140625" style="83" hidden="1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140625" style="83" customWidth="1"/>
    <col min="44" max="65" width="9.28125" style="83" hidden="1" customWidth="1"/>
    <col min="66" max="16384" width="9.140625" style="83" customWidth="1"/>
  </cols>
  <sheetData>
    <row r="1" ht="12"/>
    <row r="2" spans="12:46" ht="36.9" customHeight="1"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84" t="s">
        <v>110</v>
      </c>
    </row>
    <row r="3" spans="2:46" ht="6.9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81</v>
      </c>
    </row>
    <row r="4" spans="2:46" ht="24.9" customHeight="1">
      <c r="B4" s="87"/>
      <c r="D4" s="88" t="s">
        <v>111</v>
      </c>
      <c r="L4" s="87"/>
      <c r="M4" s="89" t="s">
        <v>9</v>
      </c>
      <c r="AT4" s="84" t="s">
        <v>3</v>
      </c>
    </row>
    <row r="5" spans="2:12" ht="6.9" customHeight="1">
      <c r="B5" s="87"/>
      <c r="L5" s="87"/>
    </row>
    <row r="6" spans="2:12" ht="12" customHeight="1">
      <c r="B6" s="87"/>
      <c r="D6" s="90" t="s">
        <v>15</v>
      </c>
      <c r="L6" s="87"/>
    </row>
    <row r="7" spans="2:12" ht="16.5" customHeight="1">
      <c r="B7" s="87"/>
      <c r="E7" s="276" t="str">
        <f>'Rekapitulace stavby'!K6</f>
        <v>SŠ PTA - Svářečská škola a výukový pavilon - EI</v>
      </c>
      <c r="F7" s="277"/>
      <c r="G7" s="277"/>
      <c r="H7" s="277"/>
      <c r="L7" s="87"/>
    </row>
    <row r="8" spans="1:31" s="94" customFormat="1" ht="12" customHeight="1">
      <c r="A8" s="91"/>
      <c r="B8" s="92"/>
      <c r="C8" s="91"/>
      <c r="D8" s="90" t="s">
        <v>112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74" t="s">
        <v>1308</v>
      </c>
      <c r="F9" s="275"/>
      <c r="G9" s="275"/>
      <c r="H9" s="275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17</v>
      </c>
      <c r="E11" s="91"/>
      <c r="F11" s="96" t="s">
        <v>1</v>
      </c>
      <c r="G11" s="91"/>
      <c r="H11" s="91"/>
      <c r="I11" s="90" t="s">
        <v>18</v>
      </c>
      <c r="J11" s="96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19</v>
      </c>
      <c r="E12" s="91"/>
      <c r="F12" s="96" t="s">
        <v>20</v>
      </c>
      <c r="G12" s="91"/>
      <c r="H12" s="91"/>
      <c r="I12" s="90" t="s">
        <v>21</v>
      </c>
      <c r="J12" s="97" t="str">
        <f>'Rekapitulace stavby'!AN8</f>
        <v>6. 12. 2019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8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23</v>
      </c>
      <c r="E14" s="91"/>
      <c r="F14" s="91"/>
      <c r="G14" s="91"/>
      <c r="H14" s="91"/>
      <c r="I14" s="90" t="s">
        <v>24</v>
      </c>
      <c r="J14" s="96" t="str">
        <f>IF('Rekapitulace stavby'!AN10="","",'Rekapitulace stavby'!AN10)</f>
        <v/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6" t="str">
        <f>IF('Rekapitulace stavby'!E11="","",'Rekapitulace stavby'!E11)</f>
        <v xml:space="preserve"> </v>
      </c>
      <c r="F15" s="91"/>
      <c r="G15" s="91"/>
      <c r="H15" s="91"/>
      <c r="I15" s="90" t="s">
        <v>25</v>
      </c>
      <c r="J15" s="96" t="str">
        <f>IF('Rekapitulace stavby'!AN11="","",'Rekapitulace stavby'!AN11)</f>
        <v/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26</v>
      </c>
      <c r="E17" s="91"/>
      <c r="F17" s="91"/>
      <c r="G17" s="91"/>
      <c r="H17" s="91"/>
      <c r="I17" s="90" t="s">
        <v>24</v>
      </c>
      <c r="J17" s="98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80" t="str">
        <f>'Rekapitulace stavby'!E14</f>
        <v>Vyplň údaj</v>
      </c>
      <c r="F18" s="281"/>
      <c r="G18" s="281"/>
      <c r="H18" s="281"/>
      <c r="I18" s="90" t="s">
        <v>25</v>
      </c>
      <c r="J18" s="98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28</v>
      </c>
      <c r="E20" s="91"/>
      <c r="F20" s="91"/>
      <c r="G20" s="91"/>
      <c r="H20" s="91"/>
      <c r="I20" s="90" t="s">
        <v>24</v>
      </c>
      <c r="J20" s="96" t="str">
        <f>IF('Rekapitulace stavby'!AN16="","",'Rekapitulace stavby'!AN16)</f>
        <v/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6" t="str">
        <f>IF('Rekapitulace stavby'!E17="","",'Rekapitulace stavby'!E17)</f>
        <v xml:space="preserve"> </v>
      </c>
      <c r="F21" s="91"/>
      <c r="G21" s="91"/>
      <c r="H21" s="91"/>
      <c r="I21" s="90" t="s">
        <v>25</v>
      </c>
      <c r="J21" s="96" t="str">
        <f>IF('Rekapitulace stavby'!AN17="","",'Rekapitulace stavby'!AN17)</f>
        <v/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30</v>
      </c>
      <c r="E23" s="91"/>
      <c r="F23" s="91"/>
      <c r="G23" s="91"/>
      <c r="H23" s="91"/>
      <c r="I23" s="90" t="s">
        <v>24</v>
      </c>
      <c r="J23" s="96" t="str">
        <f>IF('Rekapitulace stavby'!AN19="","",'Rekapitulace stavby'!AN19)</f>
        <v/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6" t="str">
        <f>IF('Rekapitulace stavby'!E20="","",'Rekapitulace stavby'!E20)</f>
        <v xml:space="preserve"> </v>
      </c>
      <c r="F24" s="91"/>
      <c r="G24" s="91"/>
      <c r="H24" s="91"/>
      <c r="I24" s="90" t="s">
        <v>25</v>
      </c>
      <c r="J24" s="96" t="str">
        <f>IF('Rekapitulace stavby'!AN20="","",'Rekapitulace stavby'!AN20)</f>
        <v/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31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2" customFormat="1" ht="114.75" customHeight="1">
      <c r="A27" s="99"/>
      <c r="B27" s="100"/>
      <c r="C27" s="99"/>
      <c r="D27" s="99"/>
      <c r="E27" s="282" t="s">
        <v>114</v>
      </c>
      <c r="F27" s="282"/>
      <c r="G27" s="282"/>
      <c r="H27" s="282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4" customFormat="1" ht="6.9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" customHeight="1">
      <c r="A29" s="91"/>
      <c r="B29" s="92"/>
      <c r="C29" s="91"/>
      <c r="D29" s="103"/>
      <c r="E29" s="103"/>
      <c r="F29" s="103"/>
      <c r="G29" s="103"/>
      <c r="H29" s="103"/>
      <c r="I29" s="103"/>
      <c r="J29" s="103"/>
      <c r="K29" s="103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4" t="s">
        <v>33</v>
      </c>
      <c r="E30" s="91"/>
      <c r="F30" s="91"/>
      <c r="G30" s="91"/>
      <c r="H30" s="91"/>
      <c r="I30" s="91"/>
      <c r="J30" s="105">
        <f>ROUND(J127,2)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" customHeight="1">
      <c r="A31" s="91"/>
      <c r="B31" s="92"/>
      <c r="C31" s="91"/>
      <c r="D31" s="103"/>
      <c r="E31" s="103"/>
      <c r="F31" s="103"/>
      <c r="G31" s="103"/>
      <c r="H31" s="103"/>
      <c r="I31" s="103"/>
      <c r="J31" s="103"/>
      <c r="K31" s="103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" customHeight="1">
      <c r="A32" s="91"/>
      <c r="B32" s="92"/>
      <c r="C32" s="91"/>
      <c r="D32" s="91"/>
      <c r="E32" s="91"/>
      <c r="F32" s="106" t="s">
        <v>35</v>
      </c>
      <c r="G32" s="91"/>
      <c r="H32" s="91"/>
      <c r="I32" s="106" t="s">
        <v>34</v>
      </c>
      <c r="J32" s="106" t="s">
        <v>36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" customHeight="1">
      <c r="A33" s="91"/>
      <c r="B33" s="92"/>
      <c r="C33" s="91"/>
      <c r="D33" s="107" t="s">
        <v>37</v>
      </c>
      <c r="E33" s="90" t="s">
        <v>38</v>
      </c>
      <c r="F33" s="108">
        <f>ROUND((SUM(BE127:BE165)),2)</f>
        <v>0</v>
      </c>
      <c r="G33" s="91"/>
      <c r="H33" s="91"/>
      <c r="I33" s="109">
        <v>0.21</v>
      </c>
      <c r="J33" s="108">
        <f>ROUND(((SUM(BE127:BE165))*I33),2)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" customHeight="1">
      <c r="A34" s="91"/>
      <c r="B34" s="92"/>
      <c r="C34" s="91"/>
      <c r="D34" s="91"/>
      <c r="E34" s="90" t="s">
        <v>39</v>
      </c>
      <c r="F34" s="108">
        <f>ROUND((SUM(BF127:BF165)),2)</f>
        <v>0</v>
      </c>
      <c r="G34" s="91"/>
      <c r="H34" s="91"/>
      <c r="I34" s="109">
        <v>0.21</v>
      </c>
      <c r="J34" s="108">
        <f>ROUND(((SUM(BF127:BF165))*I34),2)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" customHeight="1" hidden="1">
      <c r="A35" s="91"/>
      <c r="B35" s="92"/>
      <c r="C35" s="91"/>
      <c r="D35" s="91"/>
      <c r="E35" s="90" t="s">
        <v>40</v>
      </c>
      <c r="F35" s="108">
        <f>ROUND((SUM(BG127:BG165)),2)</f>
        <v>0</v>
      </c>
      <c r="G35" s="91"/>
      <c r="H35" s="91"/>
      <c r="I35" s="109">
        <v>0.21</v>
      </c>
      <c r="J35" s="108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" customHeight="1" hidden="1">
      <c r="A36" s="91"/>
      <c r="B36" s="92"/>
      <c r="C36" s="91"/>
      <c r="D36" s="91"/>
      <c r="E36" s="90" t="s">
        <v>41</v>
      </c>
      <c r="F36" s="108">
        <f>ROUND((SUM(BH127:BH165)),2)</f>
        <v>0</v>
      </c>
      <c r="G36" s="91"/>
      <c r="H36" s="91"/>
      <c r="I36" s="109">
        <v>0.21</v>
      </c>
      <c r="J36" s="108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" customHeight="1" hidden="1">
      <c r="A37" s="91"/>
      <c r="B37" s="92"/>
      <c r="C37" s="91"/>
      <c r="D37" s="91"/>
      <c r="E37" s="90" t="s">
        <v>42</v>
      </c>
      <c r="F37" s="108">
        <f>ROUND((SUM(BI127:BI165)),2)</f>
        <v>0</v>
      </c>
      <c r="G37" s="91"/>
      <c r="H37" s="91"/>
      <c r="I37" s="109">
        <v>0</v>
      </c>
      <c r="J37" s="108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10"/>
      <c r="D39" s="111" t="s">
        <v>43</v>
      </c>
      <c r="E39" s="112"/>
      <c r="F39" s="112"/>
      <c r="G39" s="113" t="s">
        <v>44</v>
      </c>
      <c r="H39" s="114" t="s">
        <v>45</v>
      </c>
      <c r="I39" s="112"/>
      <c r="J39" s="115">
        <f>SUM(J30:J37)</f>
        <v>0</v>
      </c>
      <c r="K39" s="116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" customHeight="1">
      <c r="B41" s="87"/>
      <c r="L41" s="87"/>
    </row>
    <row r="42" spans="2:12" ht="14.4" customHeight="1">
      <c r="B42" s="87"/>
      <c r="L42" s="87"/>
    </row>
    <row r="43" spans="2:12" ht="14.4" customHeight="1">
      <c r="B43" s="87"/>
      <c r="L43" s="87"/>
    </row>
    <row r="44" spans="2:12" ht="14.4" customHeight="1">
      <c r="B44" s="87"/>
      <c r="L44" s="87"/>
    </row>
    <row r="45" spans="2:12" ht="14.4" customHeight="1">
      <c r="B45" s="87"/>
      <c r="L45" s="87"/>
    </row>
    <row r="46" spans="2:12" ht="14.4" customHeight="1">
      <c r="B46" s="87"/>
      <c r="L46" s="87"/>
    </row>
    <row r="47" spans="2:12" ht="14.4" customHeight="1">
      <c r="B47" s="87"/>
      <c r="L47" s="87"/>
    </row>
    <row r="48" spans="2:12" ht="14.4" customHeight="1">
      <c r="B48" s="87"/>
      <c r="L48" s="87"/>
    </row>
    <row r="49" spans="2:12" ht="14.4" customHeight="1">
      <c r="B49" s="87"/>
      <c r="L49" s="87"/>
    </row>
    <row r="50" spans="2:12" s="94" customFormat="1" ht="14.4" customHeight="1">
      <c r="B50" s="93"/>
      <c r="D50" s="117" t="s">
        <v>46</v>
      </c>
      <c r="E50" s="118"/>
      <c r="F50" s="118"/>
      <c r="G50" s="117" t="s">
        <v>47</v>
      </c>
      <c r="H50" s="118"/>
      <c r="I50" s="118"/>
      <c r="J50" s="118"/>
      <c r="K50" s="118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3.2">
      <c r="A61" s="91"/>
      <c r="B61" s="92"/>
      <c r="C61" s="91"/>
      <c r="D61" s="119" t="s">
        <v>48</v>
      </c>
      <c r="E61" s="120"/>
      <c r="F61" s="121" t="s">
        <v>49</v>
      </c>
      <c r="G61" s="119" t="s">
        <v>48</v>
      </c>
      <c r="H61" s="120"/>
      <c r="I61" s="120"/>
      <c r="J61" s="122" t="s">
        <v>49</v>
      </c>
      <c r="K61" s="120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3.2">
      <c r="A65" s="91"/>
      <c r="B65" s="92"/>
      <c r="C65" s="91"/>
      <c r="D65" s="117" t="s">
        <v>50</v>
      </c>
      <c r="E65" s="123"/>
      <c r="F65" s="123"/>
      <c r="G65" s="117" t="s">
        <v>51</v>
      </c>
      <c r="H65" s="123"/>
      <c r="I65" s="123"/>
      <c r="J65" s="123"/>
      <c r="K65" s="123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3.2">
      <c r="A76" s="91"/>
      <c r="B76" s="92"/>
      <c r="C76" s="91"/>
      <c r="D76" s="119" t="s">
        <v>48</v>
      </c>
      <c r="E76" s="120"/>
      <c r="F76" s="121" t="s">
        <v>49</v>
      </c>
      <c r="G76" s="119" t="s">
        <v>48</v>
      </c>
      <c r="H76" s="120"/>
      <c r="I76" s="120"/>
      <c r="J76" s="122" t="s">
        <v>49</v>
      </c>
      <c r="K76" s="120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" customHeight="1">
      <c r="A77" s="91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" customHeight="1">
      <c r="A81" s="91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" customHeight="1">
      <c r="A82" s="91"/>
      <c r="B82" s="92"/>
      <c r="C82" s="88" t="s">
        <v>115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15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76" t="str">
        <f>E7</f>
        <v>SŠ PTA - Svářečská škola a výukový pavilon - EI</v>
      </c>
      <c r="F85" s="277"/>
      <c r="G85" s="277"/>
      <c r="H85" s="277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112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74" t="str">
        <f>E9</f>
        <v>SO 502 - Přeložka NN</v>
      </c>
      <c r="F87" s="275"/>
      <c r="G87" s="275"/>
      <c r="H87" s="275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19</v>
      </c>
      <c r="D89" s="91"/>
      <c r="E89" s="91"/>
      <c r="F89" s="96" t="str">
        <f>F12</f>
        <v xml:space="preserve"> </v>
      </c>
      <c r="G89" s="91"/>
      <c r="H89" s="91"/>
      <c r="I89" s="90" t="s">
        <v>21</v>
      </c>
      <c r="J89" s="97" t="str">
        <f>IF(J12="","",J12)</f>
        <v>6. 12. 2019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15.15" customHeight="1">
      <c r="A91" s="91"/>
      <c r="B91" s="92"/>
      <c r="C91" s="90" t="s">
        <v>23</v>
      </c>
      <c r="D91" s="91"/>
      <c r="E91" s="91"/>
      <c r="F91" s="96" t="str">
        <f>E15</f>
        <v xml:space="preserve"> </v>
      </c>
      <c r="G91" s="91"/>
      <c r="H91" s="91"/>
      <c r="I91" s="90" t="s">
        <v>28</v>
      </c>
      <c r="J91" s="128" t="str">
        <f>E21</f>
        <v xml:space="preserve"> 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15" customHeight="1">
      <c r="A92" s="91"/>
      <c r="B92" s="92"/>
      <c r="C92" s="90" t="s">
        <v>26</v>
      </c>
      <c r="D92" s="91"/>
      <c r="E92" s="91"/>
      <c r="F92" s="96" t="str">
        <f>IF(E18="","",E18)</f>
        <v>Vyplň údaj</v>
      </c>
      <c r="G92" s="91"/>
      <c r="H92" s="91"/>
      <c r="I92" s="90" t="s">
        <v>30</v>
      </c>
      <c r="J92" s="128" t="str">
        <f>E24</f>
        <v xml:space="preserve"> 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9" t="s">
        <v>116</v>
      </c>
      <c r="D94" s="110"/>
      <c r="E94" s="110"/>
      <c r="F94" s="110"/>
      <c r="G94" s="110"/>
      <c r="H94" s="110"/>
      <c r="I94" s="110"/>
      <c r="J94" s="130" t="s">
        <v>117</v>
      </c>
      <c r="K94" s="110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8" customHeight="1">
      <c r="A96" s="91"/>
      <c r="B96" s="92"/>
      <c r="C96" s="131" t="s">
        <v>118</v>
      </c>
      <c r="D96" s="91"/>
      <c r="E96" s="91"/>
      <c r="F96" s="91"/>
      <c r="G96" s="91"/>
      <c r="H96" s="91"/>
      <c r="I96" s="91"/>
      <c r="J96" s="105">
        <f>J127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119</v>
      </c>
    </row>
    <row r="97" spans="2:12" s="132" customFormat="1" ht="24.9" customHeight="1">
      <c r="B97" s="133"/>
      <c r="D97" s="134" t="s">
        <v>120</v>
      </c>
      <c r="E97" s="135"/>
      <c r="F97" s="135"/>
      <c r="G97" s="135"/>
      <c r="H97" s="135"/>
      <c r="I97" s="135"/>
      <c r="J97" s="136">
        <f>J128</f>
        <v>0</v>
      </c>
      <c r="L97" s="133"/>
    </row>
    <row r="98" spans="2:12" s="137" customFormat="1" ht="19.95" customHeight="1">
      <c r="B98" s="138"/>
      <c r="D98" s="139" t="s">
        <v>1185</v>
      </c>
      <c r="E98" s="140"/>
      <c r="F98" s="140"/>
      <c r="G98" s="140"/>
      <c r="H98" s="140"/>
      <c r="I98" s="140"/>
      <c r="J98" s="141">
        <f>J129</f>
        <v>0</v>
      </c>
      <c r="L98" s="138"/>
    </row>
    <row r="99" spans="2:12" s="132" customFormat="1" ht="24.9" customHeight="1">
      <c r="B99" s="133"/>
      <c r="D99" s="134" t="s">
        <v>1244</v>
      </c>
      <c r="E99" s="135"/>
      <c r="F99" s="135"/>
      <c r="G99" s="135"/>
      <c r="H99" s="135"/>
      <c r="I99" s="135"/>
      <c r="J99" s="136">
        <f>J135</f>
        <v>0</v>
      </c>
      <c r="L99" s="133"/>
    </row>
    <row r="100" spans="2:12" s="137" customFormat="1" ht="19.95" customHeight="1">
      <c r="B100" s="138"/>
      <c r="D100" s="139" t="s">
        <v>1186</v>
      </c>
      <c r="E100" s="140"/>
      <c r="F100" s="140"/>
      <c r="G100" s="140"/>
      <c r="H100" s="140"/>
      <c r="I100" s="140"/>
      <c r="J100" s="141">
        <f>J138</f>
        <v>0</v>
      </c>
      <c r="L100" s="138"/>
    </row>
    <row r="101" spans="2:12" s="137" customFormat="1" ht="19.95" customHeight="1">
      <c r="B101" s="138"/>
      <c r="D101" s="139" t="s">
        <v>1245</v>
      </c>
      <c r="E101" s="140"/>
      <c r="F101" s="140"/>
      <c r="G101" s="140"/>
      <c r="H101" s="140"/>
      <c r="I101" s="140"/>
      <c r="J101" s="141">
        <f>J142</f>
        <v>0</v>
      </c>
      <c r="L101" s="138"/>
    </row>
    <row r="102" spans="2:12" s="137" customFormat="1" ht="19.95" customHeight="1">
      <c r="B102" s="138"/>
      <c r="D102" s="139" t="s">
        <v>1246</v>
      </c>
      <c r="E102" s="140"/>
      <c r="F102" s="140"/>
      <c r="G102" s="140"/>
      <c r="H102" s="140"/>
      <c r="I102" s="140"/>
      <c r="J102" s="141">
        <f>J144</f>
        <v>0</v>
      </c>
      <c r="L102" s="138"/>
    </row>
    <row r="103" spans="2:12" s="132" customFormat="1" ht="24.9" customHeight="1">
      <c r="B103" s="133"/>
      <c r="D103" s="134" t="s">
        <v>559</v>
      </c>
      <c r="E103" s="135"/>
      <c r="F103" s="135"/>
      <c r="G103" s="135"/>
      <c r="H103" s="135"/>
      <c r="I103" s="135"/>
      <c r="J103" s="136">
        <f>J146</f>
        <v>0</v>
      </c>
      <c r="L103" s="133"/>
    </row>
    <row r="104" spans="2:12" s="137" customFormat="1" ht="19.95" customHeight="1">
      <c r="B104" s="138"/>
      <c r="D104" s="139" t="s">
        <v>1309</v>
      </c>
      <c r="E104" s="140"/>
      <c r="F104" s="140"/>
      <c r="G104" s="140"/>
      <c r="H104" s="140"/>
      <c r="I104" s="140"/>
      <c r="J104" s="141">
        <f>J148</f>
        <v>0</v>
      </c>
      <c r="L104" s="138"/>
    </row>
    <row r="105" spans="2:12" s="137" customFormat="1" ht="19.95" customHeight="1">
      <c r="B105" s="138"/>
      <c r="D105" s="139" t="s">
        <v>1247</v>
      </c>
      <c r="E105" s="140"/>
      <c r="F105" s="140"/>
      <c r="G105" s="140"/>
      <c r="H105" s="140"/>
      <c r="I105" s="140"/>
      <c r="J105" s="141">
        <f>J152</f>
        <v>0</v>
      </c>
      <c r="L105" s="138"/>
    </row>
    <row r="106" spans="2:12" s="132" customFormat="1" ht="24.9" customHeight="1">
      <c r="B106" s="133"/>
      <c r="D106" s="134" t="s">
        <v>128</v>
      </c>
      <c r="E106" s="135"/>
      <c r="F106" s="135"/>
      <c r="G106" s="135"/>
      <c r="H106" s="135"/>
      <c r="I106" s="135"/>
      <c r="J106" s="136">
        <f>J159</f>
        <v>0</v>
      </c>
      <c r="L106" s="133"/>
    </row>
    <row r="107" spans="2:12" s="137" customFormat="1" ht="19.95" customHeight="1">
      <c r="B107" s="138"/>
      <c r="D107" s="139" t="s">
        <v>1248</v>
      </c>
      <c r="E107" s="140"/>
      <c r="F107" s="140"/>
      <c r="G107" s="140"/>
      <c r="H107" s="140"/>
      <c r="I107" s="140"/>
      <c r="J107" s="141">
        <f>J160</f>
        <v>0</v>
      </c>
      <c r="L107" s="138"/>
    </row>
    <row r="108" spans="1:31" s="94" customFormat="1" ht="21.75" customHeight="1">
      <c r="A108" s="91"/>
      <c r="B108" s="92"/>
      <c r="C108" s="91"/>
      <c r="D108" s="91"/>
      <c r="E108" s="91"/>
      <c r="F108" s="91"/>
      <c r="G108" s="91"/>
      <c r="H108" s="91"/>
      <c r="I108" s="91"/>
      <c r="J108" s="91"/>
      <c r="K108" s="91"/>
      <c r="L108" s="93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09" spans="1:31" s="94" customFormat="1" ht="6.9" customHeight="1">
      <c r="A109" s="91"/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93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3" spans="1:31" s="94" customFormat="1" ht="6.9" customHeight="1">
      <c r="A113" s="91"/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9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4" customFormat="1" ht="24.9" customHeight="1">
      <c r="A114" s="91"/>
      <c r="B114" s="92"/>
      <c r="C114" s="88" t="s">
        <v>131</v>
      </c>
      <c r="D114" s="91"/>
      <c r="E114" s="91"/>
      <c r="F114" s="91"/>
      <c r="G114" s="91"/>
      <c r="H114" s="91"/>
      <c r="I114" s="91"/>
      <c r="J114" s="91"/>
      <c r="K114" s="91"/>
      <c r="L114" s="93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4" customFormat="1" ht="6.9" customHeight="1">
      <c r="A115" s="91"/>
      <c r="B115" s="92"/>
      <c r="C115" s="91"/>
      <c r="D115" s="91"/>
      <c r="E115" s="91"/>
      <c r="F115" s="91"/>
      <c r="G115" s="91"/>
      <c r="H115" s="91"/>
      <c r="I115" s="91"/>
      <c r="J115" s="91"/>
      <c r="K115" s="91"/>
      <c r="L115" s="93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4" customFormat="1" ht="12" customHeight="1">
      <c r="A116" s="91"/>
      <c r="B116" s="92"/>
      <c r="C116" s="90" t="s">
        <v>15</v>
      </c>
      <c r="D116" s="91"/>
      <c r="E116" s="91"/>
      <c r="F116" s="91"/>
      <c r="G116" s="91"/>
      <c r="H116" s="91"/>
      <c r="I116" s="91"/>
      <c r="J116" s="91"/>
      <c r="K116" s="91"/>
      <c r="L116" s="93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4" customFormat="1" ht="16.5" customHeight="1">
      <c r="A117" s="91"/>
      <c r="B117" s="92"/>
      <c r="C117" s="91"/>
      <c r="D117" s="91"/>
      <c r="E117" s="276" t="str">
        <f>E7</f>
        <v>SŠ PTA - Svářečská škola a výukový pavilon - EI</v>
      </c>
      <c r="F117" s="277"/>
      <c r="G117" s="277"/>
      <c r="H117" s="277"/>
      <c r="I117" s="91"/>
      <c r="J117" s="91"/>
      <c r="K117" s="91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94" customFormat="1" ht="12" customHeight="1">
      <c r="A118" s="91"/>
      <c r="B118" s="92"/>
      <c r="C118" s="90" t="s">
        <v>112</v>
      </c>
      <c r="D118" s="91"/>
      <c r="E118" s="91"/>
      <c r="F118" s="91"/>
      <c r="G118" s="91"/>
      <c r="H118" s="91"/>
      <c r="I118" s="91"/>
      <c r="J118" s="91"/>
      <c r="K118" s="91"/>
      <c r="L118" s="93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s="94" customFormat="1" ht="16.5" customHeight="1">
      <c r="A119" s="91"/>
      <c r="B119" s="92"/>
      <c r="C119" s="91"/>
      <c r="D119" s="91"/>
      <c r="E119" s="274" t="str">
        <f>E9</f>
        <v>SO 502 - Přeložka NN</v>
      </c>
      <c r="F119" s="275"/>
      <c r="G119" s="275"/>
      <c r="H119" s="275"/>
      <c r="I119" s="91"/>
      <c r="J119" s="91"/>
      <c r="K119" s="91"/>
      <c r="L119" s="93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4" customFormat="1" ht="6.9" customHeight="1">
      <c r="A120" s="91"/>
      <c r="B120" s="92"/>
      <c r="C120" s="91"/>
      <c r="D120" s="91"/>
      <c r="E120" s="91"/>
      <c r="F120" s="91"/>
      <c r="G120" s="91"/>
      <c r="H120" s="91"/>
      <c r="I120" s="91"/>
      <c r="J120" s="91"/>
      <c r="K120" s="91"/>
      <c r="L120" s="93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4" customFormat="1" ht="12" customHeight="1">
      <c r="A121" s="91"/>
      <c r="B121" s="92"/>
      <c r="C121" s="90" t="s">
        <v>19</v>
      </c>
      <c r="D121" s="91"/>
      <c r="E121" s="91"/>
      <c r="F121" s="96" t="str">
        <f>F12</f>
        <v xml:space="preserve"> </v>
      </c>
      <c r="G121" s="91"/>
      <c r="H121" s="91"/>
      <c r="I121" s="90" t="s">
        <v>21</v>
      </c>
      <c r="J121" s="97" t="str">
        <f>IF(J12="","",J12)</f>
        <v>6. 12. 2019</v>
      </c>
      <c r="K121" s="91"/>
      <c r="L121" s="93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4" customFormat="1" ht="6.9" customHeight="1">
      <c r="A122" s="91"/>
      <c r="B122" s="92"/>
      <c r="C122" s="91"/>
      <c r="D122" s="91"/>
      <c r="E122" s="91"/>
      <c r="F122" s="91"/>
      <c r="G122" s="91"/>
      <c r="H122" s="91"/>
      <c r="I122" s="91"/>
      <c r="J122" s="91"/>
      <c r="K122" s="91"/>
      <c r="L122" s="93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94" customFormat="1" ht="15.15" customHeight="1">
      <c r="A123" s="91"/>
      <c r="B123" s="92"/>
      <c r="C123" s="90" t="s">
        <v>23</v>
      </c>
      <c r="D123" s="91"/>
      <c r="E123" s="91"/>
      <c r="F123" s="96" t="str">
        <f>E15</f>
        <v xml:space="preserve"> </v>
      </c>
      <c r="G123" s="91"/>
      <c r="H123" s="91"/>
      <c r="I123" s="90" t="s">
        <v>28</v>
      </c>
      <c r="J123" s="128" t="str">
        <f>E21</f>
        <v xml:space="preserve"> </v>
      </c>
      <c r="K123" s="91"/>
      <c r="L123" s="93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</row>
    <row r="124" spans="1:31" s="94" customFormat="1" ht="15.15" customHeight="1">
      <c r="A124" s="91"/>
      <c r="B124" s="92"/>
      <c r="C124" s="90" t="s">
        <v>26</v>
      </c>
      <c r="D124" s="91"/>
      <c r="E124" s="91"/>
      <c r="F124" s="96" t="str">
        <f>IF(E18="","",E18)</f>
        <v>Vyplň údaj</v>
      </c>
      <c r="G124" s="91"/>
      <c r="H124" s="91"/>
      <c r="I124" s="90" t="s">
        <v>30</v>
      </c>
      <c r="J124" s="128" t="str">
        <f>E24</f>
        <v xml:space="preserve"> </v>
      </c>
      <c r="K124" s="91"/>
      <c r="L124" s="93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</row>
    <row r="125" spans="1:31" s="94" customFormat="1" ht="10.35" customHeight="1">
      <c r="A125" s="91"/>
      <c r="B125" s="92"/>
      <c r="C125" s="91"/>
      <c r="D125" s="91"/>
      <c r="E125" s="91"/>
      <c r="F125" s="91"/>
      <c r="G125" s="91"/>
      <c r="H125" s="91"/>
      <c r="I125" s="91"/>
      <c r="J125" s="91"/>
      <c r="K125" s="91"/>
      <c r="L125" s="93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</row>
    <row r="126" spans="1:31" s="152" customFormat="1" ht="29.25" customHeight="1">
      <c r="A126" s="142"/>
      <c r="B126" s="143"/>
      <c r="C126" s="144" t="s">
        <v>132</v>
      </c>
      <c r="D126" s="145" t="s">
        <v>58</v>
      </c>
      <c r="E126" s="145" t="s">
        <v>54</v>
      </c>
      <c r="F126" s="145" t="s">
        <v>55</v>
      </c>
      <c r="G126" s="145" t="s">
        <v>133</v>
      </c>
      <c r="H126" s="145" t="s">
        <v>134</v>
      </c>
      <c r="I126" s="145" t="s">
        <v>135</v>
      </c>
      <c r="J126" s="146" t="s">
        <v>117</v>
      </c>
      <c r="K126" s="147" t="s">
        <v>136</v>
      </c>
      <c r="L126" s="148"/>
      <c r="M126" s="149" t="s">
        <v>1</v>
      </c>
      <c r="N126" s="150" t="s">
        <v>37</v>
      </c>
      <c r="O126" s="150" t="s">
        <v>137</v>
      </c>
      <c r="P126" s="150" t="s">
        <v>138</v>
      </c>
      <c r="Q126" s="150" t="s">
        <v>139</v>
      </c>
      <c r="R126" s="150" t="s">
        <v>140</v>
      </c>
      <c r="S126" s="150" t="s">
        <v>141</v>
      </c>
      <c r="T126" s="151" t="s">
        <v>142</v>
      </c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</row>
    <row r="127" spans="1:63" s="94" customFormat="1" ht="22.8" customHeight="1">
      <c r="A127" s="91"/>
      <c r="B127" s="92"/>
      <c r="C127" s="153" t="s">
        <v>143</v>
      </c>
      <c r="D127" s="91"/>
      <c r="E127" s="91"/>
      <c r="F127" s="91"/>
      <c r="G127" s="91"/>
      <c r="H127" s="91"/>
      <c r="I127" s="91"/>
      <c r="J127" s="154">
        <f>BK127</f>
        <v>0</v>
      </c>
      <c r="K127" s="91"/>
      <c r="L127" s="92"/>
      <c r="M127" s="155"/>
      <c r="N127" s="156"/>
      <c r="O127" s="103"/>
      <c r="P127" s="157">
        <f>P128+P135+P146+P159</f>
        <v>0</v>
      </c>
      <c r="Q127" s="103"/>
      <c r="R127" s="157">
        <f>R128+R135+R146+R159</f>
        <v>0.07136999999999999</v>
      </c>
      <c r="S127" s="103"/>
      <c r="T127" s="158">
        <f>T128+T135+T146+T159</f>
        <v>0</v>
      </c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T127" s="84" t="s">
        <v>72</v>
      </c>
      <c r="AU127" s="84" t="s">
        <v>119</v>
      </c>
      <c r="BK127" s="159">
        <f>BK128+BK135+BK146+BK159</f>
        <v>0</v>
      </c>
    </row>
    <row r="128" spans="2:63" s="160" customFormat="1" ht="25.95" customHeight="1">
      <c r="B128" s="161"/>
      <c r="D128" s="162" t="s">
        <v>72</v>
      </c>
      <c r="E128" s="163" t="s">
        <v>144</v>
      </c>
      <c r="F128" s="163" t="s">
        <v>145</v>
      </c>
      <c r="J128" s="164">
        <f>BK128</f>
        <v>0</v>
      </c>
      <c r="L128" s="161"/>
      <c r="M128" s="165"/>
      <c r="N128" s="166"/>
      <c r="O128" s="166"/>
      <c r="P128" s="167">
        <f>P129</f>
        <v>0</v>
      </c>
      <c r="Q128" s="166"/>
      <c r="R128" s="167">
        <f>R129</f>
        <v>0</v>
      </c>
      <c r="S128" s="166"/>
      <c r="T128" s="168">
        <f>T129</f>
        <v>0</v>
      </c>
      <c r="AR128" s="162" t="s">
        <v>81</v>
      </c>
      <c r="AT128" s="169" t="s">
        <v>72</v>
      </c>
      <c r="AU128" s="169" t="s">
        <v>73</v>
      </c>
      <c r="AY128" s="162" t="s">
        <v>146</v>
      </c>
      <c r="BK128" s="170">
        <f>BK129</f>
        <v>0</v>
      </c>
    </row>
    <row r="129" spans="2:63" s="160" customFormat="1" ht="22.8" customHeight="1">
      <c r="B129" s="161"/>
      <c r="D129" s="162" t="s">
        <v>72</v>
      </c>
      <c r="E129" s="171" t="s">
        <v>81</v>
      </c>
      <c r="F129" s="171" t="s">
        <v>1187</v>
      </c>
      <c r="J129" s="172">
        <f>BK129</f>
        <v>0</v>
      </c>
      <c r="L129" s="161"/>
      <c r="M129" s="165"/>
      <c r="N129" s="166"/>
      <c r="O129" s="166"/>
      <c r="P129" s="167">
        <f>SUM(P130:P134)</f>
        <v>0</v>
      </c>
      <c r="Q129" s="166"/>
      <c r="R129" s="167">
        <f>SUM(R130:R134)</f>
        <v>0</v>
      </c>
      <c r="S129" s="166"/>
      <c r="T129" s="168">
        <f>SUM(T130:T134)</f>
        <v>0</v>
      </c>
      <c r="AR129" s="162" t="s">
        <v>81</v>
      </c>
      <c r="AT129" s="169" t="s">
        <v>72</v>
      </c>
      <c r="AU129" s="169" t="s">
        <v>81</v>
      </c>
      <c r="AY129" s="162" t="s">
        <v>146</v>
      </c>
      <c r="BK129" s="170">
        <f>SUM(BK130:BK134)</f>
        <v>0</v>
      </c>
    </row>
    <row r="130" spans="1:65" s="94" customFormat="1" ht="36" customHeight="1">
      <c r="A130" s="91"/>
      <c r="B130" s="92"/>
      <c r="C130" s="173" t="s">
        <v>81</v>
      </c>
      <c r="D130" s="173" t="s">
        <v>149</v>
      </c>
      <c r="E130" s="174" t="s">
        <v>1188</v>
      </c>
      <c r="F130" s="175" t="s">
        <v>1189</v>
      </c>
      <c r="G130" s="176" t="s">
        <v>1190</v>
      </c>
      <c r="H130" s="177">
        <v>9</v>
      </c>
      <c r="I130" s="79"/>
      <c r="J130" s="178">
        <f>ROUND(I130*H130,2)</f>
        <v>0</v>
      </c>
      <c r="K130" s="179"/>
      <c r="L130" s="92"/>
      <c r="M130" s="180" t="s">
        <v>1</v>
      </c>
      <c r="N130" s="181" t="s">
        <v>39</v>
      </c>
      <c r="O130" s="182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R130" s="185" t="s">
        <v>153</v>
      </c>
      <c r="AT130" s="185" t="s">
        <v>149</v>
      </c>
      <c r="AU130" s="185" t="s">
        <v>84</v>
      </c>
      <c r="AY130" s="84" t="s">
        <v>146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84" t="s">
        <v>84</v>
      </c>
      <c r="BK130" s="186">
        <f>ROUND(I130*H130,2)</f>
        <v>0</v>
      </c>
      <c r="BL130" s="84" t="s">
        <v>153</v>
      </c>
      <c r="BM130" s="185" t="s">
        <v>1249</v>
      </c>
    </row>
    <row r="131" spans="2:51" s="187" customFormat="1" ht="12">
      <c r="B131" s="188"/>
      <c r="D131" s="189" t="s">
        <v>155</v>
      </c>
      <c r="E131" s="190" t="s">
        <v>1</v>
      </c>
      <c r="F131" s="191" t="s">
        <v>1300</v>
      </c>
      <c r="H131" s="192">
        <v>9</v>
      </c>
      <c r="I131" s="80"/>
      <c r="L131" s="188"/>
      <c r="M131" s="193"/>
      <c r="N131" s="194"/>
      <c r="O131" s="194"/>
      <c r="P131" s="194"/>
      <c r="Q131" s="194"/>
      <c r="R131" s="194"/>
      <c r="S131" s="194"/>
      <c r="T131" s="195"/>
      <c r="AT131" s="190" t="s">
        <v>155</v>
      </c>
      <c r="AU131" s="190" t="s">
        <v>84</v>
      </c>
      <c r="AV131" s="187" t="s">
        <v>84</v>
      </c>
      <c r="AW131" s="187" t="s">
        <v>29</v>
      </c>
      <c r="AX131" s="187" t="s">
        <v>81</v>
      </c>
      <c r="AY131" s="190" t="s">
        <v>146</v>
      </c>
    </row>
    <row r="132" spans="1:65" s="94" customFormat="1" ht="48" customHeight="1">
      <c r="A132" s="91"/>
      <c r="B132" s="92"/>
      <c r="C132" s="173" t="s">
        <v>84</v>
      </c>
      <c r="D132" s="173" t="s">
        <v>149</v>
      </c>
      <c r="E132" s="174" t="s">
        <v>1193</v>
      </c>
      <c r="F132" s="175" t="s">
        <v>1251</v>
      </c>
      <c r="G132" s="176" t="s">
        <v>1190</v>
      </c>
      <c r="H132" s="177">
        <v>9</v>
      </c>
      <c r="I132" s="79"/>
      <c r="J132" s="178">
        <f>ROUND(I132*H132,2)</f>
        <v>0</v>
      </c>
      <c r="K132" s="179"/>
      <c r="L132" s="92"/>
      <c r="M132" s="180" t="s">
        <v>1</v>
      </c>
      <c r="N132" s="181" t="s">
        <v>39</v>
      </c>
      <c r="O132" s="182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R132" s="185" t="s">
        <v>153</v>
      </c>
      <c r="AT132" s="185" t="s">
        <v>149</v>
      </c>
      <c r="AU132" s="185" t="s">
        <v>84</v>
      </c>
      <c r="AY132" s="84" t="s">
        <v>146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84" t="s">
        <v>84</v>
      </c>
      <c r="BK132" s="186">
        <f>ROUND(I132*H132,2)</f>
        <v>0</v>
      </c>
      <c r="BL132" s="84" t="s">
        <v>153</v>
      </c>
      <c r="BM132" s="185" t="s">
        <v>1252</v>
      </c>
    </row>
    <row r="133" spans="1:65" s="94" customFormat="1" ht="24" customHeight="1">
      <c r="A133" s="91"/>
      <c r="B133" s="92"/>
      <c r="C133" s="173" t="s">
        <v>147</v>
      </c>
      <c r="D133" s="173" t="s">
        <v>149</v>
      </c>
      <c r="E133" s="174" t="s">
        <v>1196</v>
      </c>
      <c r="F133" s="175" t="s">
        <v>1253</v>
      </c>
      <c r="G133" s="176" t="s">
        <v>1190</v>
      </c>
      <c r="H133" s="177">
        <v>9</v>
      </c>
      <c r="I133" s="79"/>
      <c r="J133" s="178">
        <f>ROUND(I133*H133,2)</f>
        <v>0</v>
      </c>
      <c r="K133" s="179"/>
      <c r="L133" s="92"/>
      <c r="M133" s="180" t="s">
        <v>1</v>
      </c>
      <c r="N133" s="181" t="s">
        <v>39</v>
      </c>
      <c r="O133" s="182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R133" s="185" t="s">
        <v>153</v>
      </c>
      <c r="AT133" s="185" t="s">
        <v>149</v>
      </c>
      <c r="AU133" s="185" t="s">
        <v>84</v>
      </c>
      <c r="AY133" s="84" t="s">
        <v>146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84" t="s">
        <v>84</v>
      </c>
      <c r="BK133" s="186">
        <f>ROUND(I133*H133,2)</f>
        <v>0</v>
      </c>
      <c r="BL133" s="84" t="s">
        <v>153</v>
      </c>
      <c r="BM133" s="185" t="s">
        <v>1254</v>
      </c>
    </row>
    <row r="134" spans="2:51" s="187" customFormat="1" ht="12">
      <c r="B134" s="188"/>
      <c r="D134" s="189" t="s">
        <v>155</v>
      </c>
      <c r="E134" s="190" t="s">
        <v>1</v>
      </c>
      <c r="F134" s="191" t="s">
        <v>1300</v>
      </c>
      <c r="H134" s="192">
        <v>9</v>
      </c>
      <c r="I134" s="80"/>
      <c r="L134" s="188"/>
      <c r="M134" s="193"/>
      <c r="N134" s="194"/>
      <c r="O134" s="194"/>
      <c r="P134" s="194"/>
      <c r="Q134" s="194"/>
      <c r="R134" s="194"/>
      <c r="S134" s="194"/>
      <c r="T134" s="195"/>
      <c r="AT134" s="190" t="s">
        <v>155</v>
      </c>
      <c r="AU134" s="190" t="s">
        <v>84</v>
      </c>
      <c r="AV134" s="187" t="s">
        <v>84</v>
      </c>
      <c r="AW134" s="187" t="s">
        <v>29</v>
      </c>
      <c r="AX134" s="187" t="s">
        <v>81</v>
      </c>
      <c r="AY134" s="190" t="s">
        <v>146</v>
      </c>
    </row>
    <row r="135" spans="2:63" s="160" customFormat="1" ht="25.95" customHeight="1">
      <c r="B135" s="161"/>
      <c r="D135" s="162" t="s">
        <v>72</v>
      </c>
      <c r="E135" s="163" t="s">
        <v>191</v>
      </c>
      <c r="F135" s="163" t="s">
        <v>192</v>
      </c>
      <c r="I135" s="78"/>
      <c r="J135" s="164">
        <f>BK135</f>
        <v>0</v>
      </c>
      <c r="L135" s="161"/>
      <c r="M135" s="165"/>
      <c r="N135" s="166"/>
      <c r="O135" s="166"/>
      <c r="P135" s="167">
        <f>P136+P137+P138+P142+P144</f>
        <v>0</v>
      </c>
      <c r="Q135" s="166"/>
      <c r="R135" s="167">
        <f>R136+R137+R138+R142+R144</f>
        <v>0</v>
      </c>
      <c r="S135" s="166"/>
      <c r="T135" s="168">
        <f>T136+T137+T138+T142+T144</f>
        <v>0</v>
      </c>
      <c r="AR135" s="162" t="s">
        <v>84</v>
      </c>
      <c r="AT135" s="169" t="s">
        <v>72</v>
      </c>
      <c r="AU135" s="169" t="s">
        <v>73</v>
      </c>
      <c r="AY135" s="162" t="s">
        <v>146</v>
      </c>
      <c r="BK135" s="170">
        <f>BK136+BK137+BK138+BK142+BK144</f>
        <v>0</v>
      </c>
    </row>
    <row r="136" spans="1:65" s="94" customFormat="1" ht="24" customHeight="1">
      <c r="A136" s="91"/>
      <c r="B136" s="92"/>
      <c r="C136" s="173" t="s">
        <v>153</v>
      </c>
      <c r="D136" s="173" t="s">
        <v>149</v>
      </c>
      <c r="E136" s="174" t="s">
        <v>1255</v>
      </c>
      <c r="F136" s="175" t="s">
        <v>1256</v>
      </c>
      <c r="G136" s="176" t="s">
        <v>161</v>
      </c>
      <c r="H136" s="177">
        <v>8</v>
      </c>
      <c r="I136" s="79"/>
      <c r="J136" s="178">
        <f>ROUND(I136*H136,2)</f>
        <v>0</v>
      </c>
      <c r="K136" s="179"/>
      <c r="L136" s="92"/>
      <c r="M136" s="180" t="s">
        <v>1</v>
      </c>
      <c r="N136" s="181" t="s">
        <v>39</v>
      </c>
      <c r="O136" s="182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85" t="s">
        <v>195</v>
      </c>
      <c r="AT136" s="185" t="s">
        <v>149</v>
      </c>
      <c r="AU136" s="185" t="s">
        <v>81</v>
      </c>
      <c r="AY136" s="84" t="s">
        <v>146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84" t="s">
        <v>84</v>
      </c>
      <c r="BK136" s="186">
        <f>ROUND(I136*H136,2)</f>
        <v>0</v>
      </c>
      <c r="BL136" s="84" t="s">
        <v>195</v>
      </c>
      <c r="BM136" s="185" t="s">
        <v>1257</v>
      </c>
    </row>
    <row r="137" spans="1:65" s="94" customFormat="1" ht="36" customHeight="1">
      <c r="A137" s="91"/>
      <c r="B137" s="92"/>
      <c r="C137" s="173" t="s">
        <v>172</v>
      </c>
      <c r="D137" s="173" t="s">
        <v>149</v>
      </c>
      <c r="E137" s="174" t="s">
        <v>1258</v>
      </c>
      <c r="F137" s="175" t="s">
        <v>1259</v>
      </c>
      <c r="G137" s="176" t="s">
        <v>161</v>
      </c>
      <c r="H137" s="177">
        <v>1</v>
      </c>
      <c r="I137" s="79"/>
      <c r="J137" s="178">
        <f>ROUND(I137*H137,2)</f>
        <v>0</v>
      </c>
      <c r="K137" s="179"/>
      <c r="L137" s="92"/>
      <c r="M137" s="180" t="s">
        <v>1</v>
      </c>
      <c r="N137" s="181" t="s">
        <v>39</v>
      </c>
      <c r="O137" s="182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R137" s="185" t="s">
        <v>195</v>
      </c>
      <c r="AT137" s="185" t="s">
        <v>149</v>
      </c>
      <c r="AU137" s="185" t="s">
        <v>81</v>
      </c>
      <c r="AY137" s="84" t="s">
        <v>146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84" t="s">
        <v>84</v>
      </c>
      <c r="BK137" s="186">
        <f>ROUND(I137*H137,2)</f>
        <v>0</v>
      </c>
      <c r="BL137" s="84" t="s">
        <v>195</v>
      </c>
      <c r="BM137" s="185" t="s">
        <v>1260</v>
      </c>
    </row>
    <row r="138" spans="2:63" s="160" customFormat="1" ht="22.8" customHeight="1">
      <c r="B138" s="161"/>
      <c r="D138" s="162" t="s">
        <v>72</v>
      </c>
      <c r="E138" s="171" t="s">
        <v>153</v>
      </c>
      <c r="F138" s="171" t="s">
        <v>1199</v>
      </c>
      <c r="I138" s="78"/>
      <c r="J138" s="172">
        <f>BK138</f>
        <v>0</v>
      </c>
      <c r="L138" s="161"/>
      <c r="M138" s="165"/>
      <c r="N138" s="166"/>
      <c r="O138" s="166"/>
      <c r="P138" s="167">
        <f>SUM(P139:P141)</f>
        <v>0</v>
      </c>
      <c r="Q138" s="166"/>
      <c r="R138" s="167">
        <f>SUM(R139:R141)</f>
        <v>0</v>
      </c>
      <c r="S138" s="166"/>
      <c r="T138" s="168">
        <f>SUM(T139:T141)</f>
        <v>0</v>
      </c>
      <c r="AR138" s="162" t="s">
        <v>81</v>
      </c>
      <c r="AT138" s="169" t="s">
        <v>72</v>
      </c>
      <c r="AU138" s="169" t="s">
        <v>81</v>
      </c>
      <c r="AY138" s="162" t="s">
        <v>146</v>
      </c>
      <c r="BK138" s="170">
        <f>SUM(BK139:BK141)</f>
        <v>0</v>
      </c>
    </row>
    <row r="139" spans="1:65" s="94" customFormat="1" ht="24" customHeight="1">
      <c r="A139" s="91"/>
      <c r="B139" s="92"/>
      <c r="C139" s="173" t="s">
        <v>177</v>
      </c>
      <c r="D139" s="173" t="s">
        <v>149</v>
      </c>
      <c r="E139" s="174" t="s">
        <v>1200</v>
      </c>
      <c r="F139" s="175" t="s">
        <v>1201</v>
      </c>
      <c r="G139" s="176" t="s">
        <v>1190</v>
      </c>
      <c r="H139" s="177">
        <v>1.8</v>
      </c>
      <c r="I139" s="79"/>
      <c r="J139" s="178">
        <f>ROUND(I139*H139,2)</f>
        <v>0</v>
      </c>
      <c r="K139" s="179"/>
      <c r="L139" s="92"/>
      <c r="M139" s="180" t="s">
        <v>1</v>
      </c>
      <c r="N139" s="181" t="s">
        <v>39</v>
      </c>
      <c r="O139" s="182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R139" s="185" t="s">
        <v>153</v>
      </c>
      <c r="AT139" s="185" t="s">
        <v>149</v>
      </c>
      <c r="AU139" s="185" t="s">
        <v>84</v>
      </c>
      <c r="AY139" s="84" t="s">
        <v>146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84" t="s">
        <v>84</v>
      </c>
      <c r="BK139" s="186">
        <f>ROUND(I139*H139,2)</f>
        <v>0</v>
      </c>
      <c r="BL139" s="84" t="s">
        <v>153</v>
      </c>
      <c r="BM139" s="185" t="s">
        <v>1261</v>
      </c>
    </row>
    <row r="140" spans="2:51" s="187" customFormat="1" ht="12">
      <c r="B140" s="188"/>
      <c r="D140" s="189" t="s">
        <v>155</v>
      </c>
      <c r="E140" s="190" t="s">
        <v>1</v>
      </c>
      <c r="F140" s="191" t="s">
        <v>1301</v>
      </c>
      <c r="H140" s="192">
        <v>1.8</v>
      </c>
      <c r="I140" s="80"/>
      <c r="L140" s="188"/>
      <c r="M140" s="193"/>
      <c r="N140" s="194"/>
      <c r="O140" s="194"/>
      <c r="P140" s="194"/>
      <c r="Q140" s="194"/>
      <c r="R140" s="194"/>
      <c r="S140" s="194"/>
      <c r="T140" s="195"/>
      <c r="AT140" s="190" t="s">
        <v>155</v>
      </c>
      <c r="AU140" s="190" t="s">
        <v>84</v>
      </c>
      <c r="AV140" s="187" t="s">
        <v>84</v>
      </c>
      <c r="AW140" s="187" t="s">
        <v>29</v>
      </c>
      <c r="AX140" s="187" t="s">
        <v>73</v>
      </c>
      <c r="AY140" s="190" t="s">
        <v>146</v>
      </c>
    </row>
    <row r="141" spans="2:51" s="215" customFormat="1" ht="12">
      <c r="B141" s="216"/>
      <c r="D141" s="189" t="s">
        <v>155</v>
      </c>
      <c r="E141" s="217" t="s">
        <v>1</v>
      </c>
      <c r="F141" s="218" t="s">
        <v>643</v>
      </c>
      <c r="H141" s="219">
        <v>1.8</v>
      </c>
      <c r="I141" s="82"/>
      <c r="L141" s="216"/>
      <c r="M141" s="220"/>
      <c r="N141" s="221"/>
      <c r="O141" s="221"/>
      <c r="P141" s="221"/>
      <c r="Q141" s="221"/>
      <c r="R141" s="221"/>
      <c r="S141" s="221"/>
      <c r="T141" s="222"/>
      <c r="AT141" s="217" t="s">
        <v>155</v>
      </c>
      <c r="AU141" s="217" t="s">
        <v>84</v>
      </c>
      <c r="AV141" s="215" t="s">
        <v>153</v>
      </c>
      <c r="AW141" s="215" t="s">
        <v>29</v>
      </c>
      <c r="AX141" s="215" t="s">
        <v>81</v>
      </c>
      <c r="AY141" s="217" t="s">
        <v>146</v>
      </c>
    </row>
    <row r="142" spans="2:63" s="160" customFormat="1" ht="22.8" customHeight="1">
      <c r="B142" s="161"/>
      <c r="D142" s="162" t="s">
        <v>72</v>
      </c>
      <c r="E142" s="171" t="s">
        <v>185</v>
      </c>
      <c r="F142" s="171" t="s">
        <v>1263</v>
      </c>
      <c r="I142" s="78"/>
      <c r="J142" s="172">
        <f>BK142</f>
        <v>0</v>
      </c>
      <c r="L142" s="161"/>
      <c r="M142" s="165"/>
      <c r="N142" s="166"/>
      <c r="O142" s="166"/>
      <c r="P142" s="167">
        <f>P143</f>
        <v>0</v>
      </c>
      <c r="Q142" s="166"/>
      <c r="R142" s="167">
        <f>R143</f>
        <v>0</v>
      </c>
      <c r="S142" s="166"/>
      <c r="T142" s="168">
        <f>T143</f>
        <v>0</v>
      </c>
      <c r="AR142" s="162" t="s">
        <v>81</v>
      </c>
      <c r="AT142" s="169" t="s">
        <v>72</v>
      </c>
      <c r="AU142" s="169" t="s">
        <v>81</v>
      </c>
      <c r="AY142" s="162" t="s">
        <v>146</v>
      </c>
      <c r="BK142" s="170">
        <f>BK143</f>
        <v>0</v>
      </c>
    </row>
    <row r="143" spans="1:65" s="94" customFormat="1" ht="16.5" customHeight="1">
      <c r="A143" s="91"/>
      <c r="B143" s="92"/>
      <c r="C143" s="173" t="s">
        <v>181</v>
      </c>
      <c r="D143" s="173" t="s">
        <v>149</v>
      </c>
      <c r="E143" s="174" t="s">
        <v>1264</v>
      </c>
      <c r="F143" s="175" t="s">
        <v>1265</v>
      </c>
      <c r="G143" s="176" t="s">
        <v>152</v>
      </c>
      <c r="H143" s="177">
        <v>18</v>
      </c>
      <c r="I143" s="79"/>
      <c r="J143" s="178">
        <f>ROUND(I143*H143,2)</f>
        <v>0</v>
      </c>
      <c r="K143" s="179"/>
      <c r="L143" s="92"/>
      <c r="M143" s="180" t="s">
        <v>1</v>
      </c>
      <c r="N143" s="181" t="s">
        <v>39</v>
      </c>
      <c r="O143" s="182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R143" s="185" t="s">
        <v>153</v>
      </c>
      <c r="AT143" s="185" t="s">
        <v>149</v>
      </c>
      <c r="AU143" s="185" t="s">
        <v>84</v>
      </c>
      <c r="AY143" s="84" t="s">
        <v>146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84" t="s">
        <v>84</v>
      </c>
      <c r="BK143" s="186">
        <f>ROUND(I143*H143,2)</f>
        <v>0</v>
      </c>
      <c r="BL143" s="84" t="s">
        <v>153</v>
      </c>
      <c r="BM143" s="185" t="s">
        <v>1266</v>
      </c>
    </row>
    <row r="144" spans="2:63" s="160" customFormat="1" ht="22.8" customHeight="1">
      <c r="B144" s="161"/>
      <c r="D144" s="162" t="s">
        <v>72</v>
      </c>
      <c r="E144" s="171" t="s">
        <v>894</v>
      </c>
      <c r="F144" s="171" t="s">
        <v>1267</v>
      </c>
      <c r="I144" s="78"/>
      <c r="J144" s="172">
        <f>BK144</f>
        <v>0</v>
      </c>
      <c r="L144" s="161"/>
      <c r="M144" s="165"/>
      <c r="N144" s="166"/>
      <c r="O144" s="166"/>
      <c r="P144" s="167">
        <f>P145</f>
        <v>0</v>
      </c>
      <c r="Q144" s="166"/>
      <c r="R144" s="167">
        <f>R145</f>
        <v>0</v>
      </c>
      <c r="S144" s="166"/>
      <c r="T144" s="168">
        <f>T145</f>
        <v>0</v>
      </c>
      <c r="AR144" s="162" t="s">
        <v>81</v>
      </c>
      <c r="AT144" s="169" t="s">
        <v>72</v>
      </c>
      <c r="AU144" s="169" t="s">
        <v>81</v>
      </c>
      <c r="AY144" s="162" t="s">
        <v>146</v>
      </c>
      <c r="BK144" s="170">
        <f>BK145</f>
        <v>0</v>
      </c>
    </row>
    <row r="145" spans="1:65" s="94" customFormat="1" ht="24" customHeight="1">
      <c r="A145" s="91"/>
      <c r="B145" s="92"/>
      <c r="C145" s="173" t="s">
        <v>185</v>
      </c>
      <c r="D145" s="173" t="s">
        <v>149</v>
      </c>
      <c r="E145" s="174" t="s">
        <v>1268</v>
      </c>
      <c r="F145" s="175" t="s">
        <v>1269</v>
      </c>
      <c r="G145" s="176" t="s">
        <v>170</v>
      </c>
      <c r="H145" s="177">
        <v>0.114</v>
      </c>
      <c r="I145" s="79"/>
      <c r="J145" s="178">
        <f>ROUND(I145*H145,2)</f>
        <v>0</v>
      </c>
      <c r="K145" s="179"/>
      <c r="L145" s="92"/>
      <c r="M145" s="180" t="s">
        <v>1</v>
      </c>
      <c r="N145" s="181" t="s">
        <v>39</v>
      </c>
      <c r="O145" s="182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R145" s="185" t="s">
        <v>153</v>
      </c>
      <c r="AT145" s="185" t="s">
        <v>149</v>
      </c>
      <c r="AU145" s="185" t="s">
        <v>84</v>
      </c>
      <c r="AY145" s="84" t="s">
        <v>146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84" t="s">
        <v>84</v>
      </c>
      <c r="BK145" s="186">
        <f>ROUND(I145*H145,2)</f>
        <v>0</v>
      </c>
      <c r="BL145" s="84" t="s">
        <v>153</v>
      </c>
      <c r="BM145" s="185" t="s">
        <v>1270</v>
      </c>
    </row>
    <row r="146" spans="2:63" s="160" customFormat="1" ht="25.95" customHeight="1">
      <c r="B146" s="161"/>
      <c r="D146" s="162" t="s">
        <v>72</v>
      </c>
      <c r="E146" s="163" t="s">
        <v>189</v>
      </c>
      <c r="F146" s="163" t="s">
        <v>561</v>
      </c>
      <c r="I146" s="78"/>
      <c r="J146" s="164">
        <f>BK146</f>
        <v>0</v>
      </c>
      <c r="L146" s="161"/>
      <c r="M146" s="165"/>
      <c r="N146" s="166"/>
      <c r="O146" s="166"/>
      <c r="P146" s="167">
        <f>P147+P148+P152</f>
        <v>0</v>
      </c>
      <c r="Q146" s="166"/>
      <c r="R146" s="167">
        <f>R147+R148+R152</f>
        <v>0.0279</v>
      </c>
      <c r="S146" s="166"/>
      <c r="T146" s="168">
        <f>T147+T148+T152</f>
        <v>0</v>
      </c>
      <c r="AR146" s="162" t="s">
        <v>84</v>
      </c>
      <c r="AT146" s="169" t="s">
        <v>72</v>
      </c>
      <c r="AU146" s="169" t="s">
        <v>73</v>
      </c>
      <c r="AY146" s="162" t="s">
        <v>146</v>
      </c>
      <c r="BK146" s="170">
        <f>BK147+BK148+BK152</f>
        <v>0</v>
      </c>
    </row>
    <row r="147" spans="1:65" s="94" customFormat="1" ht="16.5" customHeight="1">
      <c r="A147" s="91"/>
      <c r="B147" s="92"/>
      <c r="C147" s="173" t="s">
        <v>157</v>
      </c>
      <c r="D147" s="173" t="s">
        <v>149</v>
      </c>
      <c r="E147" s="174" t="s">
        <v>1271</v>
      </c>
      <c r="F147" s="175" t="s">
        <v>1272</v>
      </c>
      <c r="G147" s="176" t="s">
        <v>867</v>
      </c>
      <c r="H147" s="177">
        <v>1</v>
      </c>
      <c r="I147" s="79"/>
      <c r="J147" s="178">
        <f>ROUND(I147*H147,2)</f>
        <v>0</v>
      </c>
      <c r="K147" s="179"/>
      <c r="L147" s="92"/>
      <c r="M147" s="180" t="s">
        <v>1</v>
      </c>
      <c r="N147" s="181" t="s">
        <v>39</v>
      </c>
      <c r="O147" s="182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R147" s="185" t="s">
        <v>195</v>
      </c>
      <c r="AT147" s="185" t="s">
        <v>149</v>
      </c>
      <c r="AU147" s="185" t="s">
        <v>81</v>
      </c>
      <c r="AY147" s="84" t="s">
        <v>146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84" t="s">
        <v>84</v>
      </c>
      <c r="BK147" s="186">
        <f>ROUND(I147*H147,2)</f>
        <v>0</v>
      </c>
      <c r="BL147" s="84" t="s">
        <v>195</v>
      </c>
      <c r="BM147" s="185" t="s">
        <v>1273</v>
      </c>
    </row>
    <row r="148" spans="2:63" s="160" customFormat="1" ht="22.8" customHeight="1">
      <c r="B148" s="161"/>
      <c r="D148" s="162" t="s">
        <v>72</v>
      </c>
      <c r="E148" s="171" t="s">
        <v>459</v>
      </c>
      <c r="F148" s="171" t="s">
        <v>1310</v>
      </c>
      <c r="I148" s="78"/>
      <c r="J148" s="172">
        <f>BK148</f>
        <v>0</v>
      </c>
      <c r="L148" s="161"/>
      <c r="M148" s="165"/>
      <c r="N148" s="166"/>
      <c r="O148" s="166"/>
      <c r="P148" s="167">
        <f>SUM(P149:P151)</f>
        <v>0</v>
      </c>
      <c r="Q148" s="166"/>
      <c r="R148" s="167">
        <f>SUM(R149:R151)</f>
        <v>0</v>
      </c>
      <c r="S148" s="166"/>
      <c r="T148" s="168">
        <f>SUM(T149:T151)</f>
        <v>0</v>
      </c>
      <c r="AR148" s="162" t="s">
        <v>84</v>
      </c>
      <c r="AT148" s="169" t="s">
        <v>72</v>
      </c>
      <c r="AU148" s="169" t="s">
        <v>81</v>
      </c>
      <c r="AY148" s="162" t="s">
        <v>146</v>
      </c>
      <c r="BK148" s="170">
        <f>SUM(BK149:BK151)</f>
        <v>0</v>
      </c>
    </row>
    <row r="149" spans="1:65" s="94" customFormat="1" ht="16.5" customHeight="1">
      <c r="A149" s="91"/>
      <c r="B149" s="92"/>
      <c r="C149" s="173" t="s">
        <v>197</v>
      </c>
      <c r="D149" s="173" t="s">
        <v>149</v>
      </c>
      <c r="E149" s="174" t="s">
        <v>1311</v>
      </c>
      <c r="F149" s="175" t="s">
        <v>1312</v>
      </c>
      <c r="G149" s="176" t="s">
        <v>161</v>
      </c>
      <c r="H149" s="177">
        <v>2</v>
      </c>
      <c r="I149" s="79"/>
      <c r="J149" s="178">
        <f>ROUND(I149*H149,2)</f>
        <v>0</v>
      </c>
      <c r="K149" s="179"/>
      <c r="L149" s="92"/>
      <c r="M149" s="180" t="s">
        <v>1</v>
      </c>
      <c r="N149" s="181" t="s">
        <v>39</v>
      </c>
      <c r="O149" s="182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R149" s="185" t="s">
        <v>195</v>
      </c>
      <c r="AT149" s="185" t="s">
        <v>149</v>
      </c>
      <c r="AU149" s="185" t="s">
        <v>84</v>
      </c>
      <c r="AY149" s="84" t="s">
        <v>146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84" t="s">
        <v>84</v>
      </c>
      <c r="BK149" s="186">
        <f>ROUND(I149*H149,2)</f>
        <v>0</v>
      </c>
      <c r="BL149" s="84" t="s">
        <v>195</v>
      </c>
      <c r="BM149" s="185" t="s">
        <v>1313</v>
      </c>
    </row>
    <row r="150" spans="1:65" s="94" customFormat="1" ht="16.5" customHeight="1">
      <c r="A150" s="91"/>
      <c r="B150" s="92"/>
      <c r="C150" s="196" t="s">
        <v>205</v>
      </c>
      <c r="D150" s="196" t="s">
        <v>198</v>
      </c>
      <c r="E150" s="197" t="s">
        <v>1314</v>
      </c>
      <c r="F150" s="198" t="s">
        <v>1315</v>
      </c>
      <c r="G150" s="199" t="s">
        <v>161</v>
      </c>
      <c r="H150" s="200">
        <v>2</v>
      </c>
      <c r="I150" s="81"/>
      <c r="J150" s="201">
        <f>ROUND(I150*H150,2)</f>
        <v>0</v>
      </c>
      <c r="K150" s="202"/>
      <c r="L150" s="203"/>
      <c r="M150" s="204" t="s">
        <v>1</v>
      </c>
      <c r="N150" s="205" t="s">
        <v>39</v>
      </c>
      <c r="O150" s="182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R150" s="185" t="s">
        <v>201</v>
      </c>
      <c r="AT150" s="185" t="s">
        <v>198</v>
      </c>
      <c r="AU150" s="185" t="s">
        <v>84</v>
      </c>
      <c r="AY150" s="84" t="s">
        <v>146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84" t="s">
        <v>84</v>
      </c>
      <c r="BK150" s="186">
        <f>ROUND(I150*H150,2)</f>
        <v>0</v>
      </c>
      <c r="BL150" s="84" t="s">
        <v>195</v>
      </c>
      <c r="BM150" s="185" t="s">
        <v>1316</v>
      </c>
    </row>
    <row r="151" spans="1:47" s="94" customFormat="1" ht="38.4">
      <c r="A151" s="91"/>
      <c r="B151" s="92"/>
      <c r="C151" s="91"/>
      <c r="D151" s="189" t="s">
        <v>203</v>
      </c>
      <c r="E151" s="91"/>
      <c r="F151" s="206" t="s">
        <v>1317</v>
      </c>
      <c r="G151" s="91"/>
      <c r="H151" s="91"/>
      <c r="I151" s="77"/>
      <c r="J151" s="91"/>
      <c r="K151" s="91"/>
      <c r="L151" s="92"/>
      <c r="M151" s="207"/>
      <c r="N151" s="208"/>
      <c r="O151" s="182"/>
      <c r="P151" s="182"/>
      <c r="Q151" s="182"/>
      <c r="R151" s="182"/>
      <c r="S151" s="182"/>
      <c r="T151" s="209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T151" s="84" t="s">
        <v>203</v>
      </c>
      <c r="AU151" s="84" t="s">
        <v>84</v>
      </c>
    </row>
    <row r="152" spans="2:63" s="160" customFormat="1" ht="22.8" customHeight="1">
      <c r="B152" s="161"/>
      <c r="D152" s="162" t="s">
        <v>72</v>
      </c>
      <c r="E152" s="171" t="s">
        <v>1274</v>
      </c>
      <c r="F152" s="171" t="s">
        <v>1275</v>
      </c>
      <c r="I152" s="78"/>
      <c r="J152" s="172">
        <f>BK152</f>
        <v>0</v>
      </c>
      <c r="L152" s="161"/>
      <c r="M152" s="165"/>
      <c r="N152" s="166"/>
      <c r="O152" s="166"/>
      <c r="P152" s="167">
        <f>SUM(P153:P158)</f>
        <v>0</v>
      </c>
      <c r="Q152" s="166"/>
      <c r="R152" s="167">
        <f>SUM(R153:R158)</f>
        <v>0.0279</v>
      </c>
      <c r="S152" s="166"/>
      <c r="T152" s="168">
        <f>SUM(T153:T158)</f>
        <v>0</v>
      </c>
      <c r="AR152" s="162" t="s">
        <v>84</v>
      </c>
      <c r="AT152" s="169" t="s">
        <v>72</v>
      </c>
      <c r="AU152" s="169" t="s">
        <v>81</v>
      </c>
      <c r="AY152" s="162" t="s">
        <v>146</v>
      </c>
      <c r="BK152" s="170">
        <f>SUM(BK153:BK158)</f>
        <v>0</v>
      </c>
    </row>
    <row r="153" spans="1:65" s="94" customFormat="1" ht="36" customHeight="1">
      <c r="A153" s="91"/>
      <c r="B153" s="92"/>
      <c r="C153" s="173" t="s">
        <v>209</v>
      </c>
      <c r="D153" s="173" t="s">
        <v>149</v>
      </c>
      <c r="E153" s="174" t="s">
        <v>1276</v>
      </c>
      <c r="F153" s="175" t="s">
        <v>1277</v>
      </c>
      <c r="G153" s="176" t="s">
        <v>152</v>
      </c>
      <c r="H153" s="177">
        <v>18</v>
      </c>
      <c r="I153" s="79"/>
      <c r="J153" s="178">
        <f>ROUND(I153*H153,2)</f>
        <v>0</v>
      </c>
      <c r="K153" s="179"/>
      <c r="L153" s="92"/>
      <c r="M153" s="180" t="s">
        <v>1</v>
      </c>
      <c r="N153" s="181" t="s">
        <v>39</v>
      </c>
      <c r="O153" s="182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R153" s="185" t="s">
        <v>195</v>
      </c>
      <c r="AT153" s="185" t="s">
        <v>149</v>
      </c>
      <c r="AU153" s="185" t="s">
        <v>84</v>
      </c>
      <c r="AY153" s="84" t="s">
        <v>146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84" t="s">
        <v>84</v>
      </c>
      <c r="BK153" s="186">
        <f>ROUND(I153*H153,2)</f>
        <v>0</v>
      </c>
      <c r="BL153" s="84" t="s">
        <v>195</v>
      </c>
      <c r="BM153" s="185" t="s">
        <v>1278</v>
      </c>
    </row>
    <row r="154" spans="2:51" s="187" customFormat="1" ht="12">
      <c r="B154" s="188"/>
      <c r="D154" s="189" t="s">
        <v>155</v>
      </c>
      <c r="E154" s="190" t="s">
        <v>1</v>
      </c>
      <c r="F154" s="191">
        <v>18</v>
      </c>
      <c r="H154" s="192">
        <v>18</v>
      </c>
      <c r="I154" s="80"/>
      <c r="L154" s="188"/>
      <c r="M154" s="193"/>
      <c r="N154" s="194"/>
      <c r="O154" s="194"/>
      <c r="P154" s="194"/>
      <c r="Q154" s="194"/>
      <c r="R154" s="194"/>
      <c r="S154" s="194"/>
      <c r="T154" s="195"/>
      <c r="AT154" s="190" t="s">
        <v>155</v>
      </c>
      <c r="AU154" s="190" t="s">
        <v>84</v>
      </c>
      <c r="AV154" s="187" t="s">
        <v>84</v>
      </c>
      <c r="AW154" s="187" t="s">
        <v>29</v>
      </c>
      <c r="AX154" s="187" t="s">
        <v>73</v>
      </c>
      <c r="AY154" s="190" t="s">
        <v>146</v>
      </c>
    </row>
    <row r="155" spans="2:51" s="215" customFormat="1" ht="12">
      <c r="B155" s="216"/>
      <c r="D155" s="189" t="s">
        <v>155</v>
      </c>
      <c r="E155" s="217" t="s">
        <v>1</v>
      </c>
      <c r="F155" s="218" t="s">
        <v>643</v>
      </c>
      <c r="H155" s="219">
        <v>18</v>
      </c>
      <c r="I155" s="82"/>
      <c r="L155" s="216"/>
      <c r="M155" s="220"/>
      <c r="N155" s="221"/>
      <c r="O155" s="221"/>
      <c r="P155" s="221"/>
      <c r="Q155" s="221"/>
      <c r="R155" s="221"/>
      <c r="S155" s="221"/>
      <c r="T155" s="222"/>
      <c r="AT155" s="217" t="s">
        <v>155</v>
      </c>
      <c r="AU155" s="217" t="s">
        <v>84</v>
      </c>
      <c r="AV155" s="215" t="s">
        <v>153</v>
      </c>
      <c r="AW155" s="215" t="s">
        <v>29</v>
      </c>
      <c r="AX155" s="215" t="s">
        <v>81</v>
      </c>
      <c r="AY155" s="217" t="s">
        <v>146</v>
      </c>
    </row>
    <row r="156" spans="1:65" s="94" customFormat="1" ht="24" customHeight="1">
      <c r="A156" s="91"/>
      <c r="B156" s="92"/>
      <c r="C156" s="196" t="s">
        <v>213</v>
      </c>
      <c r="D156" s="196" t="s">
        <v>198</v>
      </c>
      <c r="E156" s="197" t="s">
        <v>1279</v>
      </c>
      <c r="F156" s="198" t="s">
        <v>1280</v>
      </c>
      <c r="G156" s="199" t="s">
        <v>152</v>
      </c>
      <c r="H156" s="200">
        <v>18</v>
      </c>
      <c r="I156" s="81"/>
      <c r="J156" s="201">
        <f>ROUND(I156*H156,2)</f>
        <v>0</v>
      </c>
      <c r="K156" s="202"/>
      <c r="L156" s="203"/>
      <c r="M156" s="204" t="s">
        <v>1</v>
      </c>
      <c r="N156" s="205" t="s">
        <v>39</v>
      </c>
      <c r="O156" s="182"/>
      <c r="P156" s="183">
        <f>O156*H156</f>
        <v>0</v>
      </c>
      <c r="Q156" s="183">
        <v>0.00055</v>
      </c>
      <c r="R156" s="183">
        <f>Q156*H156</f>
        <v>0.0099</v>
      </c>
      <c r="S156" s="183">
        <v>0</v>
      </c>
      <c r="T156" s="184">
        <f>S156*H156</f>
        <v>0</v>
      </c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R156" s="185" t="s">
        <v>201</v>
      </c>
      <c r="AT156" s="185" t="s">
        <v>198</v>
      </c>
      <c r="AU156" s="185" t="s">
        <v>84</v>
      </c>
      <c r="AY156" s="84" t="s">
        <v>146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84" t="s">
        <v>84</v>
      </c>
      <c r="BK156" s="186">
        <f>ROUND(I156*H156,2)</f>
        <v>0</v>
      </c>
      <c r="BL156" s="84" t="s">
        <v>195</v>
      </c>
      <c r="BM156" s="185" t="s">
        <v>1281</v>
      </c>
    </row>
    <row r="157" spans="1:65" s="94" customFormat="1" ht="48" customHeight="1">
      <c r="A157" s="91"/>
      <c r="B157" s="92"/>
      <c r="C157" s="173" t="s">
        <v>217</v>
      </c>
      <c r="D157" s="173" t="s">
        <v>149</v>
      </c>
      <c r="E157" s="174" t="s">
        <v>1282</v>
      </c>
      <c r="F157" s="175" t="s">
        <v>1283</v>
      </c>
      <c r="G157" s="176" t="s">
        <v>152</v>
      </c>
      <c r="H157" s="177">
        <v>18</v>
      </c>
      <c r="I157" s="79"/>
      <c r="J157" s="178">
        <f>ROUND(I157*H157,2)</f>
        <v>0</v>
      </c>
      <c r="K157" s="179"/>
      <c r="L157" s="92"/>
      <c r="M157" s="180" t="s">
        <v>1</v>
      </c>
      <c r="N157" s="181" t="s">
        <v>39</v>
      </c>
      <c r="O157" s="182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R157" s="185" t="s">
        <v>195</v>
      </c>
      <c r="AT157" s="185" t="s">
        <v>149</v>
      </c>
      <c r="AU157" s="185" t="s">
        <v>84</v>
      </c>
      <c r="AY157" s="84" t="s">
        <v>146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84" t="s">
        <v>84</v>
      </c>
      <c r="BK157" s="186">
        <f>ROUND(I157*H157,2)</f>
        <v>0</v>
      </c>
      <c r="BL157" s="84" t="s">
        <v>195</v>
      </c>
      <c r="BM157" s="185" t="s">
        <v>1284</v>
      </c>
    </row>
    <row r="158" spans="1:65" s="94" customFormat="1" ht="16.5" customHeight="1">
      <c r="A158" s="91"/>
      <c r="B158" s="92"/>
      <c r="C158" s="196" t="s">
        <v>222</v>
      </c>
      <c r="D158" s="196" t="s">
        <v>198</v>
      </c>
      <c r="E158" s="197" t="s">
        <v>1285</v>
      </c>
      <c r="F158" s="198" t="s">
        <v>1286</v>
      </c>
      <c r="G158" s="199" t="s">
        <v>1149</v>
      </c>
      <c r="H158" s="200">
        <v>18</v>
      </c>
      <c r="I158" s="81"/>
      <c r="J158" s="201">
        <f>ROUND(I158*H158,2)</f>
        <v>0</v>
      </c>
      <c r="K158" s="202"/>
      <c r="L158" s="203"/>
      <c r="M158" s="204" t="s">
        <v>1</v>
      </c>
      <c r="N158" s="205" t="s">
        <v>39</v>
      </c>
      <c r="O158" s="182"/>
      <c r="P158" s="183">
        <f>O158*H158</f>
        <v>0</v>
      </c>
      <c r="Q158" s="183">
        <v>0.001</v>
      </c>
      <c r="R158" s="183">
        <f>Q158*H158</f>
        <v>0.018000000000000002</v>
      </c>
      <c r="S158" s="183">
        <v>0</v>
      </c>
      <c r="T158" s="184">
        <f>S158*H158</f>
        <v>0</v>
      </c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R158" s="185" t="s">
        <v>201</v>
      </c>
      <c r="AT158" s="185" t="s">
        <v>198</v>
      </c>
      <c r="AU158" s="185" t="s">
        <v>84</v>
      </c>
      <c r="AY158" s="84" t="s">
        <v>146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84" t="s">
        <v>84</v>
      </c>
      <c r="BK158" s="186">
        <f>ROUND(I158*H158,2)</f>
        <v>0</v>
      </c>
      <c r="BL158" s="84" t="s">
        <v>195</v>
      </c>
      <c r="BM158" s="185" t="s">
        <v>1287</v>
      </c>
    </row>
    <row r="159" spans="2:63" s="160" customFormat="1" ht="25.95" customHeight="1">
      <c r="B159" s="161"/>
      <c r="D159" s="162" t="s">
        <v>72</v>
      </c>
      <c r="E159" s="163" t="s">
        <v>198</v>
      </c>
      <c r="F159" s="163" t="s">
        <v>502</v>
      </c>
      <c r="I159" s="78"/>
      <c r="J159" s="164">
        <f>BK159</f>
        <v>0</v>
      </c>
      <c r="L159" s="161"/>
      <c r="M159" s="165"/>
      <c r="N159" s="166"/>
      <c r="O159" s="166"/>
      <c r="P159" s="167">
        <f>P160</f>
        <v>0</v>
      </c>
      <c r="Q159" s="166"/>
      <c r="R159" s="167">
        <f>R160</f>
        <v>0.043469999999999995</v>
      </c>
      <c r="S159" s="166"/>
      <c r="T159" s="168">
        <f>T160</f>
        <v>0</v>
      </c>
      <c r="AR159" s="162" t="s">
        <v>147</v>
      </c>
      <c r="AT159" s="169" t="s">
        <v>72</v>
      </c>
      <c r="AU159" s="169" t="s">
        <v>73</v>
      </c>
      <c r="AY159" s="162" t="s">
        <v>146</v>
      </c>
      <c r="BK159" s="170">
        <f>BK160</f>
        <v>0</v>
      </c>
    </row>
    <row r="160" spans="2:63" s="160" customFormat="1" ht="22.8" customHeight="1">
      <c r="B160" s="161"/>
      <c r="D160" s="162" t="s">
        <v>72</v>
      </c>
      <c r="E160" s="171" t="s">
        <v>503</v>
      </c>
      <c r="F160" s="171" t="s">
        <v>460</v>
      </c>
      <c r="I160" s="78"/>
      <c r="J160" s="172">
        <f>BK160</f>
        <v>0</v>
      </c>
      <c r="L160" s="161"/>
      <c r="M160" s="165"/>
      <c r="N160" s="166"/>
      <c r="O160" s="166"/>
      <c r="P160" s="167">
        <f>SUM(P161:P165)</f>
        <v>0</v>
      </c>
      <c r="Q160" s="166"/>
      <c r="R160" s="167">
        <f>SUM(R161:R165)</f>
        <v>0.043469999999999995</v>
      </c>
      <c r="S160" s="166"/>
      <c r="T160" s="168">
        <f>SUM(T161:T165)</f>
        <v>0</v>
      </c>
      <c r="AR160" s="162" t="s">
        <v>147</v>
      </c>
      <c r="AT160" s="169" t="s">
        <v>72</v>
      </c>
      <c r="AU160" s="169" t="s">
        <v>81</v>
      </c>
      <c r="AY160" s="162" t="s">
        <v>146</v>
      </c>
      <c r="BK160" s="170">
        <f>SUM(BK161:BK165)</f>
        <v>0</v>
      </c>
    </row>
    <row r="161" spans="1:65" s="94" customFormat="1" ht="24" customHeight="1">
      <c r="A161" s="91"/>
      <c r="B161" s="92"/>
      <c r="C161" s="173" t="s">
        <v>195</v>
      </c>
      <c r="D161" s="173" t="s">
        <v>149</v>
      </c>
      <c r="E161" s="174" t="s">
        <v>1288</v>
      </c>
      <c r="F161" s="175" t="s">
        <v>1289</v>
      </c>
      <c r="G161" s="176" t="s">
        <v>1290</v>
      </c>
      <c r="H161" s="177">
        <v>1</v>
      </c>
      <c r="I161" s="79"/>
      <c r="J161" s="178">
        <f>ROUND(I161*H161,2)</f>
        <v>0</v>
      </c>
      <c r="K161" s="179"/>
      <c r="L161" s="92"/>
      <c r="M161" s="180" t="s">
        <v>1</v>
      </c>
      <c r="N161" s="181" t="s">
        <v>39</v>
      </c>
      <c r="O161" s="182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R161" s="185" t="s">
        <v>422</v>
      </c>
      <c r="AT161" s="185" t="s">
        <v>149</v>
      </c>
      <c r="AU161" s="185" t="s">
        <v>84</v>
      </c>
      <c r="AY161" s="84" t="s">
        <v>146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84" t="s">
        <v>84</v>
      </c>
      <c r="BK161" s="186">
        <f>ROUND(I161*H161,2)</f>
        <v>0</v>
      </c>
      <c r="BL161" s="84" t="s">
        <v>422</v>
      </c>
      <c r="BM161" s="185" t="s">
        <v>1291</v>
      </c>
    </row>
    <row r="162" spans="1:47" s="94" customFormat="1" ht="48">
      <c r="A162" s="91"/>
      <c r="B162" s="92"/>
      <c r="C162" s="91"/>
      <c r="D162" s="189" t="s">
        <v>203</v>
      </c>
      <c r="E162" s="91"/>
      <c r="F162" s="206" t="s">
        <v>1292</v>
      </c>
      <c r="G162" s="91"/>
      <c r="H162" s="91"/>
      <c r="I162" s="77"/>
      <c r="J162" s="91"/>
      <c r="K162" s="91"/>
      <c r="L162" s="92"/>
      <c r="M162" s="207"/>
      <c r="N162" s="208"/>
      <c r="O162" s="182"/>
      <c r="P162" s="182"/>
      <c r="Q162" s="182"/>
      <c r="R162" s="182"/>
      <c r="S162" s="182"/>
      <c r="T162" s="209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T162" s="84" t="s">
        <v>203</v>
      </c>
      <c r="AU162" s="84" t="s">
        <v>84</v>
      </c>
    </row>
    <row r="163" spans="1:65" s="94" customFormat="1" ht="36" customHeight="1">
      <c r="A163" s="91"/>
      <c r="B163" s="92"/>
      <c r="C163" s="173" t="s">
        <v>230</v>
      </c>
      <c r="D163" s="173" t="s">
        <v>149</v>
      </c>
      <c r="E163" s="174" t="s">
        <v>1302</v>
      </c>
      <c r="F163" s="175" t="s">
        <v>1303</v>
      </c>
      <c r="G163" s="176" t="s">
        <v>152</v>
      </c>
      <c r="H163" s="177">
        <v>18</v>
      </c>
      <c r="I163" s="79"/>
      <c r="J163" s="178">
        <f>ROUND(I163*H163,2)</f>
        <v>0</v>
      </c>
      <c r="K163" s="179"/>
      <c r="L163" s="92"/>
      <c r="M163" s="180" t="s">
        <v>1</v>
      </c>
      <c r="N163" s="181" t="s">
        <v>39</v>
      </c>
      <c r="O163" s="182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R163" s="185" t="s">
        <v>422</v>
      </c>
      <c r="AT163" s="185" t="s">
        <v>149</v>
      </c>
      <c r="AU163" s="185" t="s">
        <v>84</v>
      </c>
      <c r="AY163" s="84" t="s">
        <v>146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84" t="s">
        <v>84</v>
      </c>
      <c r="BK163" s="186">
        <f>ROUND(I163*H163,2)</f>
        <v>0</v>
      </c>
      <c r="BL163" s="84" t="s">
        <v>422</v>
      </c>
      <c r="BM163" s="185" t="s">
        <v>1304</v>
      </c>
    </row>
    <row r="164" spans="1:65" s="94" customFormat="1" ht="16.5" customHeight="1">
      <c r="A164" s="91"/>
      <c r="B164" s="92"/>
      <c r="C164" s="196" t="s">
        <v>234</v>
      </c>
      <c r="D164" s="196" t="s">
        <v>198</v>
      </c>
      <c r="E164" s="197" t="s">
        <v>1305</v>
      </c>
      <c r="F164" s="198" t="s">
        <v>1306</v>
      </c>
      <c r="G164" s="199" t="s">
        <v>152</v>
      </c>
      <c r="H164" s="200">
        <v>20.7</v>
      </c>
      <c r="I164" s="81"/>
      <c r="J164" s="201">
        <f>ROUND(I164*H164,2)</f>
        <v>0</v>
      </c>
      <c r="K164" s="202"/>
      <c r="L164" s="203"/>
      <c r="M164" s="204" t="s">
        <v>1</v>
      </c>
      <c r="N164" s="205" t="s">
        <v>39</v>
      </c>
      <c r="O164" s="182"/>
      <c r="P164" s="183">
        <f>O164*H164</f>
        <v>0</v>
      </c>
      <c r="Q164" s="183">
        <v>0.0021</v>
      </c>
      <c r="R164" s="183">
        <f>Q164*H164</f>
        <v>0.043469999999999995</v>
      </c>
      <c r="S164" s="183">
        <v>0</v>
      </c>
      <c r="T164" s="184">
        <f>S164*H164</f>
        <v>0</v>
      </c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R164" s="185" t="s">
        <v>512</v>
      </c>
      <c r="AT164" s="185" t="s">
        <v>198</v>
      </c>
      <c r="AU164" s="185" t="s">
        <v>84</v>
      </c>
      <c r="AY164" s="84" t="s">
        <v>146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84" t="s">
        <v>84</v>
      </c>
      <c r="BK164" s="186">
        <f>ROUND(I164*H164,2)</f>
        <v>0</v>
      </c>
      <c r="BL164" s="84" t="s">
        <v>512</v>
      </c>
      <c r="BM164" s="185" t="s">
        <v>1307</v>
      </c>
    </row>
    <row r="165" spans="2:51" s="187" customFormat="1" ht="12">
      <c r="B165" s="188"/>
      <c r="D165" s="189" t="s">
        <v>155</v>
      </c>
      <c r="F165" s="191" t="s">
        <v>1329</v>
      </c>
      <c r="H165" s="192">
        <v>20.7</v>
      </c>
      <c r="L165" s="188"/>
      <c r="M165" s="225"/>
      <c r="N165" s="226"/>
      <c r="O165" s="226"/>
      <c r="P165" s="226"/>
      <c r="Q165" s="226"/>
      <c r="R165" s="226"/>
      <c r="S165" s="226"/>
      <c r="T165" s="227"/>
      <c r="AT165" s="190" t="s">
        <v>155</v>
      </c>
      <c r="AU165" s="190" t="s">
        <v>84</v>
      </c>
      <c r="AV165" s="187" t="s">
        <v>84</v>
      </c>
      <c r="AW165" s="187" t="s">
        <v>3</v>
      </c>
      <c r="AX165" s="187" t="s">
        <v>81</v>
      </c>
      <c r="AY165" s="190" t="s">
        <v>146</v>
      </c>
    </row>
    <row r="166" spans="1:31" s="94" customFormat="1" ht="6.9" customHeight="1">
      <c r="A166" s="91"/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92"/>
      <c r="M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</row>
  </sheetData>
  <sheetProtection password="CB59" sheet="1" objects="1" scenarios="1"/>
  <autoFilter ref="C126:K16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tabSelected="1" workbookViewId="0" topLeftCell="A9">
      <selection activeCell="W144" sqref="W144"/>
    </sheetView>
  </sheetViews>
  <sheetFormatPr defaultColWidth="9.140625" defaultRowHeight="12"/>
  <cols>
    <col min="1" max="1" width="8.28125" style="83" customWidth="1"/>
    <col min="2" max="2" width="1.7109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00390625" style="83" customWidth="1"/>
    <col min="8" max="8" width="11.421875" style="83" customWidth="1"/>
    <col min="9" max="10" width="20.140625" style="83" customWidth="1"/>
    <col min="11" max="11" width="20.140625" style="83" hidden="1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140625" style="83" customWidth="1"/>
    <col min="44" max="65" width="9.28125" style="83" hidden="1" customWidth="1"/>
    <col min="66" max="16384" width="9.140625" style="83" customWidth="1"/>
  </cols>
  <sheetData>
    <row r="1" ht="12"/>
    <row r="2" spans="12:46" ht="36.9" customHeight="1"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84" t="s">
        <v>82</v>
      </c>
    </row>
    <row r="3" spans="2:46" ht="6.9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84</v>
      </c>
    </row>
    <row r="4" spans="2:46" ht="24.9" customHeight="1">
      <c r="B4" s="87"/>
      <c r="D4" s="88" t="s">
        <v>111</v>
      </c>
      <c r="L4" s="87"/>
      <c r="M4" s="89" t="s">
        <v>9</v>
      </c>
      <c r="AT4" s="84" t="s">
        <v>3</v>
      </c>
    </row>
    <row r="5" spans="2:12" ht="6.9" customHeight="1">
      <c r="B5" s="87"/>
      <c r="L5" s="87"/>
    </row>
    <row r="6" spans="2:12" ht="12" customHeight="1">
      <c r="B6" s="87"/>
      <c r="D6" s="90" t="s">
        <v>15</v>
      </c>
      <c r="L6" s="87"/>
    </row>
    <row r="7" spans="2:12" ht="16.5" customHeight="1">
      <c r="B7" s="87"/>
      <c r="E7" s="276" t="str">
        <f>'Rekapitulace stavby'!K6</f>
        <v>SŠ PTA - Svářečská škola a výukový pavilon - EI</v>
      </c>
      <c r="F7" s="277"/>
      <c r="G7" s="277"/>
      <c r="H7" s="277"/>
      <c r="L7" s="87"/>
    </row>
    <row r="8" spans="1:31" s="94" customFormat="1" ht="12" customHeight="1">
      <c r="A8" s="91"/>
      <c r="B8" s="92"/>
      <c r="C8" s="91"/>
      <c r="D8" s="90" t="s">
        <v>112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74" t="s">
        <v>113</v>
      </c>
      <c r="F9" s="275"/>
      <c r="G9" s="275"/>
      <c r="H9" s="275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17</v>
      </c>
      <c r="E11" s="91"/>
      <c r="F11" s="96" t="s">
        <v>83</v>
      </c>
      <c r="G11" s="91"/>
      <c r="H11" s="91"/>
      <c r="I11" s="90" t="s">
        <v>18</v>
      </c>
      <c r="J11" s="96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19</v>
      </c>
      <c r="E12" s="91"/>
      <c r="F12" s="96" t="s">
        <v>20</v>
      </c>
      <c r="G12" s="91"/>
      <c r="H12" s="91"/>
      <c r="I12" s="90" t="s">
        <v>21</v>
      </c>
      <c r="J12" s="97" t="str">
        <f>'Rekapitulace stavby'!AN8</f>
        <v>6. 12. 2019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8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23</v>
      </c>
      <c r="E14" s="91"/>
      <c r="F14" s="91"/>
      <c r="G14" s="91"/>
      <c r="H14" s="91"/>
      <c r="I14" s="90" t="s">
        <v>24</v>
      </c>
      <c r="J14" s="96" t="str">
        <f>IF('Rekapitulace stavby'!AN10="","",'Rekapitulace stavby'!AN10)</f>
        <v/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6" t="str">
        <f>IF('Rekapitulace stavby'!E11="","",'Rekapitulace stavby'!E11)</f>
        <v xml:space="preserve"> </v>
      </c>
      <c r="F15" s="91"/>
      <c r="G15" s="91"/>
      <c r="H15" s="91"/>
      <c r="I15" s="90" t="s">
        <v>25</v>
      </c>
      <c r="J15" s="96" t="str">
        <f>IF('Rekapitulace stavby'!AN11="","",'Rekapitulace stavby'!AN11)</f>
        <v/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26</v>
      </c>
      <c r="E17" s="91"/>
      <c r="F17" s="91"/>
      <c r="G17" s="91"/>
      <c r="H17" s="91"/>
      <c r="I17" s="90" t="s">
        <v>24</v>
      </c>
      <c r="J17" s="98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80" t="str">
        <f>'Rekapitulace stavby'!E14</f>
        <v>Vyplň údaj</v>
      </c>
      <c r="F18" s="281"/>
      <c r="G18" s="281"/>
      <c r="H18" s="281"/>
      <c r="I18" s="90" t="s">
        <v>25</v>
      </c>
      <c r="J18" s="98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28</v>
      </c>
      <c r="E20" s="91"/>
      <c r="F20" s="91"/>
      <c r="G20" s="91"/>
      <c r="H20" s="91"/>
      <c r="I20" s="90" t="s">
        <v>24</v>
      </c>
      <c r="J20" s="96" t="str">
        <f>IF('Rekapitulace stavby'!AN16="","",'Rekapitulace stavby'!AN16)</f>
        <v/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6" t="str">
        <f>IF('Rekapitulace stavby'!E17="","",'Rekapitulace stavby'!E17)</f>
        <v xml:space="preserve"> </v>
      </c>
      <c r="F21" s="91"/>
      <c r="G21" s="91"/>
      <c r="H21" s="91"/>
      <c r="I21" s="90" t="s">
        <v>25</v>
      </c>
      <c r="J21" s="96" t="str">
        <f>IF('Rekapitulace stavby'!AN17="","",'Rekapitulace stavby'!AN17)</f>
        <v/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30</v>
      </c>
      <c r="E23" s="91"/>
      <c r="F23" s="91"/>
      <c r="G23" s="91"/>
      <c r="H23" s="91"/>
      <c r="I23" s="90" t="s">
        <v>24</v>
      </c>
      <c r="J23" s="96" t="str">
        <f>IF('Rekapitulace stavby'!AN19="","",'Rekapitulace stavby'!AN19)</f>
        <v/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6" t="str">
        <f>IF('Rekapitulace stavby'!E20="","",'Rekapitulace stavby'!E20)</f>
        <v xml:space="preserve"> </v>
      </c>
      <c r="F24" s="91"/>
      <c r="G24" s="91"/>
      <c r="H24" s="91"/>
      <c r="I24" s="90" t="s">
        <v>25</v>
      </c>
      <c r="J24" s="96" t="str">
        <f>IF('Rekapitulace stavby'!AN20="","",'Rekapitulace stavby'!AN20)</f>
        <v/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31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2" customFormat="1" ht="114.75" customHeight="1">
      <c r="A27" s="99"/>
      <c r="B27" s="100"/>
      <c r="C27" s="99"/>
      <c r="D27" s="99"/>
      <c r="E27" s="282" t="s">
        <v>114</v>
      </c>
      <c r="F27" s="282"/>
      <c r="G27" s="282"/>
      <c r="H27" s="282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4" customFormat="1" ht="6.9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" customHeight="1">
      <c r="A29" s="91"/>
      <c r="B29" s="92"/>
      <c r="C29" s="91"/>
      <c r="D29" s="103"/>
      <c r="E29" s="103"/>
      <c r="F29" s="103"/>
      <c r="G29" s="103"/>
      <c r="H29" s="103"/>
      <c r="I29" s="103"/>
      <c r="J29" s="103"/>
      <c r="K29" s="103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4" t="s">
        <v>33</v>
      </c>
      <c r="E30" s="91"/>
      <c r="F30" s="91"/>
      <c r="G30" s="91"/>
      <c r="H30" s="91"/>
      <c r="I30" s="91"/>
      <c r="J30" s="105">
        <f>ROUND(J127,2)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" customHeight="1">
      <c r="A31" s="91"/>
      <c r="B31" s="92"/>
      <c r="C31" s="91"/>
      <c r="D31" s="103"/>
      <c r="E31" s="103"/>
      <c r="F31" s="103"/>
      <c r="G31" s="103"/>
      <c r="H31" s="103"/>
      <c r="I31" s="103"/>
      <c r="J31" s="103"/>
      <c r="K31" s="103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" customHeight="1">
      <c r="A32" s="91"/>
      <c r="B32" s="92"/>
      <c r="C32" s="91"/>
      <c r="D32" s="91"/>
      <c r="E32" s="91"/>
      <c r="F32" s="106" t="s">
        <v>35</v>
      </c>
      <c r="G32" s="91"/>
      <c r="H32" s="91"/>
      <c r="I32" s="106" t="s">
        <v>34</v>
      </c>
      <c r="J32" s="106" t="s">
        <v>36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" customHeight="1">
      <c r="A33" s="91"/>
      <c r="B33" s="92"/>
      <c r="C33" s="91"/>
      <c r="D33" s="107" t="s">
        <v>37</v>
      </c>
      <c r="E33" s="90" t="s">
        <v>38</v>
      </c>
      <c r="F33" s="108">
        <v>0</v>
      </c>
      <c r="G33" s="91"/>
      <c r="H33" s="91"/>
      <c r="I33" s="109">
        <v>0.21</v>
      </c>
      <c r="J33" s="108"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" customHeight="1">
      <c r="A34" s="91"/>
      <c r="B34" s="92"/>
      <c r="C34" s="91"/>
      <c r="D34" s="91"/>
      <c r="E34" s="90" t="s">
        <v>39</v>
      </c>
      <c r="F34" s="108">
        <f>J30</f>
        <v>0</v>
      </c>
      <c r="G34" s="91"/>
      <c r="H34" s="91"/>
      <c r="I34" s="109">
        <v>0.21</v>
      </c>
      <c r="J34" s="108">
        <f>F34*0.21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" customHeight="1" hidden="1">
      <c r="A35" s="91"/>
      <c r="B35" s="92"/>
      <c r="C35" s="91"/>
      <c r="D35" s="91"/>
      <c r="E35" s="90" t="s">
        <v>40</v>
      </c>
      <c r="F35" s="108">
        <f>ROUND((SUM(BG127:BG249)),2)</f>
        <v>0</v>
      </c>
      <c r="G35" s="91"/>
      <c r="H35" s="91"/>
      <c r="I35" s="109">
        <v>0.21</v>
      </c>
      <c r="J35" s="108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" customHeight="1" hidden="1">
      <c r="A36" s="91"/>
      <c r="B36" s="92"/>
      <c r="C36" s="91"/>
      <c r="D36" s="91"/>
      <c r="E36" s="90" t="s">
        <v>41</v>
      </c>
      <c r="F36" s="108">
        <f>ROUND((SUM(BH127:BH249)),2)</f>
        <v>0</v>
      </c>
      <c r="G36" s="91"/>
      <c r="H36" s="91"/>
      <c r="I36" s="109">
        <v>0.21</v>
      </c>
      <c r="J36" s="108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" customHeight="1" hidden="1">
      <c r="A37" s="91"/>
      <c r="B37" s="92"/>
      <c r="C37" s="91"/>
      <c r="D37" s="91"/>
      <c r="E37" s="90" t="s">
        <v>42</v>
      </c>
      <c r="F37" s="108">
        <f>ROUND((SUM(BI127:BI249)),2)</f>
        <v>0</v>
      </c>
      <c r="G37" s="91"/>
      <c r="H37" s="91"/>
      <c r="I37" s="109">
        <v>0</v>
      </c>
      <c r="J37" s="108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10"/>
      <c r="D39" s="111" t="s">
        <v>43</v>
      </c>
      <c r="E39" s="112"/>
      <c r="F39" s="112"/>
      <c r="G39" s="113" t="s">
        <v>44</v>
      </c>
      <c r="H39" s="114" t="s">
        <v>45</v>
      </c>
      <c r="I39" s="112"/>
      <c r="J39" s="115">
        <f>SUM(J30:J37)</f>
        <v>0</v>
      </c>
      <c r="K39" s="116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" customHeight="1">
      <c r="B41" s="87"/>
      <c r="L41" s="87"/>
    </row>
    <row r="42" spans="2:12" ht="14.4" customHeight="1">
      <c r="B42" s="87"/>
      <c r="L42" s="87"/>
    </row>
    <row r="43" spans="2:12" ht="14.4" customHeight="1">
      <c r="B43" s="87"/>
      <c r="L43" s="87"/>
    </row>
    <row r="44" spans="2:12" ht="14.4" customHeight="1">
      <c r="B44" s="87"/>
      <c r="L44" s="87"/>
    </row>
    <row r="45" spans="2:12" ht="14.4" customHeight="1">
      <c r="B45" s="87"/>
      <c r="L45" s="87"/>
    </row>
    <row r="46" spans="2:12" ht="14.4" customHeight="1">
      <c r="B46" s="87"/>
      <c r="L46" s="87"/>
    </row>
    <row r="47" spans="2:12" ht="14.4" customHeight="1">
      <c r="B47" s="87"/>
      <c r="L47" s="87"/>
    </row>
    <row r="48" spans="2:12" ht="14.4" customHeight="1">
      <c r="B48" s="87"/>
      <c r="L48" s="87"/>
    </row>
    <row r="49" spans="2:12" ht="14.4" customHeight="1">
      <c r="B49" s="87"/>
      <c r="L49" s="87"/>
    </row>
    <row r="50" spans="2:12" s="94" customFormat="1" ht="14.4" customHeight="1">
      <c r="B50" s="93"/>
      <c r="D50" s="117" t="s">
        <v>46</v>
      </c>
      <c r="E50" s="118"/>
      <c r="F50" s="118"/>
      <c r="G50" s="117" t="s">
        <v>47</v>
      </c>
      <c r="H50" s="118"/>
      <c r="I50" s="118"/>
      <c r="J50" s="118"/>
      <c r="K50" s="118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3.2">
      <c r="A61" s="91"/>
      <c r="B61" s="92"/>
      <c r="C61" s="91"/>
      <c r="D61" s="119" t="s">
        <v>48</v>
      </c>
      <c r="E61" s="120"/>
      <c r="F61" s="121" t="s">
        <v>49</v>
      </c>
      <c r="G61" s="119" t="s">
        <v>48</v>
      </c>
      <c r="H61" s="120"/>
      <c r="I61" s="120"/>
      <c r="J61" s="122" t="s">
        <v>49</v>
      </c>
      <c r="K61" s="120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3.2">
      <c r="A65" s="91"/>
      <c r="B65" s="92"/>
      <c r="C65" s="91"/>
      <c r="D65" s="117" t="s">
        <v>50</v>
      </c>
      <c r="E65" s="123"/>
      <c r="F65" s="123"/>
      <c r="G65" s="117" t="s">
        <v>51</v>
      </c>
      <c r="H65" s="123"/>
      <c r="I65" s="123"/>
      <c r="J65" s="123"/>
      <c r="K65" s="123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3.2">
      <c r="A76" s="91"/>
      <c r="B76" s="92"/>
      <c r="C76" s="91"/>
      <c r="D76" s="119" t="s">
        <v>48</v>
      </c>
      <c r="E76" s="120"/>
      <c r="F76" s="121" t="s">
        <v>49</v>
      </c>
      <c r="G76" s="119" t="s">
        <v>48</v>
      </c>
      <c r="H76" s="120"/>
      <c r="I76" s="120"/>
      <c r="J76" s="122" t="s">
        <v>49</v>
      </c>
      <c r="K76" s="120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" customHeight="1">
      <c r="A77" s="91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" customHeight="1">
      <c r="A81" s="91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" customHeight="1">
      <c r="A82" s="91"/>
      <c r="B82" s="92"/>
      <c r="C82" s="88" t="s">
        <v>115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15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76" t="str">
        <f>E7</f>
        <v>SŠ PTA - Svářečská škola a výukový pavilon - EI</v>
      </c>
      <c r="F85" s="277"/>
      <c r="G85" s="277"/>
      <c r="H85" s="277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112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74" t="str">
        <f>E9</f>
        <v>SO 101e - Silnoproudá elektroinstalace</v>
      </c>
      <c r="F87" s="275"/>
      <c r="G87" s="275"/>
      <c r="H87" s="275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19</v>
      </c>
      <c r="D89" s="91"/>
      <c r="E89" s="91"/>
      <c r="F89" s="96" t="str">
        <f>F12</f>
        <v xml:space="preserve"> </v>
      </c>
      <c r="G89" s="91"/>
      <c r="H89" s="91"/>
      <c r="I89" s="90" t="s">
        <v>21</v>
      </c>
      <c r="J89" s="97" t="str">
        <f>IF(J12="","",J12)</f>
        <v>6. 12. 2019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15.15" customHeight="1">
      <c r="A91" s="91"/>
      <c r="B91" s="92"/>
      <c r="C91" s="90" t="s">
        <v>23</v>
      </c>
      <c r="D91" s="91"/>
      <c r="E91" s="91"/>
      <c r="F91" s="96" t="str">
        <f>E15</f>
        <v xml:space="preserve"> </v>
      </c>
      <c r="G91" s="91"/>
      <c r="H91" s="91"/>
      <c r="I91" s="90" t="s">
        <v>28</v>
      </c>
      <c r="J91" s="128" t="str">
        <f>E21</f>
        <v xml:space="preserve"> 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15" customHeight="1">
      <c r="A92" s="91"/>
      <c r="B92" s="92"/>
      <c r="C92" s="90" t="s">
        <v>26</v>
      </c>
      <c r="D92" s="91"/>
      <c r="E92" s="91"/>
      <c r="F92" s="96" t="str">
        <f>IF(E18="","",E18)</f>
        <v>Vyplň údaj</v>
      </c>
      <c r="G92" s="91"/>
      <c r="H92" s="91"/>
      <c r="I92" s="90" t="s">
        <v>30</v>
      </c>
      <c r="J92" s="128" t="str">
        <f>E24</f>
        <v xml:space="preserve"> 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9" t="s">
        <v>116</v>
      </c>
      <c r="D94" s="110"/>
      <c r="E94" s="110"/>
      <c r="F94" s="110"/>
      <c r="G94" s="110"/>
      <c r="H94" s="110"/>
      <c r="I94" s="110"/>
      <c r="J94" s="130" t="s">
        <v>117</v>
      </c>
      <c r="K94" s="110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8" customHeight="1">
      <c r="A96" s="91"/>
      <c r="B96" s="92"/>
      <c r="C96" s="131" t="s">
        <v>118</v>
      </c>
      <c r="D96" s="91"/>
      <c r="E96" s="91"/>
      <c r="F96" s="91"/>
      <c r="G96" s="91"/>
      <c r="H96" s="91"/>
      <c r="I96" s="91"/>
      <c r="J96" s="105">
        <f>SUM(J97,J101,J105)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119</v>
      </c>
    </row>
    <row r="97" spans="2:12" s="132" customFormat="1" ht="24.9" customHeight="1">
      <c r="B97" s="133"/>
      <c r="D97" s="134" t="s">
        <v>120</v>
      </c>
      <c r="E97" s="135"/>
      <c r="F97" s="135"/>
      <c r="G97" s="135"/>
      <c r="H97" s="135"/>
      <c r="I97" s="135"/>
      <c r="J97" s="136">
        <f>SUM(J98:J100)</f>
        <v>0</v>
      </c>
      <c r="L97" s="133"/>
    </row>
    <row r="98" spans="2:12" s="137" customFormat="1" ht="19.95" customHeight="1">
      <c r="B98" s="138"/>
      <c r="D98" s="139" t="s">
        <v>121</v>
      </c>
      <c r="E98" s="140"/>
      <c r="F98" s="140"/>
      <c r="G98" s="140"/>
      <c r="H98" s="140"/>
      <c r="I98" s="140"/>
      <c r="J98" s="141">
        <f>J129</f>
        <v>0</v>
      </c>
      <c r="L98" s="138"/>
    </row>
    <row r="99" spans="2:12" s="137" customFormat="1" ht="19.95" customHeight="1">
      <c r="B99" s="138"/>
      <c r="D99" s="139" t="s">
        <v>122</v>
      </c>
      <c r="E99" s="140"/>
      <c r="F99" s="140"/>
      <c r="G99" s="140"/>
      <c r="H99" s="140"/>
      <c r="I99" s="140"/>
      <c r="J99" s="141">
        <f>J132</f>
        <v>0</v>
      </c>
      <c r="L99" s="138"/>
    </row>
    <row r="100" spans="2:12" s="137" customFormat="1" ht="19.95" customHeight="1">
      <c r="B100" s="138"/>
      <c r="D100" s="139" t="s">
        <v>123</v>
      </c>
      <c r="E100" s="140"/>
      <c r="F100" s="140"/>
      <c r="G100" s="140"/>
      <c r="H100" s="140"/>
      <c r="I100" s="140"/>
      <c r="J100" s="141">
        <f>J135</f>
        <v>0</v>
      </c>
      <c r="L100" s="138"/>
    </row>
    <row r="101" spans="2:12" s="132" customFormat="1" ht="24.9" customHeight="1">
      <c r="B101" s="133"/>
      <c r="D101" s="134" t="s">
        <v>124</v>
      </c>
      <c r="E101" s="135"/>
      <c r="F101" s="135"/>
      <c r="G101" s="135"/>
      <c r="H101" s="135"/>
      <c r="I101" s="135"/>
      <c r="J101" s="136">
        <f>SUM(J102:J104)</f>
        <v>0</v>
      </c>
      <c r="L101" s="133"/>
    </row>
    <row r="102" spans="2:12" s="137" customFormat="1" ht="19.95" customHeight="1">
      <c r="B102" s="138"/>
      <c r="D102" s="139" t="s">
        <v>125</v>
      </c>
      <c r="E102" s="140"/>
      <c r="F102" s="140"/>
      <c r="G102" s="140"/>
      <c r="H102" s="140"/>
      <c r="I102" s="140"/>
      <c r="J102" s="141">
        <f>J143</f>
        <v>0</v>
      </c>
      <c r="L102" s="138"/>
    </row>
    <row r="103" spans="2:12" s="137" customFormat="1" ht="19.95" customHeight="1">
      <c r="B103" s="138"/>
      <c r="D103" s="139" t="s">
        <v>126</v>
      </c>
      <c r="E103" s="140"/>
      <c r="F103" s="140"/>
      <c r="G103" s="140"/>
      <c r="H103" s="140"/>
      <c r="I103" s="140"/>
      <c r="J103" s="141">
        <f>J222</f>
        <v>0</v>
      </c>
      <c r="L103" s="138"/>
    </row>
    <row r="104" spans="2:12" s="137" customFormat="1" ht="19.95" customHeight="1">
      <c r="B104" s="138"/>
      <c r="D104" s="139" t="s">
        <v>127</v>
      </c>
      <c r="E104" s="140"/>
      <c r="F104" s="140"/>
      <c r="G104" s="140"/>
      <c r="H104" s="140"/>
      <c r="I104" s="140"/>
      <c r="J104" s="141">
        <f>J231</f>
        <v>0</v>
      </c>
      <c r="L104" s="138"/>
    </row>
    <row r="105" spans="2:12" s="132" customFormat="1" ht="24.9" customHeight="1">
      <c r="B105" s="133"/>
      <c r="D105" s="134" t="s">
        <v>128</v>
      </c>
      <c r="E105" s="135"/>
      <c r="F105" s="135"/>
      <c r="G105" s="135"/>
      <c r="H105" s="135"/>
      <c r="I105" s="135"/>
      <c r="J105" s="136">
        <f>SUM(J106:J107)</f>
        <v>0</v>
      </c>
      <c r="L105" s="133"/>
    </row>
    <row r="106" spans="2:12" s="137" customFormat="1" ht="19.95" customHeight="1">
      <c r="B106" s="138"/>
      <c r="D106" s="139" t="s">
        <v>129</v>
      </c>
      <c r="E106" s="140"/>
      <c r="F106" s="140"/>
      <c r="G106" s="140"/>
      <c r="H106" s="140"/>
      <c r="I106" s="140"/>
      <c r="J106" s="141">
        <f>J235</f>
        <v>0</v>
      </c>
      <c r="L106" s="138"/>
    </row>
    <row r="107" spans="2:12" s="137" customFormat="1" ht="19.95" customHeight="1">
      <c r="B107" s="138"/>
      <c r="D107" s="139" t="s">
        <v>130</v>
      </c>
      <c r="E107" s="140"/>
      <c r="F107" s="140"/>
      <c r="G107" s="140"/>
      <c r="H107" s="140"/>
      <c r="I107" s="140"/>
      <c r="J107" s="141">
        <f>J243</f>
        <v>0</v>
      </c>
      <c r="L107" s="138"/>
    </row>
    <row r="108" spans="1:31" s="94" customFormat="1" ht="21.75" customHeight="1">
      <c r="A108" s="91"/>
      <c r="B108" s="92"/>
      <c r="C108" s="91"/>
      <c r="D108" s="91"/>
      <c r="E108" s="91"/>
      <c r="F108" s="91"/>
      <c r="G108" s="91"/>
      <c r="H108" s="91"/>
      <c r="I108" s="91"/>
      <c r="J108" s="91"/>
      <c r="K108" s="91"/>
      <c r="L108" s="93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09" spans="1:31" s="94" customFormat="1" ht="6.9" customHeight="1">
      <c r="A109" s="91"/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93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3" spans="1:31" s="94" customFormat="1" ht="6.9" customHeight="1">
      <c r="A113" s="91"/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9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4" customFormat="1" ht="24.9" customHeight="1">
      <c r="A114" s="91"/>
      <c r="B114" s="92"/>
      <c r="C114" s="88" t="s">
        <v>131</v>
      </c>
      <c r="D114" s="91"/>
      <c r="E114" s="91"/>
      <c r="F114" s="91"/>
      <c r="G114" s="91"/>
      <c r="H114" s="91"/>
      <c r="I114" s="91"/>
      <c r="J114" s="91"/>
      <c r="K114" s="91"/>
      <c r="L114" s="93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4" customFormat="1" ht="6.9" customHeight="1">
      <c r="A115" s="91"/>
      <c r="B115" s="92"/>
      <c r="C115" s="91"/>
      <c r="D115" s="91"/>
      <c r="E115" s="91"/>
      <c r="F115" s="91"/>
      <c r="G115" s="91"/>
      <c r="H115" s="91"/>
      <c r="I115" s="91"/>
      <c r="J115" s="91"/>
      <c r="K115" s="91"/>
      <c r="L115" s="93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4" customFormat="1" ht="12" customHeight="1">
      <c r="A116" s="91"/>
      <c r="B116" s="92"/>
      <c r="C116" s="90" t="s">
        <v>15</v>
      </c>
      <c r="D116" s="91"/>
      <c r="E116" s="91"/>
      <c r="F116" s="91"/>
      <c r="G116" s="91"/>
      <c r="H116" s="91"/>
      <c r="I116" s="91"/>
      <c r="J116" s="91"/>
      <c r="K116" s="91"/>
      <c r="L116" s="93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4" customFormat="1" ht="16.5" customHeight="1">
      <c r="A117" s="91"/>
      <c r="B117" s="92"/>
      <c r="C117" s="91"/>
      <c r="D117" s="91"/>
      <c r="E117" s="276" t="str">
        <f>E7</f>
        <v>SŠ PTA - Svářečská škola a výukový pavilon - EI</v>
      </c>
      <c r="F117" s="277"/>
      <c r="G117" s="277"/>
      <c r="H117" s="277"/>
      <c r="I117" s="91"/>
      <c r="J117" s="91"/>
      <c r="K117" s="91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94" customFormat="1" ht="12" customHeight="1">
      <c r="A118" s="91"/>
      <c r="B118" s="92"/>
      <c r="C118" s="90" t="s">
        <v>112</v>
      </c>
      <c r="D118" s="91"/>
      <c r="E118" s="91"/>
      <c r="F118" s="91"/>
      <c r="G118" s="91"/>
      <c r="H118" s="91"/>
      <c r="I118" s="91"/>
      <c r="J118" s="91"/>
      <c r="K118" s="91"/>
      <c r="L118" s="93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s="94" customFormat="1" ht="16.5" customHeight="1">
      <c r="A119" s="91"/>
      <c r="B119" s="92"/>
      <c r="C119" s="91"/>
      <c r="D119" s="91"/>
      <c r="E119" s="274" t="str">
        <f>E9</f>
        <v>SO 101e - Silnoproudá elektroinstalace</v>
      </c>
      <c r="F119" s="275"/>
      <c r="G119" s="275"/>
      <c r="H119" s="275"/>
      <c r="I119" s="91"/>
      <c r="J119" s="91"/>
      <c r="K119" s="91"/>
      <c r="L119" s="93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4" customFormat="1" ht="6.9" customHeight="1">
      <c r="A120" s="91"/>
      <c r="B120" s="92"/>
      <c r="C120" s="91"/>
      <c r="D120" s="91"/>
      <c r="E120" s="91"/>
      <c r="F120" s="91"/>
      <c r="G120" s="91"/>
      <c r="H120" s="91"/>
      <c r="I120" s="91"/>
      <c r="J120" s="91"/>
      <c r="K120" s="91"/>
      <c r="L120" s="93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4" customFormat="1" ht="12" customHeight="1">
      <c r="A121" s="91"/>
      <c r="B121" s="92"/>
      <c r="C121" s="90" t="s">
        <v>19</v>
      </c>
      <c r="D121" s="91"/>
      <c r="E121" s="91"/>
      <c r="F121" s="96" t="str">
        <f>F12</f>
        <v xml:space="preserve"> </v>
      </c>
      <c r="G121" s="91"/>
      <c r="H121" s="91"/>
      <c r="I121" s="90" t="s">
        <v>21</v>
      </c>
      <c r="J121" s="97" t="str">
        <f>IF(J12="","",J12)</f>
        <v>6. 12. 2019</v>
      </c>
      <c r="K121" s="91"/>
      <c r="L121" s="93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4" customFormat="1" ht="6.9" customHeight="1">
      <c r="A122" s="91"/>
      <c r="B122" s="92"/>
      <c r="C122" s="91"/>
      <c r="D122" s="91"/>
      <c r="E122" s="91"/>
      <c r="F122" s="91"/>
      <c r="G122" s="91"/>
      <c r="H122" s="91"/>
      <c r="I122" s="91"/>
      <c r="J122" s="91"/>
      <c r="K122" s="91"/>
      <c r="L122" s="93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94" customFormat="1" ht="15.15" customHeight="1">
      <c r="A123" s="91"/>
      <c r="B123" s="92"/>
      <c r="C123" s="90" t="s">
        <v>23</v>
      </c>
      <c r="D123" s="91"/>
      <c r="E123" s="91"/>
      <c r="F123" s="96" t="str">
        <f>E15</f>
        <v xml:space="preserve"> </v>
      </c>
      <c r="G123" s="91"/>
      <c r="H123" s="91"/>
      <c r="I123" s="90" t="s">
        <v>28</v>
      </c>
      <c r="J123" s="128" t="str">
        <f>E21</f>
        <v xml:space="preserve"> </v>
      </c>
      <c r="K123" s="91"/>
      <c r="L123" s="93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</row>
    <row r="124" spans="1:31" s="94" customFormat="1" ht="15.15" customHeight="1">
      <c r="A124" s="91"/>
      <c r="B124" s="92"/>
      <c r="C124" s="90" t="s">
        <v>26</v>
      </c>
      <c r="D124" s="91"/>
      <c r="E124" s="91"/>
      <c r="F124" s="96" t="str">
        <f>IF(E18="","",E18)</f>
        <v>Vyplň údaj</v>
      </c>
      <c r="G124" s="91"/>
      <c r="H124" s="91"/>
      <c r="I124" s="90" t="s">
        <v>30</v>
      </c>
      <c r="J124" s="128" t="str">
        <f>E24</f>
        <v xml:space="preserve"> </v>
      </c>
      <c r="K124" s="91"/>
      <c r="L124" s="93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</row>
    <row r="125" spans="1:31" s="94" customFormat="1" ht="10.35" customHeight="1">
      <c r="A125" s="91"/>
      <c r="B125" s="92"/>
      <c r="C125" s="91"/>
      <c r="D125" s="91"/>
      <c r="E125" s="91"/>
      <c r="F125" s="91"/>
      <c r="G125" s="91"/>
      <c r="H125" s="91"/>
      <c r="I125" s="91"/>
      <c r="J125" s="91"/>
      <c r="K125" s="91"/>
      <c r="L125" s="93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</row>
    <row r="126" spans="1:31" s="152" customFormat="1" ht="29.25" customHeight="1">
      <c r="A126" s="142"/>
      <c r="B126" s="143"/>
      <c r="C126" s="144" t="s">
        <v>132</v>
      </c>
      <c r="D126" s="145" t="s">
        <v>58</v>
      </c>
      <c r="E126" s="145" t="s">
        <v>54</v>
      </c>
      <c r="F126" s="145" t="s">
        <v>55</v>
      </c>
      <c r="G126" s="145" t="s">
        <v>133</v>
      </c>
      <c r="H126" s="145" t="s">
        <v>134</v>
      </c>
      <c r="I126" s="145" t="s">
        <v>135</v>
      </c>
      <c r="J126" s="146" t="s">
        <v>117</v>
      </c>
      <c r="K126" s="147" t="s">
        <v>136</v>
      </c>
      <c r="L126" s="148"/>
      <c r="M126" s="149" t="s">
        <v>1</v>
      </c>
      <c r="N126" s="150" t="s">
        <v>37</v>
      </c>
      <c r="O126" s="150" t="s">
        <v>137</v>
      </c>
      <c r="P126" s="150" t="s">
        <v>138</v>
      </c>
      <c r="Q126" s="150" t="s">
        <v>139</v>
      </c>
      <c r="R126" s="150" t="s">
        <v>140</v>
      </c>
      <c r="S126" s="150" t="s">
        <v>141</v>
      </c>
      <c r="T126" s="151" t="s">
        <v>142</v>
      </c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</row>
    <row r="127" spans="1:63" s="94" customFormat="1" ht="22.8" customHeight="1">
      <c r="A127" s="91"/>
      <c r="B127" s="92"/>
      <c r="C127" s="153" t="s">
        <v>143</v>
      </c>
      <c r="D127" s="91"/>
      <c r="E127" s="91"/>
      <c r="F127" s="91"/>
      <c r="G127" s="91"/>
      <c r="H127" s="91"/>
      <c r="I127" s="91"/>
      <c r="J127" s="154">
        <f>SUM(J97,J101,J105)</f>
        <v>0</v>
      </c>
      <c r="K127" s="91"/>
      <c r="L127" s="92"/>
      <c r="M127" s="155"/>
      <c r="N127" s="156"/>
      <c r="O127" s="103"/>
      <c r="P127" s="157">
        <f>P128+P142+P234</f>
        <v>0</v>
      </c>
      <c r="Q127" s="103"/>
      <c r="R127" s="157">
        <f>R128+R142+R234</f>
        <v>6.924322</v>
      </c>
      <c r="S127" s="103"/>
      <c r="T127" s="158">
        <f>T128+T142+T234</f>
        <v>8.5</v>
      </c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T127" s="84" t="s">
        <v>72</v>
      </c>
      <c r="AU127" s="84" t="s">
        <v>119</v>
      </c>
      <c r="BK127" s="159">
        <f>BK128+BK142+BK234</f>
        <v>0</v>
      </c>
    </row>
    <row r="128" spans="2:63" s="160" customFormat="1" ht="25.95" customHeight="1">
      <c r="B128" s="161"/>
      <c r="D128" s="162" t="s">
        <v>72</v>
      </c>
      <c r="E128" s="163" t="s">
        <v>144</v>
      </c>
      <c r="F128" s="163" t="s">
        <v>145</v>
      </c>
      <c r="J128" s="164">
        <f>BK128</f>
        <v>0</v>
      </c>
      <c r="L128" s="161"/>
      <c r="M128" s="165"/>
      <c r="N128" s="166"/>
      <c r="O128" s="166"/>
      <c r="P128" s="167">
        <f>P129+P132+P135</f>
        <v>0</v>
      </c>
      <c r="Q128" s="166"/>
      <c r="R128" s="167">
        <f>R129+R132+R135</f>
        <v>0.225</v>
      </c>
      <c r="S128" s="166"/>
      <c r="T128" s="168">
        <f>T129+T132+T135</f>
        <v>8.5</v>
      </c>
      <c r="AR128" s="162" t="s">
        <v>81</v>
      </c>
      <c r="AT128" s="169" t="s">
        <v>72</v>
      </c>
      <c r="AU128" s="169" t="s">
        <v>73</v>
      </c>
      <c r="AY128" s="162" t="s">
        <v>146</v>
      </c>
      <c r="BK128" s="170">
        <f>BK129+BK132+BK135</f>
        <v>0</v>
      </c>
    </row>
    <row r="129" spans="2:63" s="160" customFormat="1" ht="22.8" customHeight="1">
      <c r="B129" s="161"/>
      <c r="D129" s="162" t="s">
        <v>72</v>
      </c>
      <c r="E129" s="171" t="s">
        <v>147</v>
      </c>
      <c r="F129" s="171" t="s">
        <v>148</v>
      </c>
      <c r="J129" s="172">
        <f>SUM(J130)</f>
        <v>0</v>
      </c>
      <c r="L129" s="161"/>
      <c r="M129" s="165"/>
      <c r="N129" s="166"/>
      <c r="O129" s="166"/>
      <c r="P129" s="167">
        <f>SUM(P130:P131)</f>
        <v>0</v>
      </c>
      <c r="Q129" s="166"/>
      <c r="R129" s="167">
        <f>SUM(R130:R131)</f>
        <v>0.225</v>
      </c>
      <c r="S129" s="166"/>
      <c r="T129" s="168">
        <f>SUM(T130:T131)</f>
        <v>0</v>
      </c>
      <c r="AR129" s="162" t="s">
        <v>81</v>
      </c>
      <c r="AT129" s="169" t="s">
        <v>72</v>
      </c>
      <c r="AU129" s="169" t="s">
        <v>81</v>
      </c>
      <c r="AY129" s="162" t="s">
        <v>146</v>
      </c>
      <c r="BK129" s="170">
        <f>SUM(BK130:BK131)</f>
        <v>0</v>
      </c>
    </row>
    <row r="130" spans="1:65" s="94" customFormat="1" ht="16.5" customHeight="1">
      <c r="A130" s="91"/>
      <c r="B130" s="92"/>
      <c r="C130" s="173" t="s">
        <v>81</v>
      </c>
      <c r="D130" s="173" t="s">
        <v>149</v>
      </c>
      <c r="E130" s="174" t="s">
        <v>150</v>
      </c>
      <c r="F130" s="175" t="s">
        <v>151</v>
      </c>
      <c r="G130" s="176" t="s">
        <v>152</v>
      </c>
      <c r="H130" s="177">
        <v>500</v>
      </c>
      <c r="I130" s="79"/>
      <c r="J130" s="178">
        <f>ROUND(I130*H130,2)</f>
        <v>0</v>
      </c>
      <c r="K130" s="179"/>
      <c r="L130" s="92"/>
      <c r="M130" s="180" t="s">
        <v>1</v>
      </c>
      <c r="N130" s="181" t="s">
        <v>38</v>
      </c>
      <c r="O130" s="182"/>
      <c r="P130" s="183">
        <f>O130*H130</f>
        <v>0</v>
      </c>
      <c r="Q130" s="183">
        <v>0.00045</v>
      </c>
      <c r="R130" s="183">
        <f>Q130*H130</f>
        <v>0.225</v>
      </c>
      <c r="S130" s="183">
        <v>0</v>
      </c>
      <c r="T130" s="184">
        <f>S130*H130</f>
        <v>0</v>
      </c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R130" s="185" t="s">
        <v>153</v>
      </c>
      <c r="AT130" s="185" t="s">
        <v>149</v>
      </c>
      <c r="AU130" s="185" t="s">
        <v>84</v>
      </c>
      <c r="AY130" s="84" t="s">
        <v>146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84" t="s">
        <v>81</v>
      </c>
      <c r="BK130" s="186">
        <f>ROUND(I130*H130,2)</f>
        <v>0</v>
      </c>
      <c r="BL130" s="84" t="s">
        <v>153</v>
      </c>
      <c r="BM130" s="185" t="s">
        <v>154</v>
      </c>
    </row>
    <row r="131" spans="2:51" s="187" customFormat="1" ht="12">
      <c r="B131" s="188"/>
      <c r="D131" s="189" t="s">
        <v>155</v>
      </c>
      <c r="E131" s="190" t="s">
        <v>1</v>
      </c>
      <c r="F131" s="191" t="s">
        <v>156</v>
      </c>
      <c r="H131" s="192">
        <v>500</v>
      </c>
      <c r="I131" s="80"/>
      <c r="L131" s="188"/>
      <c r="M131" s="193"/>
      <c r="N131" s="194"/>
      <c r="O131" s="194"/>
      <c r="P131" s="194"/>
      <c r="Q131" s="194"/>
      <c r="R131" s="194"/>
      <c r="S131" s="194"/>
      <c r="T131" s="195"/>
      <c r="AT131" s="190" t="s">
        <v>155</v>
      </c>
      <c r="AU131" s="190" t="s">
        <v>84</v>
      </c>
      <c r="AV131" s="187" t="s">
        <v>84</v>
      </c>
      <c r="AW131" s="187" t="s">
        <v>29</v>
      </c>
      <c r="AX131" s="187" t="s">
        <v>81</v>
      </c>
      <c r="AY131" s="190" t="s">
        <v>146</v>
      </c>
    </row>
    <row r="132" spans="2:63" s="160" customFormat="1" ht="22.8" customHeight="1">
      <c r="B132" s="161"/>
      <c r="D132" s="162" t="s">
        <v>72</v>
      </c>
      <c r="E132" s="171" t="s">
        <v>157</v>
      </c>
      <c r="F132" s="171" t="s">
        <v>158</v>
      </c>
      <c r="I132" s="78"/>
      <c r="J132" s="172">
        <f>SUM(J133:J134)</f>
        <v>0</v>
      </c>
      <c r="L132" s="161"/>
      <c r="M132" s="165"/>
      <c r="N132" s="166"/>
      <c r="O132" s="166"/>
      <c r="P132" s="167">
        <f>SUM(P133:P134)</f>
        <v>0</v>
      </c>
      <c r="Q132" s="166"/>
      <c r="R132" s="167">
        <f>SUM(R133:R134)</f>
        <v>0</v>
      </c>
      <c r="S132" s="166"/>
      <c r="T132" s="168">
        <f>SUM(T133:T134)</f>
        <v>8.5</v>
      </c>
      <c r="AR132" s="162" t="s">
        <v>81</v>
      </c>
      <c r="AT132" s="169" t="s">
        <v>72</v>
      </c>
      <c r="AU132" s="169" t="s">
        <v>81</v>
      </c>
      <c r="AY132" s="162" t="s">
        <v>146</v>
      </c>
      <c r="BK132" s="170">
        <f>SUM(BK133:BK134)</f>
        <v>0</v>
      </c>
    </row>
    <row r="133" spans="1:65" s="94" customFormat="1" ht="36" customHeight="1">
      <c r="A133" s="91"/>
      <c r="B133" s="92"/>
      <c r="C133" s="173" t="s">
        <v>84</v>
      </c>
      <c r="D133" s="173" t="s">
        <v>149</v>
      </c>
      <c r="E133" s="174" t="s">
        <v>159</v>
      </c>
      <c r="F133" s="175" t="s">
        <v>160</v>
      </c>
      <c r="G133" s="176" t="s">
        <v>161</v>
      </c>
      <c r="H133" s="177">
        <v>300</v>
      </c>
      <c r="I133" s="79"/>
      <c r="J133" s="178">
        <f>ROUND(I133*H133,2)</f>
        <v>0</v>
      </c>
      <c r="K133" s="179"/>
      <c r="L133" s="92"/>
      <c r="M133" s="180" t="s">
        <v>1</v>
      </c>
      <c r="N133" s="181" t="s">
        <v>38</v>
      </c>
      <c r="O133" s="182"/>
      <c r="P133" s="183">
        <f>O133*H133</f>
        <v>0</v>
      </c>
      <c r="Q133" s="183">
        <v>0</v>
      </c>
      <c r="R133" s="183">
        <f>Q133*H133</f>
        <v>0</v>
      </c>
      <c r="S133" s="183">
        <v>0.015</v>
      </c>
      <c r="T133" s="184">
        <f>S133*H133</f>
        <v>4.5</v>
      </c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R133" s="185" t="s">
        <v>153</v>
      </c>
      <c r="AT133" s="185" t="s">
        <v>149</v>
      </c>
      <c r="AU133" s="185" t="s">
        <v>84</v>
      </c>
      <c r="AY133" s="84" t="s">
        <v>146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84" t="s">
        <v>81</v>
      </c>
      <c r="BK133" s="186">
        <f>ROUND(I133*H133,2)</f>
        <v>0</v>
      </c>
      <c r="BL133" s="84" t="s">
        <v>153</v>
      </c>
      <c r="BM133" s="185" t="s">
        <v>162</v>
      </c>
    </row>
    <row r="134" spans="1:65" s="94" customFormat="1" ht="36" customHeight="1">
      <c r="A134" s="91"/>
      <c r="B134" s="92"/>
      <c r="C134" s="173" t="s">
        <v>147</v>
      </c>
      <c r="D134" s="173" t="s">
        <v>149</v>
      </c>
      <c r="E134" s="174" t="s">
        <v>163</v>
      </c>
      <c r="F134" s="175" t="s">
        <v>164</v>
      </c>
      <c r="G134" s="176" t="s">
        <v>152</v>
      </c>
      <c r="H134" s="177">
        <v>2000</v>
      </c>
      <c r="I134" s="79"/>
      <c r="J134" s="178">
        <f>ROUND(I134*H134,2)</f>
        <v>0</v>
      </c>
      <c r="K134" s="179"/>
      <c r="L134" s="92"/>
      <c r="M134" s="180" t="s">
        <v>1</v>
      </c>
      <c r="N134" s="181" t="s">
        <v>38</v>
      </c>
      <c r="O134" s="182"/>
      <c r="P134" s="183">
        <f>O134*H134</f>
        <v>0</v>
      </c>
      <c r="Q134" s="183">
        <v>0</v>
      </c>
      <c r="R134" s="183">
        <f>Q134*H134</f>
        <v>0</v>
      </c>
      <c r="S134" s="183">
        <v>0.002</v>
      </c>
      <c r="T134" s="184">
        <f>S134*H134</f>
        <v>4</v>
      </c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R134" s="185" t="s">
        <v>153</v>
      </c>
      <c r="AT134" s="185" t="s">
        <v>149</v>
      </c>
      <c r="AU134" s="185" t="s">
        <v>84</v>
      </c>
      <c r="AY134" s="84" t="s">
        <v>146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84" t="s">
        <v>81</v>
      </c>
      <c r="BK134" s="186">
        <f>ROUND(I134*H134,2)</f>
        <v>0</v>
      </c>
      <c r="BL134" s="84" t="s">
        <v>153</v>
      </c>
      <c r="BM134" s="185" t="s">
        <v>165</v>
      </c>
    </row>
    <row r="135" spans="2:63" s="160" customFormat="1" ht="22.8" customHeight="1">
      <c r="B135" s="161"/>
      <c r="D135" s="162" t="s">
        <v>72</v>
      </c>
      <c r="E135" s="171" t="s">
        <v>166</v>
      </c>
      <c r="F135" s="171" t="s">
        <v>167</v>
      </c>
      <c r="I135" s="78"/>
      <c r="J135" s="172">
        <f>SUM(J136:J141)</f>
        <v>0</v>
      </c>
      <c r="L135" s="161"/>
      <c r="M135" s="165"/>
      <c r="N135" s="166"/>
      <c r="O135" s="166"/>
      <c r="P135" s="167">
        <f>SUM(P136:P141)</f>
        <v>0</v>
      </c>
      <c r="Q135" s="166"/>
      <c r="R135" s="167">
        <f>SUM(R136:R141)</f>
        <v>0</v>
      </c>
      <c r="S135" s="166"/>
      <c r="T135" s="168">
        <f>SUM(T136:T141)</f>
        <v>0</v>
      </c>
      <c r="AR135" s="162" t="s">
        <v>81</v>
      </c>
      <c r="AT135" s="169" t="s">
        <v>72</v>
      </c>
      <c r="AU135" s="169" t="s">
        <v>81</v>
      </c>
      <c r="AY135" s="162" t="s">
        <v>146</v>
      </c>
      <c r="BK135" s="170">
        <f>SUM(BK136:BK141)</f>
        <v>0</v>
      </c>
    </row>
    <row r="136" spans="1:65" s="94" customFormat="1" ht="36" customHeight="1">
      <c r="A136" s="91"/>
      <c r="B136" s="92"/>
      <c r="C136" s="173" t="s">
        <v>153</v>
      </c>
      <c r="D136" s="173" t="s">
        <v>149</v>
      </c>
      <c r="E136" s="174" t="s">
        <v>168</v>
      </c>
      <c r="F136" s="175" t="s">
        <v>169</v>
      </c>
      <c r="G136" s="176" t="s">
        <v>170</v>
      </c>
      <c r="H136" s="177">
        <v>8.5</v>
      </c>
      <c r="I136" s="79"/>
      <c r="J136" s="178">
        <f>ROUND(I136*H136,2)</f>
        <v>0</v>
      </c>
      <c r="K136" s="179"/>
      <c r="L136" s="92"/>
      <c r="M136" s="180" t="s">
        <v>1</v>
      </c>
      <c r="N136" s="181" t="s">
        <v>39</v>
      </c>
      <c r="O136" s="182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85" t="s">
        <v>153</v>
      </c>
      <c r="AT136" s="185" t="s">
        <v>149</v>
      </c>
      <c r="AU136" s="185" t="s">
        <v>84</v>
      </c>
      <c r="AY136" s="84" t="s">
        <v>146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84" t="s">
        <v>84</v>
      </c>
      <c r="BK136" s="186">
        <f>ROUND(I136*H136,2)</f>
        <v>0</v>
      </c>
      <c r="BL136" s="84" t="s">
        <v>153</v>
      </c>
      <c r="BM136" s="185" t="s">
        <v>171</v>
      </c>
    </row>
    <row r="137" spans="1:65" s="94" customFormat="1" ht="36" customHeight="1">
      <c r="A137" s="91"/>
      <c r="B137" s="92"/>
      <c r="C137" s="173" t="s">
        <v>172</v>
      </c>
      <c r="D137" s="173" t="s">
        <v>149</v>
      </c>
      <c r="E137" s="174" t="s">
        <v>173</v>
      </c>
      <c r="F137" s="175" t="s">
        <v>174</v>
      </c>
      <c r="G137" s="176" t="s">
        <v>170</v>
      </c>
      <c r="H137" s="177">
        <v>42.5</v>
      </c>
      <c r="I137" s="79"/>
      <c r="J137" s="178">
        <f>ROUND(I137*H137,2)</f>
        <v>0</v>
      </c>
      <c r="K137" s="179"/>
      <c r="L137" s="92"/>
      <c r="M137" s="180" t="s">
        <v>1</v>
      </c>
      <c r="N137" s="181" t="s">
        <v>39</v>
      </c>
      <c r="O137" s="182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R137" s="185" t="s">
        <v>153</v>
      </c>
      <c r="AT137" s="185" t="s">
        <v>149</v>
      </c>
      <c r="AU137" s="185" t="s">
        <v>84</v>
      </c>
      <c r="AY137" s="84" t="s">
        <v>146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84" t="s">
        <v>84</v>
      </c>
      <c r="BK137" s="186">
        <f>ROUND(I137*H137,2)</f>
        <v>0</v>
      </c>
      <c r="BL137" s="84" t="s">
        <v>153</v>
      </c>
      <c r="BM137" s="185" t="s">
        <v>175</v>
      </c>
    </row>
    <row r="138" spans="2:51" s="187" customFormat="1" ht="12">
      <c r="B138" s="188"/>
      <c r="D138" s="189" t="s">
        <v>155</v>
      </c>
      <c r="F138" s="191" t="s">
        <v>176</v>
      </c>
      <c r="H138" s="192">
        <v>42.5</v>
      </c>
      <c r="I138" s="80"/>
      <c r="L138" s="188"/>
      <c r="M138" s="193"/>
      <c r="N138" s="194"/>
      <c r="O138" s="194"/>
      <c r="P138" s="194"/>
      <c r="Q138" s="194"/>
      <c r="R138" s="194"/>
      <c r="S138" s="194"/>
      <c r="T138" s="195"/>
      <c r="AT138" s="190" t="s">
        <v>155</v>
      </c>
      <c r="AU138" s="190" t="s">
        <v>84</v>
      </c>
      <c r="AV138" s="187" t="s">
        <v>84</v>
      </c>
      <c r="AW138" s="187" t="s">
        <v>3</v>
      </c>
      <c r="AX138" s="187" t="s">
        <v>81</v>
      </c>
      <c r="AY138" s="190" t="s">
        <v>146</v>
      </c>
    </row>
    <row r="139" spans="1:65" s="94" customFormat="1" ht="24" customHeight="1">
      <c r="A139" s="91"/>
      <c r="B139" s="92"/>
      <c r="C139" s="173" t="s">
        <v>177</v>
      </c>
      <c r="D139" s="173" t="s">
        <v>149</v>
      </c>
      <c r="E139" s="174" t="s">
        <v>178</v>
      </c>
      <c r="F139" s="175" t="s">
        <v>179</v>
      </c>
      <c r="G139" s="176" t="s">
        <v>170</v>
      </c>
      <c r="H139" s="177">
        <v>8.5</v>
      </c>
      <c r="I139" s="79"/>
      <c r="J139" s="178">
        <f>ROUND(I139*H139,2)</f>
        <v>0</v>
      </c>
      <c r="K139" s="179"/>
      <c r="L139" s="92"/>
      <c r="M139" s="180" t="s">
        <v>1</v>
      </c>
      <c r="N139" s="181" t="s">
        <v>39</v>
      </c>
      <c r="O139" s="182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R139" s="185" t="s">
        <v>153</v>
      </c>
      <c r="AT139" s="185" t="s">
        <v>149</v>
      </c>
      <c r="AU139" s="185" t="s">
        <v>84</v>
      </c>
      <c r="AY139" s="84" t="s">
        <v>146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84" t="s">
        <v>84</v>
      </c>
      <c r="BK139" s="186">
        <f>ROUND(I139*H139,2)</f>
        <v>0</v>
      </c>
      <c r="BL139" s="84" t="s">
        <v>153</v>
      </c>
      <c r="BM139" s="185" t="s">
        <v>180</v>
      </c>
    </row>
    <row r="140" spans="1:65" s="94" customFormat="1" ht="36" customHeight="1">
      <c r="A140" s="91"/>
      <c r="B140" s="92"/>
      <c r="C140" s="173" t="s">
        <v>181</v>
      </c>
      <c r="D140" s="173" t="s">
        <v>149</v>
      </c>
      <c r="E140" s="174" t="s">
        <v>182</v>
      </c>
      <c r="F140" s="175" t="s">
        <v>183</v>
      </c>
      <c r="G140" s="176" t="s">
        <v>170</v>
      </c>
      <c r="H140" s="177">
        <v>8.5</v>
      </c>
      <c r="I140" s="79"/>
      <c r="J140" s="178">
        <f>ROUND(I140*H140,2)</f>
        <v>0</v>
      </c>
      <c r="K140" s="179"/>
      <c r="L140" s="92"/>
      <c r="M140" s="180" t="s">
        <v>1</v>
      </c>
      <c r="N140" s="181" t="s">
        <v>39</v>
      </c>
      <c r="O140" s="182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R140" s="185" t="s">
        <v>153</v>
      </c>
      <c r="AT140" s="185" t="s">
        <v>149</v>
      </c>
      <c r="AU140" s="185" t="s">
        <v>84</v>
      </c>
      <c r="AY140" s="84" t="s">
        <v>146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84" t="s">
        <v>84</v>
      </c>
      <c r="BK140" s="186">
        <f>ROUND(I140*H140,2)</f>
        <v>0</v>
      </c>
      <c r="BL140" s="84" t="s">
        <v>153</v>
      </c>
      <c r="BM140" s="185" t="s">
        <v>184</v>
      </c>
    </row>
    <row r="141" spans="1:65" s="94" customFormat="1" ht="24" customHeight="1">
      <c r="A141" s="91"/>
      <c r="B141" s="92"/>
      <c r="C141" s="173" t="s">
        <v>185</v>
      </c>
      <c r="D141" s="173" t="s">
        <v>149</v>
      </c>
      <c r="E141" s="174" t="s">
        <v>186</v>
      </c>
      <c r="F141" s="175" t="s">
        <v>187</v>
      </c>
      <c r="G141" s="176" t="s">
        <v>170</v>
      </c>
      <c r="H141" s="177">
        <v>8.5</v>
      </c>
      <c r="I141" s="79"/>
      <c r="J141" s="178">
        <f>ROUND(I141*H141,2)</f>
        <v>0</v>
      </c>
      <c r="K141" s="179"/>
      <c r="L141" s="92"/>
      <c r="M141" s="180" t="s">
        <v>1</v>
      </c>
      <c r="N141" s="181" t="s">
        <v>39</v>
      </c>
      <c r="O141" s="182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R141" s="185" t="s">
        <v>153</v>
      </c>
      <c r="AT141" s="185" t="s">
        <v>149</v>
      </c>
      <c r="AU141" s="185" t="s">
        <v>84</v>
      </c>
      <c r="AY141" s="84" t="s">
        <v>146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84" t="s">
        <v>84</v>
      </c>
      <c r="BK141" s="186">
        <f>ROUND(I141*H141,2)</f>
        <v>0</v>
      </c>
      <c r="BL141" s="84" t="s">
        <v>153</v>
      </c>
      <c r="BM141" s="185" t="s">
        <v>188</v>
      </c>
    </row>
    <row r="142" spans="2:63" s="160" customFormat="1" ht="25.95" customHeight="1">
      <c r="B142" s="161"/>
      <c r="D142" s="162" t="s">
        <v>72</v>
      </c>
      <c r="E142" s="163" t="s">
        <v>189</v>
      </c>
      <c r="F142" s="163" t="s">
        <v>190</v>
      </c>
      <c r="I142" s="78"/>
      <c r="J142" s="164">
        <f>SUM(J143,J222,J231)</f>
        <v>0</v>
      </c>
      <c r="L142" s="161"/>
      <c r="M142" s="165"/>
      <c r="N142" s="166"/>
      <c r="O142" s="166"/>
      <c r="P142" s="167">
        <f>P143+P222+P231</f>
        <v>0</v>
      </c>
      <c r="Q142" s="166"/>
      <c r="R142" s="167">
        <f>R143+R222+R231</f>
        <v>5.796422000000001</v>
      </c>
      <c r="S142" s="166"/>
      <c r="T142" s="168">
        <f>T143+T222+T231</f>
        <v>0</v>
      </c>
      <c r="AR142" s="162" t="s">
        <v>84</v>
      </c>
      <c r="AT142" s="169" t="s">
        <v>72</v>
      </c>
      <c r="AU142" s="169" t="s">
        <v>73</v>
      </c>
      <c r="AY142" s="162" t="s">
        <v>146</v>
      </c>
      <c r="BK142" s="170">
        <f>BK143+BK222+BK231</f>
        <v>0</v>
      </c>
    </row>
    <row r="143" spans="2:63" s="160" customFormat="1" ht="22.8" customHeight="1">
      <c r="B143" s="161"/>
      <c r="D143" s="162" t="s">
        <v>72</v>
      </c>
      <c r="E143" s="171" t="s">
        <v>191</v>
      </c>
      <c r="F143" s="171" t="s">
        <v>192</v>
      </c>
      <c r="I143" s="78"/>
      <c r="J143" s="172">
        <f>SUM(J144:J221)</f>
        <v>0</v>
      </c>
      <c r="L143" s="161"/>
      <c r="M143" s="165"/>
      <c r="N143" s="166"/>
      <c r="O143" s="166"/>
      <c r="P143" s="167">
        <f>SUM(P144:P221)</f>
        <v>0</v>
      </c>
      <c r="Q143" s="166"/>
      <c r="R143" s="167">
        <f>SUM(R144:R221)</f>
        <v>4.399820000000001</v>
      </c>
      <c r="S143" s="166"/>
      <c r="T143" s="168">
        <f>SUM(T144:T221)</f>
        <v>0</v>
      </c>
      <c r="AR143" s="162" t="s">
        <v>84</v>
      </c>
      <c r="AT143" s="169" t="s">
        <v>72</v>
      </c>
      <c r="AU143" s="169" t="s">
        <v>81</v>
      </c>
      <c r="AY143" s="162" t="s">
        <v>146</v>
      </c>
      <c r="BK143" s="170">
        <f>SUM(BK144:BK221)</f>
        <v>0</v>
      </c>
    </row>
    <row r="144" spans="1:65" s="94" customFormat="1" ht="48" customHeight="1">
      <c r="A144" s="91"/>
      <c r="B144" s="92"/>
      <c r="C144" s="173" t="s">
        <v>157</v>
      </c>
      <c r="D144" s="173" t="s">
        <v>149</v>
      </c>
      <c r="E144" s="174" t="s">
        <v>193</v>
      </c>
      <c r="F144" s="175" t="s">
        <v>194</v>
      </c>
      <c r="G144" s="176" t="s">
        <v>161</v>
      </c>
      <c r="H144" s="177">
        <v>300</v>
      </c>
      <c r="I144" s="79"/>
      <c r="J144" s="178">
        <f>ROUND(I144*H144,2)</f>
        <v>0</v>
      </c>
      <c r="K144" s="179"/>
      <c r="L144" s="92"/>
      <c r="M144" s="180" t="s">
        <v>1</v>
      </c>
      <c r="N144" s="181" t="s">
        <v>39</v>
      </c>
      <c r="O144" s="182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R144" s="185" t="s">
        <v>195</v>
      </c>
      <c r="AT144" s="185" t="s">
        <v>149</v>
      </c>
      <c r="AU144" s="185" t="s">
        <v>84</v>
      </c>
      <c r="AY144" s="84" t="s">
        <v>146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84" t="s">
        <v>84</v>
      </c>
      <c r="BK144" s="186">
        <f>ROUND(I144*H144,2)</f>
        <v>0</v>
      </c>
      <c r="BL144" s="84" t="s">
        <v>195</v>
      </c>
      <c r="BM144" s="185" t="s">
        <v>196</v>
      </c>
    </row>
    <row r="145" spans="1:65" s="94" customFormat="1" ht="36" customHeight="1">
      <c r="A145" s="91"/>
      <c r="B145" s="92"/>
      <c r="C145" s="196" t="s">
        <v>197</v>
      </c>
      <c r="D145" s="196" t="s">
        <v>198</v>
      </c>
      <c r="E145" s="197" t="s">
        <v>199</v>
      </c>
      <c r="F145" s="198" t="s">
        <v>200</v>
      </c>
      <c r="G145" s="199" t="s">
        <v>161</v>
      </c>
      <c r="H145" s="200">
        <v>300</v>
      </c>
      <c r="I145" s="81"/>
      <c r="J145" s="201">
        <f>ROUND(I145*H145,2)</f>
        <v>0</v>
      </c>
      <c r="K145" s="202"/>
      <c r="L145" s="203"/>
      <c r="M145" s="204" t="s">
        <v>1</v>
      </c>
      <c r="N145" s="205" t="s">
        <v>39</v>
      </c>
      <c r="O145" s="182"/>
      <c r="P145" s="183">
        <f>O145*H145</f>
        <v>0</v>
      </c>
      <c r="Q145" s="183">
        <v>9E-05</v>
      </c>
      <c r="R145" s="183">
        <f>Q145*H145</f>
        <v>0.027000000000000003</v>
      </c>
      <c r="S145" s="183">
        <v>0</v>
      </c>
      <c r="T145" s="184">
        <f>S145*H145</f>
        <v>0</v>
      </c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R145" s="185" t="s">
        <v>201</v>
      </c>
      <c r="AT145" s="185" t="s">
        <v>198</v>
      </c>
      <c r="AU145" s="185" t="s">
        <v>84</v>
      </c>
      <c r="AY145" s="84" t="s">
        <v>146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84" t="s">
        <v>84</v>
      </c>
      <c r="BK145" s="186">
        <f>ROUND(I145*H145,2)</f>
        <v>0</v>
      </c>
      <c r="BL145" s="84" t="s">
        <v>195</v>
      </c>
      <c r="BM145" s="185" t="s">
        <v>202</v>
      </c>
    </row>
    <row r="146" spans="1:47" s="94" customFormat="1" ht="19.2">
      <c r="A146" s="91"/>
      <c r="B146" s="92"/>
      <c r="C146" s="91"/>
      <c r="D146" s="189" t="s">
        <v>203</v>
      </c>
      <c r="E146" s="91"/>
      <c r="F146" s="206" t="s">
        <v>204</v>
      </c>
      <c r="G146" s="91"/>
      <c r="H146" s="91"/>
      <c r="I146" s="77"/>
      <c r="J146" s="91"/>
      <c r="K146" s="91"/>
      <c r="L146" s="92"/>
      <c r="M146" s="207"/>
      <c r="N146" s="208"/>
      <c r="O146" s="182"/>
      <c r="P146" s="182"/>
      <c r="Q146" s="182"/>
      <c r="R146" s="182"/>
      <c r="S146" s="182"/>
      <c r="T146" s="209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T146" s="84" t="s">
        <v>203</v>
      </c>
      <c r="AU146" s="84" t="s">
        <v>84</v>
      </c>
    </row>
    <row r="147" spans="1:65" s="94" customFormat="1" ht="48" customHeight="1">
      <c r="A147" s="91"/>
      <c r="B147" s="92"/>
      <c r="C147" s="173" t="s">
        <v>205</v>
      </c>
      <c r="D147" s="173" t="s">
        <v>149</v>
      </c>
      <c r="E147" s="174" t="s">
        <v>206</v>
      </c>
      <c r="F147" s="175" t="s">
        <v>207</v>
      </c>
      <c r="G147" s="176" t="s">
        <v>161</v>
      </c>
      <c r="H147" s="177">
        <v>1</v>
      </c>
      <c r="I147" s="79"/>
      <c r="J147" s="178">
        <f>ROUND(I147*H147,2)</f>
        <v>0</v>
      </c>
      <c r="K147" s="179"/>
      <c r="L147" s="92"/>
      <c r="M147" s="180" t="s">
        <v>1</v>
      </c>
      <c r="N147" s="181" t="s">
        <v>38</v>
      </c>
      <c r="O147" s="182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R147" s="185" t="s">
        <v>195</v>
      </c>
      <c r="AT147" s="185" t="s">
        <v>149</v>
      </c>
      <c r="AU147" s="185" t="s">
        <v>84</v>
      </c>
      <c r="AY147" s="84" t="s">
        <v>146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84" t="s">
        <v>81</v>
      </c>
      <c r="BK147" s="186">
        <f>ROUND(I147*H147,2)</f>
        <v>0</v>
      </c>
      <c r="BL147" s="84" t="s">
        <v>195</v>
      </c>
      <c r="BM147" s="185" t="s">
        <v>208</v>
      </c>
    </row>
    <row r="148" spans="1:65" s="94" customFormat="1" ht="16.5" customHeight="1">
      <c r="A148" s="91"/>
      <c r="B148" s="92"/>
      <c r="C148" s="196" t="s">
        <v>209</v>
      </c>
      <c r="D148" s="196" t="s">
        <v>198</v>
      </c>
      <c r="E148" s="197" t="s">
        <v>210</v>
      </c>
      <c r="F148" s="198" t="s">
        <v>211</v>
      </c>
      <c r="G148" s="199" t="s">
        <v>161</v>
      </c>
      <c r="H148" s="200">
        <v>1</v>
      </c>
      <c r="I148" s="81"/>
      <c r="J148" s="201">
        <f>ROUND(I148*H148,2)</f>
        <v>0</v>
      </c>
      <c r="K148" s="202"/>
      <c r="L148" s="203"/>
      <c r="M148" s="204" t="s">
        <v>1</v>
      </c>
      <c r="N148" s="205" t="s">
        <v>38</v>
      </c>
      <c r="O148" s="182"/>
      <c r="P148" s="183">
        <f>O148*H148</f>
        <v>0</v>
      </c>
      <c r="Q148" s="183">
        <v>0.00091</v>
      </c>
      <c r="R148" s="183">
        <f>Q148*H148</f>
        <v>0.00091</v>
      </c>
      <c r="S148" s="183">
        <v>0</v>
      </c>
      <c r="T148" s="184">
        <f>S148*H148</f>
        <v>0</v>
      </c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R148" s="185" t="s">
        <v>201</v>
      </c>
      <c r="AT148" s="185" t="s">
        <v>198</v>
      </c>
      <c r="AU148" s="185" t="s">
        <v>84</v>
      </c>
      <c r="AY148" s="84" t="s">
        <v>146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84" t="s">
        <v>81</v>
      </c>
      <c r="BK148" s="186">
        <f>ROUND(I148*H148,2)</f>
        <v>0</v>
      </c>
      <c r="BL148" s="84" t="s">
        <v>195</v>
      </c>
      <c r="BM148" s="185" t="s">
        <v>212</v>
      </c>
    </row>
    <row r="149" spans="1:65" s="94" customFormat="1" ht="36" customHeight="1">
      <c r="A149" s="91"/>
      <c r="B149" s="92"/>
      <c r="C149" s="173" t="s">
        <v>213</v>
      </c>
      <c r="D149" s="173" t="s">
        <v>149</v>
      </c>
      <c r="E149" s="174" t="s">
        <v>214</v>
      </c>
      <c r="F149" s="175" t="s">
        <v>215</v>
      </c>
      <c r="G149" s="176" t="s">
        <v>152</v>
      </c>
      <c r="H149" s="177">
        <v>5000</v>
      </c>
      <c r="I149" s="79"/>
      <c r="J149" s="178">
        <f>ROUND(I149*H149,2)</f>
        <v>0</v>
      </c>
      <c r="K149" s="179"/>
      <c r="L149" s="92"/>
      <c r="M149" s="180" t="s">
        <v>1</v>
      </c>
      <c r="N149" s="181" t="s">
        <v>38</v>
      </c>
      <c r="O149" s="182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R149" s="185" t="s">
        <v>195</v>
      </c>
      <c r="AT149" s="185" t="s">
        <v>149</v>
      </c>
      <c r="AU149" s="185" t="s">
        <v>84</v>
      </c>
      <c r="AY149" s="84" t="s">
        <v>146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84" t="s">
        <v>81</v>
      </c>
      <c r="BK149" s="186">
        <f>ROUND(I149*H149,2)</f>
        <v>0</v>
      </c>
      <c r="BL149" s="84" t="s">
        <v>195</v>
      </c>
      <c r="BM149" s="185" t="s">
        <v>216</v>
      </c>
    </row>
    <row r="150" spans="1:65" s="94" customFormat="1" ht="16.5" customHeight="1">
      <c r="A150" s="91"/>
      <c r="B150" s="92"/>
      <c r="C150" s="196" t="s">
        <v>217</v>
      </c>
      <c r="D150" s="196" t="s">
        <v>198</v>
      </c>
      <c r="E150" s="197" t="s">
        <v>218</v>
      </c>
      <c r="F150" s="198" t="s">
        <v>219</v>
      </c>
      <c r="G150" s="199" t="s">
        <v>152</v>
      </c>
      <c r="H150" s="200">
        <v>6000</v>
      </c>
      <c r="I150" s="81"/>
      <c r="J150" s="201">
        <f>ROUND(I150*H150,2)</f>
        <v>0</v>
      </c>
      <c r="K150" s="202"/>
      <c r="L150" s="203"/>
      <c r="M150" s="204" t="s">
        <v>1</v>
      </c>
      <c r="N150" s="205" t="s">
        <v>38</v>
      </c>
      <c r="O150" s="182"/>
      <c r="P150" s="183">
        <f>O150*H150</f>
        <v>0</v>
      </c>
      <c r="Q150" s="183">
        <v>0.00017</v>
      </c>
      <c r="R150" s="183">
        <f>Q150*H150</f>
        <v>1.02</v>
      </c>
      <c r="S150" s="183">
        <v>0</v>
      </c>
      <c r="T150" s="184">
        <f>S150*H150</f>
        <v>0</v>
      </c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R150" s="185" t="s">
        <v>201</v>
      </c>
      <c r="AT150" s="185" t="s">
        <v>198</v>
      </c>
      <c r="AU150" s="185" t="s">
        <v>84</v>
      </c>
      <c r="AY150" s="84" t="s">
        <v>146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84" t="s">
        <v>81</v>
      </c>
      <c r="BK150" s="186">
        <f>ROUND(I150*H150,2)</f>
        <v>0</v>
      </c>
      <c r="BL150" s="84" t="s">
        <v>195</v>
      </c>
      <c r="BM150" s="185" t="s">
        <v>220</v>
      </c>
    </row>
    <row r="151" spans="2:51" s="187" customFormat="1" ht="12">
      <c r="B151" s="188"/>
      <c r="D151" s="189" t="s">
        <v>155</v>
      </c>
      <c r="F151" s="191" t="s">
        <v>221</v>
      </c>
      <c r="H151" s="192">
        <v>6000</v>
      </c>
      <c r="I151" s="80"/>
      <c r="L151" s="188"/>
      <c r="M151" s="193"/>
      <c r="N151" s="194"/>
      <c r="O151" s="194"/>
      <c r="P151" s="194"/>
      <c r="Q151" s="194"/>
      <c r="R151" s="194"/>
      <c r="S151" s="194"/>
      <c r="T151" s="195"/>
      <c r="AT151" s="190" t="s">
        <v>155</v>
      </c>
      <c r="AU151" s="190" t="s">
        <v>84</v>
      </c>
      <c r="AV151" s="187" t="s">
        <v>84</v>
      </c>
      <c r="AW151" s="187" t="s">
        <v>3</v>
      </c>
      <c r="AX151" s="187" t="s">
        <v>81</v>
      </c>
      <c r="AY151" s="190" t="s">
        <v>146</v>
      </c>
    </row>
    <row r="152" spans="2:51" s="187" customFormat="1" ht="34.2">
      <c r="B152" s="188"/>
      <c r="C152" s="173" t="s">
        <v>222</v>
      </c>
      <c r="D152" s="173" t="s">
        <v>149</v>
      </c>
      <c r="E152" s="174" t="s">
        <v>223</v>
      </c>
      <c r="F152" s="175" t="s">
        <v>1350</v>
      </c>
      <c r="G152" s="176" t="s">
        <v>152</v>
      </c>
      <c r="H152" s="177">
        <v>42</v>
      </c>
      <c r="I152" s="79"/>
      <c r="J152" s="178">
        <f>ROUND(I152*H152,2)</f>
        <v>0</v>
      </c>
      <c r="L152" s="188"/>
      <c r="M152" s="193"/>
      <c r="N152" s="194"/>
      <c r="O152" s="194"/>
      <c r="P152" s="194"/>
      <c r="Q152" s="194"/>
      <c r="R152" s="194"/>
      <c r="S152" s="194"/>
      <c r="T152" s="195"/>
      <c r="AT152" s="190"/>
      <c r="AU152" s="190"/>
      <c r="AY152" s="190"/>
    </row>
    <row r="153" spans="2:51" s="187" customFormat="1" ht="11.4">
      <c r="B153" s="188"/>
      <c r="C153" s="196" t="s">
        <v>195</v>
      </c>
      <c r="D153" s="196" t="s">
        <v>198</v>
      </c>
      <c r="E153" s="197" t="s">
        <v>226</v>
      </c>
      <c r="F153" s="198" t="s">
        <v>1351</v>
      </c>
      <c r="G153" s="199" t="s">
        <v>152</v>
      </c>
      <c r="H153" s="200">
        <v>42</v>
      </c>
      <c r="I153" s="81"/>
      <c r="J153" s="201">
        <f>ROUND(I153*H153,2)</f>
        <v>0</v>
      </c>
      <c r="L153" s="188"/>
      <c r="M153" s="193"/>
      <c r="N153" s="194"/>
      <c r="O153" s="194"/>
      <c r="P153" s="194"/>
      <c r="Q153" s="194"/>
      <c r="R153" s="194"/>
      <c r="S153" s="194"/>
      <c r="T153" s="195"/>
      <c r="AT153" s="190"/>
      <c r="AU153" s="190"/>
      <c r="AY153" s="190"/>
    </row>
    <row r="154" spans="2:51" s="187" customFormat="1" ht="12">
      <c r="B154" s="188"/>
      <c r="D154" s="189" t="s">
        <v>155</v>
      </c>
      <c r="F154" s="191" t="s">
        <v>1352</v>
      </c>
      <c r="H154" s="192">
        <v>42</v>
      </c>
      <c r="I154" s="80"/>
      <c r="L154" s="188"/>
      <c r="M154" s="193"/>
      <c r="N154" s="194"/>
      <c r="O154" s="194"/>
      <c r="P154" s="194"/>
      <c r="Q154" s="194"/>
      <c r="R154" s="194"/>
      <c r="S154" s="194"/>
      <c r="T154" s="195"/>
      <c r="AT154" s="190"/>
      <c r="AU154" s="190"/>
      <c r="AY154" s="190"/>
    </row>
    <row r="155" spans="1:65" s="94" customFormat="1" ht="36" customHeight="1">
      <c r="A155" s="91"/>
      <c r="B155" s="92"/>
      <c r="C155" s="173" t="s">
        <v>222</v>
      </c>
      <c r="D155" s="173" t="s">
        <v>149</v>
      </c>
      <c r="E155" s="174" t="s">
        <v>223</v>
      </c>
      <c r="F155" s="175" t="s">
        <v>224</v>
      </c>
      <c r="G155" s="176" t="s">
        <v>152</v>
      </c>
      <c r="H155" s="177">
        <v>20</v>
      </c>
      <c r="I155" s="79"/>
      <c r="J155" s="178">
        <f>ROUND(I155*H155,2)</f>
        <v>0</v>
      </c>
      <c r="K155" s="179"/>
      <c r="L155" s="92"/>
      <c r="M155" s="180" t="s">
        <v>1</v>
      </c>
      <c r="N155" s="181" t="s">
        <v>38</v>
      </c>
      <c r="O155" s="182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R155" s="185" t="s">
        <v>195</v>
      </c>
      <c r="AT155" s="185" t="s">
        <v>149</v>
      </c>
      <c r="AU155" s="185" t="s">
        <v>84</v>
      </c>
      <c r="AY155" s="84" t="s">
        <v>146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84" t="s">
        <v>81</v>
      </c>
      <c r="BK155" s="186">
        <f>ROUND(I155*H155,2)</f>
        <v>0</v>
      </c>
      <c r="BL155" s="84" t="s">
        <v>195</v>
      </c>
      <c r="BM155" s="185" t="s">
        <v>225</v>
      </c>
    </row>
    <row r="156" spans="1:65" s="94" customFormat="1" ht="16.5" customHeight="1">
      <c r="A156" s="91"/>
      <c r="B156" s="92"/>
      <c r="C156" s="196" t="s">
        <v>195</v>
      </c>
      <c r="D156" s="196" t="s">
        <v>198</v>
      </c>
      <c r="E156" s="197" t="s">
        <v>226</v>
      </c>
      <c r="F156" s="198" t="s">
        <v>227</v>
      </c>
      <c r="G156" s="199" t="s">
        <v>152</v>
      </c>
      <c r="H156" s="200">
        <v>24</v>
      </c>
      <c r="I156" s="81"/>
      <c r="J156" s="201">
        <f>ROUND(I156*H156,2)</f>
        <v>0</v>
      </c>
      <c r="K156" s="202"/>
      <c r="L156" s="203"/>
      <c r="M156" s="204" t="s">
        <v>1</v>
      </c>
      <c r="N156" s="205" t="s">
        <v>38</v>
      </c>
      <c r="O156" s="182"/>
      <c r="P156" s="183">
        <f>O156*H156</f>
        <v>0</v>
      </c>
      <c r="Q156" s="183">
        <v>0.0009</v>
      </c>
      <c r="R156" s="183">
        <f>Q156*H156</f>
        <v>0.0216</v>
      </c>
      <c r="S156" s="183">
        <v>0</v>
      </c>
      <c r="T156" s="184">
        <f>S156*H156</f>
        <v>0</v>
      </c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R156" s="185" t="s">
        <v>201</v>
      </c>
      <c r="AT156" s="185" t="s">
        <v>198</v>
      </c>
      <c r="AU156" s="185" t="s">
        <v>84</v>
      </c>
      <c r="AY156" s="84" t="s">
        <v>146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84" t="s">
        <v>81</v>
      </c>
      <c r="BK156" s="186">
        <f>ROUND(I156*H156,2)</f>
        <v>0</v>
      </c>
      <c r="BL156" s="84" t="s">
        <v>195</v>
      </c>
      <c r="BM156" s="185" t="s">
        <v>228</v>
      </c>
    </row>
    <row r="157" spans="2:51" s="187" customFormat="1" ht="12">
      <c r="B157" s="188"/>
      <c r="D157" s="189" t="s">
        <v>155</v>
      </c>
      <c r="F157" s="191" t="s">
        <v>229</v>
      </c>
      <c r="H157" s="192">
        <v>24</v>
      </c>
      <c r="I157" s="80"/>
      <c r="L157" s="188"/>
      <c r="M157" s="193"/>
      <c r="N157" s="194"/>
      <c r="O157" s="194"/>
      <c r="P157" s="194"/>
      <c r="Q157" s="194"/>
      <c r="R157" s="194"/>
      <c r="S157" s="194"/>
      <c r="T157" s="195"/>
      <c r="AT157" s="190" t="s">
        <v>155</v>
      </c>
      <c r="AU157" s="190" t="s">
        <v>84</v>
      </c>
      <c r="AV157" s="187" t="s">
        <v>84</v>
      </c>
      <c r="AW157" s="187" t="s">
        <v>3</v>
      </c>
      <c r="AX157" s="187" t="s">
        <v>81</v>
      </c>
      <c r="AY157" s="190" t="s">
        <v>146</v>
      </c>
    </row>
    <row r="158" spans="1:65" s="94" customFormat="1" ht="36" customHeight="1">
      <c r="A158" s="91"/>
      <c r="B158" s="92"/>
      <c r="C158" s="173" t="s">
        <v>230</v>
      </c>
      <c r="D158" s="173" t="s">
        <v>149</v>
      </c>
      <c r="E158" s="174" t="s">
        <v>231</v>
      </c>
      <c r="F158" s="175" t="s">
        <v>232</v>
      </c>
      <c r="G158" s="176" t="s">
        <v>152</v>
      </c>
      <c r="H158" s="177">
        <v>30</v>
      </c>
      <c r="I158" s="79"/>
      <c r="J158" s="178">
        <f>ROUND(I158*H158,2)</f>
        <v>0</v>
      </c>
      <c r="K158" s="179"/>
      <c r="L158" s="92"/>
      <c r="M158" s="180" t="s">
        <v>1</v>
      </c>
      <c r="N158" s="181" t="s">
        <v>38</v>
      </c>
      <c r="O158" s="182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R158" s="185" t="s">
        <v>195</v>
      </c>
      <c r="AT158" s="185" t="s">
        <v>149</v>
      </c>
      <c r="AU158" s="185" t="s">
        <v>84</v>
      </c>
      <c r="AY158" s="84" t="s">
        <v>146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84" t="s">
        <v>81</v>
      </c>
      <c r="BK158" s="186">
        <f>ROUND(I158*H158,2)</f>
        <v>0</v>
      </c>
      <c r="BL158" s="84" t="s">
        <v>195</v>
      </c>
      <c r="BM158" s="185" t="s">
        <v>233</v>
      </c>
    </row>
    <row r="159" spans="1:65" s="94" customFormat="1" ht="16.5" customHeight="1">
      <c r="A159" s="91"/>
      <c r="B159" s="92"/>
      <c r="C159" s="196" t="s">
        <v>234</v>
      </c>
      <c r="D159" s="196" t="s">
        <v>198</v>
      </c>
      <c r="E159" s="197" t="s">
        <v>235</v>
      </c>
      <c r="F159" s="198" t="s">
        <v>236</v>
      </c>
      <c r="G159" s="199" t="s">
        <v>152</v>
      </c>
      <c r="H159" s="200">
        <v>36</v>
      </c>
      <c r="I159" s="81"/>
      <c r="J159" s="201">
        <f>ROUND(I159*H159,2)</f>
        <v>0</v>
      </c>
      <c r="K159" s="202"/>
      <c r="L159" s="203"/>
      <c r="M159" s="204" t="s">
        <v>1</v>
      </c>
      <c r="N159" s="205" t="s">
        <v>38</v>
      </c>
      <c r="O159" s="182"/>
      <c r="P159" s="183">
        <f>O159*H159</f>
        <v>0</v>
      </c>
      <c r="Q159" s="183">
        <v>0.00042</v>
      </c>
      <c r="R159" s="183">
        <f>Q159*H159</f>
        <v>0.015120000000000001</v>
      </c>
      <c r="S159" s="183">
        <v>0</v>
      </c>
      <c r="T159" s="184">
        <f>S159*H159</f>
        <v>0</v>
      </c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R159" s="185" t="s">
        <v>201</v>
      </c>
      <c r="AT159" s="185" t="s">
        <v>198</v>
      </c>
      <c r="AU159" s="185" t="s">
        <v>84</v>
      </c>
      <c r="AY159" s="84" t="s">
        <v>146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84" t="s">
        <v>81</v>
      </c>
      <c r="BK159" s="186">
        <f>ROUND(I159*H159,2)</f>
        <v>0</v>
      </c>
      <c r="BL159" s="84" t="s">
        <v>195</v>
      </c>
      <c r="BM159" s="185" t="s">
        <v>237</v>
      </c>
    </row>
    <row r="160" spans="2:51" s="187" customFormat="1" ht="12">
      <c r="B160" s="188"/>
      <c r="D160" s="189" t="s">
        <v>155</v>
      </c>
      <c r="F160" s="191" t="s">
        <v>238</v>
      </c>
      <c r="H160" s="192">
        <v>36</v>
      </c>
      <c r="I160" s="80"/>
      <c r="L160" s="188"/>
      <c r="M160" s="193"/>
      <c r="N160" s="194"/>
      <c r="O160" s="194"/>
      <c r="P160" s="194"/>
      <c r="Q160" s="194"/>
      <c r="R160" s="194"/>
      <c r="S160" s="194"/>
      <c r="T160" s="195"/>
      <c r="AT160" s="190" t="s">
        <v>155</v>
      </c>
      <c r="AU160" s="190" t="s">
        <v>84</v>
      </c>
      <c r="AV160" s="187" t="s">
        <v>84</v>
      </c>
      <c r="AW160" s="187" t="s">
        <v>3</v>
      </c>
      <c r="AX160" s="187" t="s">
        <v>81</v>
      </c>
      <c r="AY160" s="190" t="s">
        <v>146</v>
      </c>
    </row>
    <row r="161" spans="1:65" s="94" customFormat="1" ht="48" customHeight="1">
      <c r="A161" s="91"/>
      <c r="B161" s="92"/>
      <c r="C161" s="173" t="s">
        <v>239</v>
      </c>
      <c r="D161" s="173" t="s">
        <v>149</v>
      </c>
      <c r="E161" s="174" t="s">
        <v>240</v>
      </c>
      <c r="F161" s="175" t="s">
        <v>241</v>
      </c>
      <c r="G161" s="176" t="s">
        <v>152</v>
      </c>
      <c r="H161" s="177">
        <v>300</v>
      </c>
      <c r="I161" s="79"/>
      <c r="J161" s="178">
        <f>ROUND(I161*H161,2)</f>
        <v>0</v>
      </c>
      <c r="K161" s="179"/>
      <c r="L161" s="92"/>
      <c r="M161" s="180" t="s">
        <v>1</v>
      </c>
      <c r="N161" s="181" t="s">
        <v>38</v>
      </c>
      <c r="O161" s="182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R161" s="185" t="s">
        <v>195</v>
      </c>
      <c r="AT161" s="185" t="s">
        <v>149</v>
      </c>
      <c r="AU161" s="185" t="s">
        <v>84</v>
      </c>
      <c r="AY161" s="84" t="s">
        <v>146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84" t="s">
        <v>81</v>
      </c>
      <c r="BK161" s="186">
        <f>ROUND(I161*H161,2)</f>
        <v>0</v>
      </c>
      <c r="BL161" s="84" t="s">
        <v>195</v>
      </c>
      <c r="BM161" s="185" t="s">
        <v>242</v>
      </c>
    </row>
    <row r="162" spans="1:65" s="94" customFormat="1" ht="16.5" customHeight="1">
      <c r="A162" s="91"/>
      <c r="B162" s="92"/>
      <c r="C162" s="196" t="s">
        <v>243</v>
      </c>
      <c r="D162" s="196" t="s">
        <v>198</v>
      </c>
      <c r="E162" s="197" t="s">
        <v>244</v>
      </c>
      <c r="F162" s="198" t="s">
        <v>245</v>
      </c>
      <c r="G162" s="199" t="s">
        <v>152</v>
      </c>
      <c r="H162" s="200">
        <v>360</v>
      </c>
      <c r="I162" s="81"/>
      <c r="J162" s="201">
        <f>ROUND(I162*H162,2)</f>
        <v>0</v>
      </c>
      <c r="K162" s="202"/>
      <c r="L162" s="203"/>
      <c r="M162" s="204" t="s">
        <v>1</v>
      </c>
      <c r="N162" s="205" t="s">
        <v>38</v>
      </c>
      <c r="O162" s="182"/>
      <c r="P162" s="183">
        <f>O162*H162</f>
        <v>0</v>
      </c>
      <c r="Q162" s="183">
        <v>0.00016</v>
      </c>
      <c r="R162" s="183">
        <f>Q162*H162</f>
        <v>0.057600000000000005</v>
      </c>
      <c r="S162" s="183">
        <v>0</v>
      </c>
      <c r="T162" s="184">
        <f>S162*H162</f>
        <v>0</v>
      </c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R162" s="185" t="s">
        <v>201</v>
      </c>
      <c r="AT162" s="185" t="s">
        <v>198</v>
      </c>
      <c r="AU162" s="185" t="s">
        <v>84</v>
      </c>
      <c r="AY162" s="84" t="s">
        <v>146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84" t="s">
        <v>81</v>
      </c>
      <c r="BK162" s="186">
        <f>ROUND(I162*H162,2)</f>
        <v>0</v>
      </c>
      <c r="BL162" s="84" t="s">
        <v>195</v>
      </c>
      <c r="BM162" s="185" t="s">
        <v>246</v>
      </c>
    </row>
    <row r="163" spans="2:51" s="187" customFormat="1" ht="12">
      <c r="B163" s="188"/>
      <c r="D163" s="189" t="s">
        <v>155</v>
      </c>
      <c r="F163" s="191" t="s">
        <v>247</v>
      </c>
      <c r="H163" s="192">
        <v>360</v>
      </c>
      <c r="I163" s="80"/>
      <c r="L163" s="188"/>
      <c r="M163" s="193"/>
      <c r="N163" s="194"/>
      <c r="O163" s="194"/>
      <c r="P163" s="194"/>
      <c r="Q163" s="194"/>
      <c r="R163" s="194"/>
      <c r="S163" s="194"/>
      <c r="T163" s="195"/>
      <c r="AT163" s="190" t="s">
        <v>155</v>
      </c>
      <c r="AU163" s="190" t="s">
        <v>84</v>
      </c>
      <c r="AV163" s="187" t="s">
        <v>84</v>
      </c>
      <c r="AW163" s="187" t="s">
        <v>3</v>
      </c>
      <c r="AX163" s="187" t="s">
        <v>81</v>
      </c>
      <c r="AY163" s="190" t="s">
        <v>146</v>
      </c>
    </row>
    <row r="164" spans="1:65" s="94" customFormat="1" ht="48" customHeight="1">
      <c r="A164" s="91"/>
      <c r="B164" s="92"/>
      <c r="C164" s="173" t="s">
        <v>7</v>
      </c>
      <c r="D164" s="173" t="s">
        <v>149</v>
      </c>
      <c r="E164" s="174" t="s">
        <v>248</v>
      </c>
      <c r="F164" s="175" t="s">
        <v>249</v>
      </c>
      <c r="G164" s="176" t="s">
        <v>152</v>
      </c>
      <c r="H164" s="177">
        <v>900</v>
      </c>
      <c r="I164" s="79"/>
      <c r="J164" s="178">
        <f>ROUND(I164*H164,2)</f>
        <v>0</v>
      </c>
      <c r="K164" s="179"/>
      <c r="L164" s="92"/>
      <c r="M164" s="180" t="s">
        <v>1</v>
      </c>
      <c r="N164" s="181" t="s">
        <v>38</v>
      </c>
      <c r="O164" s="182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R164" s="185" t="s">
        <v>195</v>
      </c>
      <c r="AT164" s="185" t="s">
        <v>149</v>
      </c>
      <c r="AU164" s="185" t="s">
        <v>84</v>
      </c>
      <c r="AY164" s="84" t="s">
        <v>146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84" t="s">
        <v>81</v>
      </c>
      <c r="BK164" s="186">
        <f>ROUND(I164*H164,2)</f>
        <v>0</v>
      </c>
      <c r="BL164" s="84" t="s">
        <v>195</v>
      </c>
      <c r="BM164" s="185" t="s">
        <v>250</v>
      </c>
    </row>
    <row r="165" spans="1:65" s="94" customFormat="1" ht="16.5" customHeight="1">
      <c r="A165" s="91"/>
      <c r="B165" s="92"/>
      <c r="C165" s="196" t="s">
        <v>251</v>
      </c>
      <c r="D165" s="196" t="s">
        <v>198</v>
      </c>
      <c r="E165" s="197" t="s">
        <v>252</v>
      </c>
      <c r="F165" s="198" t="s">
        <v>253</v>
      </c>
      <c r="G165" s="199" t="s">
        <v>152</v>
      </c>
      <c r="H165" s="200">
        <v>1080</v>
      </c>
      <c r="I165" s="81"/>
      <c r="J165" s="201">
        <f>ROUND(I165*H165,2)</f>
        <v>0</v>
      </c>
      <c r="K165" s="202"/>
      <c r="L165" s="203"/>
      <c r="M165" s="204" t="s">
        <v>1</v>
      </c>
      <c r="N165" s="205" t="s">
        <v>38</v>
      </c>
      <c r="O165" s="182"/>
      <c r="P165" s="183">
        <f>O165*H165</f>
        <v>0</v>
      </c>
      <c r="Q165" s="183">
        <v>0.00034</v>
      </c>
      <c r="R165" s="183">
        <f>Q165*H165</f>
        <v>0.3672</v>
      </c>
      <c r="S165" s="183">
        <v>0</v>
      </c>
      <c r="T165" s="184">
        <f>S165*H165</f>
        <v>0</v>
      </c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R165" s="185" t="s">
        <v>201</v>
      </c>
      <c r="AT165" s="185" t="s">
        <v>198</v>
      </c>
      <c r="AU165" s="185" t="s">
        <v>84</v>
      </c>
      <c r="AY165" s="84" t="s">
        <v>146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84" t="s">
        <v>81</v>
      </c>
      <c r="BK165" s="186">
        <f>ROUND(I165*H165,2)</f>
        <v>0</v>
      </c>
      <c r="BL165" s="84" t="s">
        <v>195</v>
      </c>
      <c r="BM165" s="185" t="s">
        <v>254</v>
      </c>
    </row>
    <row r="166" spans="2:51" s="187" customFormat="1" ht="12">
      <c r="B166" s="188"/>
      <c r="D166" s="189" t="s">
        <v>155</v>
      </c>
      <c r="F166" s="191" t="s">
        <v>255</v>
      </c>
      <c r="H166" s="192">
        <v>1080</v>
      </c>
      <c r="I166" s="80"/>
      <c r="L166" s="188"/>
      <c r="M166" s="193"/>
      <c r="N166" s="194"/>
      <c r="O166" s="194"/>
      <c r="P166" s="194"/>
      <c r="Q166" s="194"/>
      <c r="R166" s="194"/>
      <c r="S166" s="194"/>
      <c r="T166" s="195"/>
      <c r="AT166" s="190" t="s">
        <v>155</v>
      </c>
      <c r="AU166" s="190" t="s">
        <v>84</v>
      </c>
      <c r="AV166" s="187" t="s">
        <v>84</v>
      </c>
      <c r="AW166" s="187" t="s">
        <v>3</v>
      </c>
      <c r="AX166" s="187" t="s">
        <v>81</v>
      </c>
      <c r="AY166" s="190" t="s">
        <v>146</v>
      </c>
    </row>
    <row r="167" spans="1:65" s="94" customFormat="1" ht="24" customHeight="1">
      <c r="A167" s="91"/>
      <c r="B167" s="92"/>
      <c r="C167" s="173" t="s">
        <v>256</v>
      </c>
      <c r="D167" s="173" t="s">
        <v>149</v>
      </c>
      <c r="E167" s="174" t="s">
        <v>257</v>
      </c>
      <c r="F167" s="175" t="s">
        <v>258</v>
      </c>
      <c r="G167" s="176" t="s">
        <v>161</v>
      </c>
      <c r="H167" s="177">
        <v>16</v>
      </c>
      <c r="I167" s="79"/>
      <c r="J167" s="178">
        <f aca="true" t="shared" si="0" ref="J167:J178">ROUND(I167*H167,2)</f>
        <v>0</v>
      </c>
      <c r="K167" s="179"/>
      <c r="L167" s="92"/>
      <c r="M167" s="180" t="s">
        <v>1</v>
      </c>
      <c r="N167" s="181" t="s">
        <v>38</v>
      </c>
      <c r="O167" s="182"/>
      <c r="P167" s="183">
        <f aca="true" t="shared" si="1" ref="P167:P178">O167*H167</f>
        <v>0</v>
      </c>
      <c r="Q167" s="183">
        <v>0</v>
      </c>
      <c r="R167" s="183">
        <f aca="true" t="shared" si="2" ref="R167:R178">Q167*H167</f>
        <v>0</v>
      </c>
      <c r="S167" s="183">
        <v>0</v>
      </c>
      <c r="T167" s="184">
        <f aca="true" t="shared" si="3" ref="T167:T178">S167*H167</f>
        <v>0</v>
      </c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R167" s="185" t="s">
        <v>195</v>
      </c>
      <c r="AT167" s="185" t="s">
        <v>149</v>
      </c>
      <c r="AU167" s="185" t="s">
        <v>84</v>
      </c>
      <c r="AY167" s="84" t="s">
        <v>146</v>
      </c>
      <c r="BE167" s="186">
        <f aca="true" t="shared" si="4" ref="BE167:BE178">IF(N167="základní",J167,0)</f>
        <v>0</v>
      </c>
      <c r="BF167" s="186">
        <f aca="true" t="shared" si="5" ref="BF167:BF178">IF(N167="snížená",J167,0)</f>
        <v>0</v>
      </c>
      <c r="BG167" s="186">
        <f aca="true" t="shared" si="6" ref="BG167:BG178">IF(N167="zákl. přenesená",J167,0)</f>
        <v>0</v>
      </c>
      <c r="BH167" s="186">
        <f aca="true" t="shared" si="7" ref="BH167:BH178">IF(N167="sníž. přenesená",J167,0)</f>
        <v>0</v>
      </c>
      <c r="BI167" s="186">
        <f aca="true" t="shared" si="8" ref="BI167:BI178">IF(N167="nulová",J167,0)</f>
        <v>0</v>
      </c>
      <c r="BJ167" s="84" t="s">
        <v>81</v>
      </c>
      <c r="BK167" s="186">
        <f aca="true" t="shared" si="9" ref="BK167:BK178">ROUND(I167*H167,2)</f>
        <v>0</v>
      </c>
      <c r="BL167" s="84" t="s">
        <v>195</v>
      </c>
      <c r="BM167" s="185" t="s">
        <v>259</v>
      </c>
    </row>
    <row r="168" spans="1:65" s="94" customFormat="1" ht="24" customHeight="1">
      <c r="A168" s="91"/>
      <c r="B168" s="92"/>
      <c r="C168" s="196" t="s">
        <v>260</v>
      </c>
      <c r="D168" s="196" t="s">
        <v>198</v>
      </c>
      <c r="E168" s="197" t="s">
        <v>261</v>
      </c>
      <c r="F168" s="198" t="s">
        <v>262</v>
      </c>
      <c r="G168" s="199" t="s">
        <v>161</v>
      </c>
      <c r="H168" s="200">
        <v>10</v>
      </c>
      <c r="I168" s="81"/>
      <c r="J168" s="201">
        <f t="shared" si="0"/>
        <v>0</v>
      </c>
      <c r="K168" s="202"/>
      <c r="L168" s="203"/>
      <c r="M168" s="204" t="s">
        <v>1</v>
      </c>
      <c r="N168" s="205" t="s">
        <v>38</v>
      </c>
      <c r="O168" s="182"/>
      <c r="P168" s="183">
        <f t="shared" si="1"/>
        <v>0</v>
      </c>
      <c r="Q168" s="183">
        <v>0.0958</v>
      </c>
      <c r="R168" s="183">
        <f t="shared" si="2"/>
        <v>0.958</v>
      </c>
      <c r="S168" s="183">
        <v>0</v>
      </c>
      <c r="T168" s="184">
        <f t="shared" si="3"/>
        <v>0</v>
      </c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R168" s="185" t="s">
        <v>201</v>
      </c>
      <c r="AT168" s="185" t="s">
        <v>198</v>
      </c>
      <c r="AU168" s="185" t="s">
        <v>84</v>
      </c>
      <c r="AY168" s="84" t="s">
        <v>146</v>
      </c>
      <c r="BE168" s="186">
        <f t="shared" si="4"/>
        <v>0</v>
      </c>
      <c r="BF168" s="186">
        <f t="shared" si="5"/>
        <v>0</v>
      </c>
      <c r="BG168" s="186">
        <f t="shared" si="6"/>
        <v>0</v>
      </c>
      <c r="BH168" s="186">
        <f t="shared" si="7"/>
        <v>0</v>
      </c>
      <c r="BI168" s="186">
        <f t="shared" si="8"/>
        <v>0</v>
      </c>
      <c r="BJ168" s="84" t="s">
        <v>81</v>
      </c>
      <c r="BK168" s="186">
        <f t="shared" si="9"/>
        <v>0</v>
      </c>
      <c r="BL168" s="84" t="s">
        <v>195</v>
      </c>
      <c r="BM168" s="185" t="s">
        <v>263</v>
      </c>
    </row>
    <row r="169" spans="1:65" s="94" customFormat="1" ht="16.5" customHeight="1">
      <c r="A169" s="91"/>
      <c r="B169" s="92"/>
      <c r="C169" s="196" t="s">
        <v>264</v>
      </c>
      <c r="D169" s="196" t="s">
        <v>198</v>
      </c>
      <c r="E169" s="197" t="s">
        <v>265</v>
      </c>
      <c r="F169" s="198" t="s">
        <v>266</v>
      </c>
      <c r="G169" s="199" t="s">
        <v>161</v>
      </c>
      <c r="H169" s="200">
        <v>1</v>
      </c>
      <c r="I169" s="81"/>
      <c r="J169" s="201">
        <f t="shared" si="0"/>
        <v>0</v>
      </c>
      <c r="K169" s="202"/>
      <c r="L169" s="203"/>
      <c r="M169" s="204" t="s">
        <v>1</v>
      </c>
      <c r="N169" s="205" t="s">
        <v>38</v>
      </c>
      <c r="O169" s="182"/>
      <c r="P169" s="183">
        <f t="shared" si="1"/>
        <v>0</v>
      </c>
      <c r="Q169" s="183">
        <v>0.0958</v>
      </c>
      <c r="R169" s="183">
        <f t="shared" si="2"/>
        <v>0.0958</v>
      </c>
      <c r="S169" s="183">
        <v>0</v>
      </c>
      <c r="T169" s="184">
        <f t="shared" si="3"/>
        <v>0</v>
      </c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R169" s="185" t="s">
        <v>201</v>
      </c>
      <c r="AT169" s="185" t="s">
        <v>198</v>
      </c>
      <c r="AU169" s="185" t="s">
        <v>84</v>
      </c>
      <c r="AY169" s="84" t="s">
        <v>146</v>
      </c>
      <c r="BE169" s="186">
        <f t="shared" si="4"/>
        <v>0</v>
      </c>
      <c r="BF169" s="186">
        <f t="shared" si="5"/>
        <v>0</v>
      </c>
      <c r="BG169" s="186">
        <f t="shared" si="6"/>
        <v>0</v>
      </c>
      <c r="BH169" s="186">
        <f t="shared" si="7"/>
        <v>0</v>
      </c>
      <c r="BI169" s="186">
        <f t="shared" si="8"/>
        <v>0</v>
      </c>
      <c r="BJ169" s="84" t="s">
        <v>81</v>
      </c>
      <c r="BK169" s="186">
        <f t="shared" si="9"/>
        <v>0</v>
      </c>
      <c r="BL169" s="84" t="s">
        <v>195</v>
      </c>
      <c r="BM169" s="185" t="s">
        <v>267</v>
      </c>
    </row>
    <row r="170" spans="1:65" s="94" customFormat="1" ht="16.5" customHeight="1">
      <c r="A170" s="91"/>
      <c r="B170" s="92"/>
      <c r="C170" s="196" t="s">
        <v>268</v>
      </c>
      <c r="D170" s="196" t="s">
        <v>198</v>
      </c>
      <c r="E170" s="197" t="s">
        <v>269</v>
      </c>
      <c r="F170" s="198" t="s">
        <v>270</v>
      </c>
      <c r="G170" s="199" t="s">
        <v>161</v>
      </c>
      <c r="H170" s="200">
        <v>1</v>
      </c>
      <c r="I170" s="81"/>
      <c r="J170" s="201">
        <f t="shared" si="0"/>
        <v>0</v>
      </c>
      <c r="K170" s="202"/>
      <c r="L170" s="203"/>
      <c r="M170" s="204" t="s">
        <v>1</v>
      </c>
      <c r="N170" s="205" t="s">
        <v>38</v>
      </c>
      <c r="O170" s="182"/>
      <c r="P170" s="183">
        <f t="shared" si="1"/>
        <v>0</v>
      </c>
      <c r="Q170" s="183">
        <v>0.0958</v>
      </c>
      <c r="R170" s="183">
        <f t="shared" si="2"/>
        <v>0.0958</v>
      </c>
      <c r="S170" s="183">
        <v>0</v>
      </c>
      <c r="T170" s="184">
        <f t="shared" si="3"/>
        <v>0</v>
      </c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R170" s="185" t="s">
        <v>201</v>
      </c>
      <c r="AT170" s="185" t="s">
        <v>198</v>
      </c>
      <c r="AU170" s="185" t="s">
        <v>84</v>
      </c>
      <c r="AY170" s="84" t="s">
        <v>146</v>
      </c>
      <c r="BE170" s="186">
        <f t="shared" si="4"/>
        <v>0</v>
      </c>
      <c r="BF170" s="186">
        <f t="shared" si="5"/>
        <v>0</v>
      </c>
      <c r="BG170" s="186">
        <f t="shared" si="6"/>
        <v>0</v>
      </c>
      <c r="BH170" s="186">
        <f t="shared" si="7"/>
        <v>0</v>
      </c>
      <c r="BI170" s="186">
        <f t="shared" si="8"/>
        <v>0</v>
      </c>
      <c r="BJ170" s="84" t="s">
        <v>81</v>
      </c>
      <c r="BK170" s="186">
        <f t="shared" si="9"/>
        <v>0</v>
      </c>
      <c r="BL170" s="84" t="s">
        <v>195</v>
      </c>
      <c r="BM170" s="185" t="s">
        <v>271</v>
      </c>
    </row>
    <row r="171" spans="1:65" s="94" customFormat="1" ht="24" customHeight="1">
      <c r="A171" s="91"/>
      <c r="B171" s="92"/>
      <c r="C171" s="196" t="s">
        <v>272</v>
      </c>
      <c r="D171" s="196" t="s">
        <v>198</v>
      </c>
      <c r="E171" s="197" t="s">
        <v>273</v>
      </c>
      <c r="F171" s="198" t="s">
        <v>1321</v>
      </c>
      <c r="G171" s="199" t="s">
        <v>161</v>
      </c>
      <c r="H171" s="200">
        <v>1</v>
      </c>
      <c r="I171" s="81"/>
      <c r="J171" s="201">
        <f t="shared" si="0"/>
        <v>0</v>
      </c>
      <c r="K171" s="202"/>
      <c r="L171" s="203"/>
      <c r="M171" s="204" t="s">
        <v>1</v>
      </c>
      <c r="N171" s="205" t="s">
        <v>38</v>
      </c>
      <c r="O171" s="182"/>
      <c r="P171" s="183">
        <f t="shared" si="1"/>
        <v>0</v>
      </c>
      <c r="Q171" s="183">
        <v>0.0958</v>
      </c>
      <c r="R171" s="183">
        <f t="shared" si="2"/>
        <v>0.0958</v>
      </c>
      <c r="S171" s="183">
        <v>0</v>
      </c>
      <c r="T171" s="184">
        <f t="shared" si="3"/>
        <v>0</v>
      </c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R171" s="185" t="s">
        <v>201</v>
      </c>
      <c r="AT171" s="185" t="s">
        <v>198</v>
      </c>
      <c r="AU171" s="185" t="s">
        <v>84</v>
      </c>
      <c r="AY171" s="84" t="s">
        <v>146</v>
      </c>
      <c r="BE171" s="186">
        <f t="shared" si="4"/>
        <v>0</v>
      </c>
      <c r="BF171" s="186">
        <f t="shared" si="5"/>
        <v>0</v>
      </c>
      <c r="BG171" s="186">
        <f t="shared" si="6"/>
        <v>0</v>
      </c>
      <c r="BH171" s="186">
        <f t="shared" si="7"/>
        <v>0</v>
      </c>
      <c r="BI171" s="186">
        <f t="shared" si="8"/>
        <v>0</v>
      </c>
      <c r="BJ171" s="84" t="s">
        <v>81</v>
      </c>
      <c r="BK171" s="186">
        <f t="shared" si="9"/>
        <v>0</v>
      </c>
      <c r="BL171" s="84" t="s">
        <v>195</v>
      </c>
      <c r="BM171" s="185" t="s">
        <v>274</v>
      </c>
    </row>
    <row r="172" spans="1:65" s="94" customFormat="1" ht="16.5" customHeight="1">
      <c r="A172" s="91"/>
      <c r="B172" s="92"/>
      <c r="C172" s="196" t="s">
        <v>275</v>
      </c>
      <c r="D172" s="196" t="s">
        <v>198</v>
      </c>
      <c r="E172" s="197" t="s">
        <v>276</v>
      </c>
      <c r="F172" s="198" t="s">
        <v>277</v>
      </c>
      <c r="G172" s="199" t="s">
        <v>161</v>
      </c>
      <c r="H172" s="200">
        <v>1</v>
      </c>
      <c r="I172" s="81"/>
      <c r="J172" s="201">
        <f t="shared" si="0"/>
        <v>0</v>
      </c>
      <c r="K172" s="202"/>
      <c r="L172" s="203"/>
      <c r="M172" s="204" t="s">
        <v>1</v>
      </c>
      <c r="N172" s="205" t="s">
        <v>38</v>
      </c>
      <c r="O172" s="182"/>
      <c r="P172" s="183">
        <f t="shared" si="1"/>
        <v>0</v>
      </c>
      <c r="Q172" s="183">
        <v>0.0958</v>
      </c>
      <c r="R172" s="183">
        <f t="shared" si="2"/>
        <v>0.0958</v>
      </c>
      <c r="S172" s="183">
        <v>0</v>
      </c>
      <c r="T172" s="184">
        <f t="shared" si="3"/>
        <v>0</v>
      </c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R172" s="185" t="s">
        <v>201</v>
      </c>
      <c r="AT172" s="185" t="s">
        <v>198</v>
      </c>
      <c r="AU172" s="185" t="s">
        <v>84</v>
      </c>
      <c r="AY172" s="84" t="s">
        <v>146</v>
      </c>
      <c r="BE172" s="186">
        <f t="shared" si="4"/>
        <v>0</v>
      </c>
      <c r="BF172" s="186">
        <f t="shared" si="5"/>
        <v>0</v>
      </c>
      <c r="BG172" s="186">
        <f t="shared" si="6"/>
        <v>0</v>
      </c>
      <c r="BH172" s="186">
        <f t="shared" si="7"/>
        <v>0</v>
      </c>
      <c r="BI172" s="186">
        <f t="shared" si="8"/>
        <v>0</v>
      </c>
      <c r="BJ172" s="84" t="s">
        <v>81</v>
      </c>
      <c r="BK172" s="186">
        <f t="shared" si="9"/>
        <v>0</v>
      </c>
      <c r="BL172" s="84" t="s">
        <v>195</v>
      </c>
      <c r="BM172" s="185" t="s">
        <v>278</v>
      </c>
    </row>
    <row r="173" spans="1:65" s="94" customFormat="1" ht="16.5" customHeight="1">
      <c r="A173" s="91"/>
      <c r="B173" s="92"/>
      <c r="C173" s="196" t="s">
        <v>279</v>
      </c>
      <c r="D173" s="196" t="s">
        <v>198</v>
      </c>
      <c r="E173" s="197" t="s">
        <v>280</v>
      </c>
      <c r="F173" s="198" t="s">
        <v>1323</v>
      </c>
      <c r="G173" s="199" t="s">
        <v>161</v>
      </c>
      <c r="H173" s="200">
        <v>1</v>
      </c>
      <c r="I173" s="81"/>
      <c r="J173" s="201">
        <f aca="true" t="shared" si="10" ref="J173">ROUND(I173*H173,2)</f>
        <v>0</v>
      </c>
      <c r="K173" s="202"/>
      <c r="L173" s="203"/>
      <c r="M173" s="204"/>
      <c r="N173" s="205"/>
      <c r="O173" s="182"/>
      <c r="P173" s="183"/>
      <c r="Q173" s="183"/>
      <c r="R173" s="183"/>
      <c r="S173" s="183"/>
      <c r="T173" s="184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R173" s="185"/>
      <c r="AT173" s="185"/>
      <c r="AU173" s="185"/>
      <c r="AY173" s="84"/>
      <c r="BE173" s="186"/>
      <c r="BF173" s="186"/>
      <c r="BG173" s="186"/>
      <c r="BH173" s="186"/>
      <c r="BI173" s="186"/>
      <c r="BJ173" s="84"/>
      <c r="BK173" s="186"/>
      <c r="BL173" s="84"/>
      <c r="BM173" s="185"/>
    </row>
    <row r="174" spans="1:65" s="94" customFormat="1" ht="16.5" customHeight="1">
      <c r="A174" s="91"/>
      <c r="B174" s="92"/>
      <c r="C174" s="196" t="s">
        <v>279</v>
      </c>
      <c r="D174" s="196" t="s">
        <v>198</v>
      </c>
      <c r="E174" s="197" t="s">
        <v>1322</v>
      </c>
      <c r="F174" s="198" t="s">
        <v>281</v>
      </c>
      <c r="G174" s="199" t="s">
        <v>161</v>
      </c>
      <c r="H174" s="200">
        <v>1</v>
      </c>
      <c r="I174" s="81"/>
      <c r="J174" s="201">
        <f t="shared" si="0"/>
        <v>0</v>
      </c>
      <c r="K174" s="202"/>
      <c r="L174" s="203"/>
      <c r="M174" s="204" t="s">
        <v>1</v>
      </c>
      <c r="N174" s="205" t="s">
        <v>38</v>
      </c>
      <c r="O174" s="182"/>
      <c r="P174" s="183">
        <f t="shared" si="1"/>
        <v>0</v>
      </c>
      <c r="Q174" s="183">
        <v>0.0958</v>
      </c>
      <c r="R174" s="183">
        <f t="shared" si="2"/>
        <v>0.0958</v>
      </c>
      <c r="S174" s="183">
        <v>0</v>
      </c>
      <c r="T174" s="184">
        <f t="shared" si="3"/>
        <v>0</v>
      </c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R174" s="185" t="s">
        <v>201</v>
      </c>
      <c r="AT174" s="185" t="s">
        <v>198</v>
      </c>
      <c r="AU174" s="185" t="s">
        <v>84</v>
      </c>
      <c r="AY174" s="84" t="s">
        <v>146</v>
      </c>
      <c r="BE174" s="186">
        <f t="shared" si="4"/>
        <v>0</v>
      </c>
      <c r="BF174" s="186">
        <f t="shared" si="5"/>
        <v>0</v>
      </c>
      <c r="BG174" s="186">
        <f t="shared" si="6"/>
        <v>0</v>
      </c>
      <c r="BH174" s="186">
        <f t="shared" si="7"/>
        <v>0</v>
      </c>
      <c r="BI174" s="186">
        <f t="shared" si="8"/>
        <v>0</v>
      </c>
      <c r="BJ174" s="84" t="s">
        <v>81</v>
      </c>
      <c r="BK174" s="186">
        <f t="shared" si="9"/>
        <v>0</v>
      </c>
      <c r="BL174" s="84" t="s">
        <v>195</v>
      </c>
      <c r="BM174" s="185" t="s">
        <v>282</v>
      </c>
    </row>
    <row r="175" spans="1:65" s="94" customFormat="1" ht="48" customHeight="1">
      <c r="A175" s="91"/>
      <c r="B175" s="92"/>
      <c r="C175" s="173" t="s">
        <v>283</v>
      </c>
      <c r="D175" s="173" t="s">
        <v>149</v>
      </c>
      <c r="E175" s="174" t="s">
        <v>284</v>
      </c>
      <c r="F175" s="175" t="s">
        <v>285</v>
      </c>
      <c r="G175" s="176" t="s">
        <v>161</v>
      </c>
      <c r="H175" s="177">
        <v>46</v>
      </c>
      <c r="I175" s="79"/>
      <c r="J175" s="178">
        <f t="shared" si="0"/>
        <v>0</v>
      </c>
      <c r="K175" s="179"/>
      <c r="L175" s="92"/>
      <c r="M175" s="180" t="s">
        <v>1</v>
      </c>
      <c r="N175" s="181" t="s">
        <v>38</v>
      </c>
      <c r="O175" s="182"/>
      <c r="P175" s="183">
        <f t="shared" si="1"/>
        <v>0</v>
      </c>
      <c r="Q175" s="183">
        <v>0</v>
      </c>
      <c r="R175" s="183">
        <f t="shared" si="2"/>
        <v>0</v>
      </c>
      <c r="S175" s="183">
        <v>0</v>
      </c>
      <c r="T175" s="184">
        <f t="shared" si="3"/>
        <v>0</v>
      </c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R175" s="185" t="s">
        <v>195</v>
      </c>
      <c r="AT175" s="185" t="s">
        <v>149</v>
      </c>
      <c r="AU175" s="185" t="s">
        <v>84</v>
      </c>
      <c r="AY175" s="84" t="s">
        <v>146</v>
      </c>
      <c r="BE175" s="186">
        <f t="shared" si="4"/>
        <v>0</v>
      </c>
      <c r="BF175" s="186">
        <f t="shared" si="5"/>
        <v>0</v>
      </c>
      <c r="BG175" s="186">
        <f t="shared" si="6"/>
        <v>0</v>
      </c>
      <c r="BH175" s="186">
        <f t="shared" si="7"/>
        <v>0</v>
      </c>
      <c r="BI175" s="186">
        <f t="shared" si="8"/>
        <v>0</v>
      </c>
      <c r="BJ175" s="84" t="s">
        <v>81</v>
      </c>
      <c r="BK175" s="186">
        <f t="shared" si="9"/>
        <v>0</v>
      </c>
      <c r="BL175" s="84" t="s">
        <v>195</v>
      </c>
      <c r="BM175" s="185" t="s">
        <v>286</v>
      </c>
    </row>
    <row r="176" spans="1:65" s="94" customFormat="1" ht="16.5" customHeight="1">
      <c r="A176" s="91"/>
      <c r="B176" s="92"/>
      <c r="C176" s="196" t="s">
        <v>287</v>
      </c>
      <c r="D176" s="196" t="s">
        <v>198</v>
      </c>
      <c r="E176" s="197" t="s">
        <v>288</v>
      </c>
      <c r="F176" s="198" t="s">
        <v>289</v>
      </c>
      <c r="G176" s="199" t="s">
        <v>161</v>
      </c>
      <c r="H176" s="200">
        <v>46</v>
      </c>
      <c r="I176" s="81"/>
      <c r="J176" s="201">
        <f t="shared" si="0"/>
        <v>0</v>
      </c>
      <c r="K176" s="202"/>
      <c r="L176" s="203"/>
      <c r="M176" s="204" t="s">
        <v>1</v>
      </c>
      <c r="N176" s="205" t="s">
        <v>38</v>
      </c>
      <c r="O176" s="182"/>
      <c r="P176" s="183">
        <f t="shared" si="1"/>
        <v>0</v>
      </c>
      <c r="Q176" s="183">
        <v>5E-05</v>
      </c>
      <c r="R176" s="183">
        <f t="shared" si="2"/>
        <v>0.0023</v>
      </c>
      <c r="S176" s="183">
        <v>0</v>
      </c>
      <c r="T176" s="184">
        <f t="shared" si="3"/>
        <v>0</v>
      </c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R176" s="185" t="s">
        <v>201</v>
      </c>
      <c r="AT176" s="185" t="s">
        <v>198</v>
      </c>
      <c r="AU176" s="185" t="s">
        <v>84</v>
      </c>
      <c r="AY176" s="84" t="s">
        <v>146</v>
      </c>
      <c r="BE176" s="186">
        <f t="shared" si="4"/>
        <v>0</v>
      </c>
      <c r="BF176" s="186">
        <f t="shared" si="5"/>
        <v>0</v>
      </c>
      <c r="BG176" s="186">
        <f t="shared" si="6"/>
        <v>0</v>
      </c>
      <c r="BH176" s="186">
        <f t="shared" si="7"/>
        <v>0</v>
      </c>
      <c r="BI176" s="186">
        <f t="shared" si="8"/>
        <v>0</v>
      </c>
      <c r="BJ176" s="84" t="s">
        <v>81</v>
      </c>
      <c r="BK176" s="186">
        <f t="shared" si="9"/>
        <v>0</v>
      </c>
      <c r="BL176" s="84" t="s">
        <v>195</v>
      </c>
      <c r="BM176" s="185" t="s">
        <v>290</v>
      </c>
    </row>
    <row r="177" spans="1:65" s="94" customFormat="1" ht="48" customHeight="1">
      <c r="A177" s="91"/>
      <c r="B177" s="92"/>
      <c r="C177" s="173" t="s">
        <v>201</v>
      </c>
      <c r="D177" s="173" t="s">
        <v>149</v>
      </c>
      <c r="E177" s="174" t="s">
        <v>291</v>
      </c>
      <c r="F177" s="175" t="s">
        <v>292</v>
      </c>
      <c r="G177" s="176" t="s">
        <v>161</v>
      </c>
      <c r="H177" s="177">
        <v>9</v>
      </c>
      <c r="I177" s="79"/>
      <c r="J177" s="178">
        <f t="shared" si="0"/>
        <v>0</v>
      </c>
      <c r="K177" s="179"/>
      <c r="L177" s="92"/>
      <c r="M177" s="180" t="s">
        <v>1</v>
      </c>
      <c r="N177" s="181" t="s">
        <v>38</v>
      </c>
      <c r="O177" s="182"/>
      <c r="P177" s="183">
        <f t="shared" si="1"/>
        <v>0</v>
      </c>
      <c r="Q177" s="183">
        <v>0</v>
      </c>
      <c r="R177" s="183">
        <f t="shared" si="2"/>
        <v>0</v>
      </c>
      <c r="S177" s="183">
        <v>0</v>
      </c>
      <c r="T177" s="184">
        <f t="shared" si="3"/>
        <v>0</v>
      </c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R177" s="185" t="s">
        <v>195</v>
      </c>
      <c r="AT177" s="185" t="s">
        <v>149</v>
      </c>
      <c r="AU177" s="185" t="s">
        <v>84</v>
      </c>
      <c r="AY177" s="84" t="s">
        <v>146</v>
      </c>
      <c r="BE177" s="186">
        <f t="shared" si="4"/>
        <v>0</v>
      </c>
      <c r="BF177" s="186">
        <f t="shared" si="5"/>
        <v>0</v>
      </c>
      <c r="BG177" s="186">
        <f t="shared" si="6"/>
        <v>0</v>
      </c>
      <c r="BH177" s="186">
        <f t="shared" si="7"/>
        <v>0</v>
      </c>
      <c r="BI177" s="186">
        <f t="shared" si="8"/>
        <v>0</v>
      </c>
      <c r="BJ177" s="84" t="s">
        <v>81</v>
      </c>
      <c r="BK177" s="186">
        <f t="shared" si="9"/>
        <v>0</v>
      </c>
      <c r="BL177" s="84" t="s">
        <v>195</v>
      </c>
      <c r="BM177" s="185" t="s">
        <v>293</v>
      </c>
    </row>
    <row r="178" spans="1:65" s="94" customFormat="1" ht="24" customHeight="1">
      <c r="A178" s="91"/>
      <c r="B178" s="92"/>
      <c r="C178" s="196" t="s">
        <v>294</v>
      </c>
      <c r="D178" s="196" t="s">
        <v>198</v>
      </c>
      <c r="E178" s="197" t="s">
        <v>295</v>
      </c>
      <c r="F178" s="198" t="s">
        <v>296</v>
      </c>
      <c r="G178" s="199" t="s">
        <v>161</v>
      </c>
      <c r="H178" s="200">
        <v>9</v>
      </c>
      <c r="I178" s="81"/>
      <c r="J178" s="201">
        <f t="shared" si="0"/>
        <v>0</v>
      </c>
      <c r="K178" s="202"/>
      <c r="L178" s="203"/>
      <c r="M178" s="204" t="s">
        <v>1</v>
      </c>
      <c r="N178" s="205" t="s">
        <v>38</v>
      </c>
      <c r="O178" s="182"/>
      <c r="P178" s="183">
        <f t="shared" si="1"/>
        <v>0</v>
      </c>
      <c r="Q178" s="183">
        <v>0.0001</v>
      </c>
      <c r="R178" s="183">
        <f t="shared" si="2"/>
        <v>0.0009000000000000001</v>
      </c>
      <c r="S178" s="183">
        <v>0</v>
      </c>
      <c r="T178" s="184">
        <f t="shared" si="3"/>
        <v>0</v>
      </c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R178" s="185" t="s">
        <v>201</v>
      </c>
      <c r="AT178" s="185" t="s">
        <v>198</v>
      </c>
      <c r="AU178" s="185" t="s">
        <v>84</v>
      </c>
      <c r="AY178" s="84" t="s">
        <v>146</v>
      </c>
      <c r="BE178" s="186">
        <f t="shared" si="4"/>
        <v>0</v>
      </c>
      <c r="BF178" s="186">
        <f t="shared" si="5"/>
        <v>0</v>
      </c>
      <c r="BG178" s="186">
        <f t="shared" si="6"/>
        <v>0</v>
      </c>
      <c r="BH178" s="186">
        <f t="shared" si="7"/>
        <v>0</v>
      </c>
      <c r="BI178" s="186">
        <f t="shared" si="8"/>
        <v>0</v>
      </c>
      <c r="BJ178" s="84" t="s">
        <v>81</v>
      </c>
      <c r="BK178" s="186">
        <f t="shared" si="9"/>
        <v>0</v>
      </c>
      <c r="BL178" s="84" t="s">
        <v>195</v>
      </c>
      <c r="BM178" s="185" t="s">
        <v>297</v>
      </c>
    </row>
    <row r="179" spans="1:47" s="94" customFormat="1" ht="19.2">
      <c r="A179" s="91"/>
      <c r="B179" s="92"/>
      <c r="C179" s="91"/>
      <c r="D179" s="189" t="s">
        <v>203</v>
      </c>
      <c r="E179" s="91"/>
      <c r="F179" s="206" t="s">
        <v>298</v>
      </c>
      <c r="G179" s="91"/>
      <c r="H179" s="91"/>
      <c r="I179" s="77"/>
      <c r="J179" s="91"/>
      <c r="K179" s="91"/>
      <c r="L179" s="92"/>
      <c r="M179" s="207"/>
      <c r="N179" s="208"/>
      <c r="O179" s="182"/>
      <c r="P179" s="182"/>
      <c r="Q179" s="182"/>
      <c r="R179" s="182"/>
      <c r="S179" s="182"/>
      <c r="T179" s="209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T179" s="84" t="s">
        <v>203</v>
      </c>
      <c r="AU179" s="84" t="s">
        <v>84</v>
      </c>
    </row>
    <row r="180" spans="1:65" s="94" customFormat="1" ht="48" customHeight="1">
      <c r="A180" s="91"/>
      <c r="B180" s="92"/>
      <c r="C180" s="173" t="s">
        <v>299</v>
      </c>
      <c r="D180" s="173" t="s">
        <v>149</v>
      </c>
      <c r="E180" s="174" t="s">
        <v>300</v>
      </c>
      <c r="F180" s="175" t="s">
        <v>301</v>
      </c>
      <c r="G180" s="176" t="s">
        <v>161</v>
      </c>
      <c r="H180" s="177">
        <v>2</v>
      </c>
      <c r="I180" s="79"/>
      <c r="J180" s="178">
        <f aca="true" t="shared" si="11" ref="J180:J192">ROUND(I180*H180,2)</f>
        <v>0</v>
      </c>
      <c r="K180" s="179"/>
      <c r="L180" s="92"/>
      <c r="M180" s="180" t="s">
        <v>1</v>
      </c>
      <c r="N180" s="181" t="s">
        <v>38</v>
      </c>
      <c r="O180" s="182"/>
      <c r="P180" s="183">
        <f aca="true" t="shared" si="12" ref="P180:P192">O180*H180</f>
        <v>0</v>
      </c>
      <c r="Q180" s="183">
        <v>0</v>
      </c>
      <c r="R180" s="183">
        <f aca="true" t="shared" si="13" ref="R180:R192">Q180*H180</f>
        <v>0</v>
      </c>
      <c r="S180" s="183">
        <v>0</v>
      </c>
      <c r="T180" s="184">
        <f aca="true" t="shared" si="14" ref="T180:T192">S180*H180</f>
        <v>0</v>
      </c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R180" s="185" t="s">
        <v>195</v>
      </c>
      <c r="AT180" s="185" t="s">
        <v>149</v>
      </c>
      <c r="AU180" s="185" t="s">
        <v>84</v>
      </c>
      <c r="AY180" s="84" t="s">
        <v>146</v>
      </c>
      <c r="BE180" s="186">
        <f aca="true" t="shared" si="15" ref="BE180:BE192">IF(N180="základní",J180,0)</f>
        <v>0</v>
      </c>
      <c r="BF180" s="186">
        <f aca="true" t="shared" si="16" ref="BF180:BF192">IF(N180="snížená",J180,0)</f>
        <v>0</v>
      </c>
      <c r="BG180" s="186">
        <f aca="true" t="shared" si="17" ref="BG180:BG192">IF(N180="zákl. přenesená",J180,0)</f>
        <v>0</v>
      </c>
      <c r="BH180" s="186">
        <f aca="true" t="shared" si="18" ref="BH180:BH192">IF(N180="sníž. přenesená",J180,0)</f>
        <v>0</v>
      </c>
      <c r="BI180" s="186">
        <f aca="true" t="shared" si="19" ref="BI180:BI192">IF(N180="nulová",J180,0)</f>
        <v>0</v>
      </c>
      <c r="BJ180" s="84" t="s">
        <v>81</v>
      </c>
      <c r="BK180" s="186">
        <f aca="true" t="shared" si="20" ref="BK180:BK192">ROUND(I180*H180,2)</f>
        <v>0</v>
      </c>
      <c r="BL180" s="84" t="s">
        <v>195</v>
      </c>
      <c r="BM180" s="185" t="s">
        <v>302</v>
      </c>
    </row>
    <row r="181" spans="1:65" s="94" customFormat="1" ht="16.5" customHeight="1">
      <c r="A181" s="91"/>
      <c r="B181" s="92"/>
      <c r="C181" s="196" t="s">
        <v>303</v>
      </c>
      <c r="D181" s="196" t="s">
        <v>198</v>
      </c>
      <c r="E181" s="197" t="s">
        <v>304</v>
      </c>
      <c r="F181" s="198" t="s">
        <v>305</v>
      </c>
      <c r="G181" s="199" t="s">
        <v>161</v>
      </c>
      <c r="H181" s="200">
        <v>2</v>
      </c>
      <c r="I181" s="81"/>
      <c r="J181" s="201">
        <f t="shared" si="11"/>
        <v>0</v>
      </c>
      <c r="K181" s="202"/>
      <c r="L181" s="203"/>
      <c r="M181" s="204" t="s">
        <v>1</v>
      </c>
      <c r="N181" s="205" t="s">
        <v>38</v>
      </c>
      <c r="O181" s="182"/>
      <c r="P181" s="183">
        <f t="shared" si="12"/>
        <v>0</v>
      </c>
      <c r="Q181" s="183">
        <v>5E-05</v>
      </c>
      <c r="R181" s="183">
        <f t="shared" si="13"/>
        <v>0.0001</v>
      </c>
      <c r="S181" s="183">
        <v>0</v>
      </c>
      <c r="T181" s="184">
        <f t="shared" si="14"/>
        <v>0</v>
      </c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R181" s="185" t="s">
        <v>201</v>
      </c>
      <c r="AT181" s="185" t="s">
        <v>198</v>
      </c>
      <c r="AU181" s="185" t="s">
        <v>84</v>
      </c>
      <c r="AY181" s="84" t="s">
        <v>146</v>
      </c>
      <c r="BE181" s="186">
        <f t="shared" si="15"/>
        <v>0</v>
      </c>
      <c r="BF181" s="186">
        <f t="shared" si="16"/>
        <v>0</v>
      </c>
      <c r="BG181" s="186">
        <f t="shared" si="17"/>
        <v>0</v>
      </c>
      <c r="BH181" s="186">
        <f t="shared" si="18"/>
        <v>0</v>
      </c>
      <c r="BI181" s="186">
        <f t="shared" si="19"/>
        <v>0</v>
      </c>
      <c r="BJ181" s="84" t="s">
        <v>81</v>
      </c>
      <c r="BK181" s="186">
        <f t="shared" si="20"/>
        <v>0</v>
      </c>
      <c r="BL181" s="84" t="s">
        <v>195</v>
      </c>
      <c r="BM181" s="185" t="s">
        <v>306</v>
      </c>
    </row>
    <row r="182" spans="1:65" s="94" customFormat="1" ht="24" customHeight="1">
      <c r="A182" s="91"/>
      <c r="B182" s="92"/>
      <c r="C182" s="173" t="s">
        <v>307</v>
      </c>
      <c r="D182" s="173" t="s">
        <v>149</v>
      </c>
      <c r="E182" s="174" t="s">
        <v>308</v>
      </c>
      <c r="F182" s="175" t="s">
        <v>309</v>
      </c>
      <c r="G182" s="176" t="s">
        <v>161</v>
      </c>
      <c r="H182" s="177">
        <v>5</v>
      </c>
      <c r="I182" s="79"/>
      <c r="J182" s="178">
        <f t="shared" si="11"/>
        <v>0</v>
      </c>
      <c r="K182" s="179"/>
      <c r="L182" s="92"/>
      <c r="M182" s="180" t="s">
        <v>1</v>
      </c>
      <c r="N182" s="181" t="s">
        <v>38</v>
      </c>
      <c r="O182" s="182"/>
      <c r="P182" s="183">
        <f t="shared" si="12"/>
        <v>0</v>
      </c>
      <c r="Q182" s="183">
        <v>0</v>
      </c>
      <c r="R182" s="183">
        <f t="shared" si="13"/>
        <v>0</v>
      </c>
      <c r="S182" s="183">
        <v>0</v>
      </c>
      <c r="T182" s="184">
        <f t="shared" si="14"/>
        <v>0</v>
      </c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R182" s="185" t="s">
        <v>195</v>
      </c>
      <c r="AT182" s="185" t="s">
        <v>149</v>
      </c>
      <c r="AU182" s="185" t="s">
        <v>84</v>
      </c>
      <c r="AY182" s="84" t="s">
        <v>146</v>
      </c>
      <c r="BE182" s="186">
        <f t="shared" si="15"/>
        <v>0</v>
      </c>
      <c r="BF182" s="186">
        <f t="shared" si="16"/>
        <v>0</v>
      </c>
      <c r="BG182" s="186">
        <f t="shared" si="17"/>
        <v>0</v>
      </c>
      <c r="BH182" s="186">
        <f t="shared" si="18"/>
        <v>0</v>
      </c>
      <c r="BI182" s="186">
        <f t="shared" si="19"/>
        <v>0</v>
      </c>
      <c r="BJ182" s="84" t="s">
        <v>81</v>
      </c>
      <c r="BK182" s="186">
        <f t="shared" si="20"/>
        <v>0</v>
      </c>
      <c r="BL182" s="84" t="s">
        <v>195</v>
      </c>
      <c r="BM182" s="185" t="s">
        <v>310</v>
      </c>
    </row>
    <row r="183" spans="1:65" s="94" customFormat="1" ht="16.5" customHeight="1">
      <c r="A183" s="91"/>
      <c r="B183" s="92"/>
      <c r="C183" s="196" t="s">
        <v>311</v>
      </c>
      <c r="D183" s="196" t="s">
        <v>198</v>
      </c>
      <c r="E183" s="197" t="s">
        <v>312</v>
      </c>
      <c r="F183" s="198" t="s">
        <v>313</v>
      </c>
      <c r="G183" s="199" t="s">
        <v>161</v>
      </c>
      <c r="H183" s="200">
        <v>5</v>
      </c>
      <c r="I183" s="81"/>
      <c r="J183" s="201">
        <f t="shared" si="11"/>
        <v>0</v>
      </c>
      <c r="K183" s="202"/>
      <c r="L183" s="203"/>
      <c r="M183" s="204" t="s">
        <v>1</v>
      </c>
      <c r="N183" s="205" t="s">
        <v>38</v>
      </c>
      <c r="O183" s="182"/>
      <c r="P183" s="183">
        <f t="shared" si="12"/>
        <v>0</v>
      </c>
      <c r="Q183" s="183">
        <v>0</v>
      </c>
      <c r="R183" s="183">
        <f t="shared" si="13"/>
        <v>0</v>
      </c>
      <c r="S183" s="183">
        <v>0</v>
      </c>
      <c r="T183" s="184">
        <f t="shared" si="14"/>
        <v>0</v>
      </c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R183" s="185" t="s">
        <v>201</v>
      </c>
      <c r="AT183" s="185" t="s">
        <v>198</v>
      </c>
      <c r="AU183" s="185" t="s">
        <v>84</v>
      </c>
      <c r="AY183" s="84" t="s">
        <v>146</v>
      </c>
      <c r="BE183" s="186">
        <f t="shared" si="15"/>
        <v>0</v>
      </c>
      <c r="BF183" s="186">
        <f t="shared" si="16"/>
        <v>0</v>
      </c>
      <c r="BG183" s="186">
        <f t="shared" si="17"/>
        <v>0</v>
      </c>
      <c r="BH183" s="186">
        <f t="shared" si="18"/>
        <v>0</v>
      </c>
      <c r="BI183" s="186">
        <f t="shared" si="19"/>
        <v>0</v>
      </c>
      <c r="BJ183" s="84" t="s">
        <v>81</v>
      </c>
      <c r="BK183" s="186">
        <f t="shared" si="20"/>
        <v>0</v>
      </c>
      <c r="BL183" s="84" t="s">
        <v>195</v>
      </c>
      <c r="BM183" s="185" t="s">
        <v>314</v>
      </c>
    </row>
    <row r="184" spans="1:65" s="94" customFormat="1" ht="48" customHeight="1">
      <c r="A184" s="91"/>
      <c r="B184" s="92"/>
      <c r="C184" s="173" t="s">
        <v>315</v>
      </c>
      <c r="D184" s="173" t="s">
        <v>149</v>
      </c>
      <c r="E184" s="174" t="s">
        <v>316</v>
      </c>
      <c r="F184" s="175" t="s">
        <v>317</v>
      </c>
      <c r="G184" s="176" t="s">
        <v>161</v>
      </c>
      <c r="H184" s="177">
        <v>120</v>
      </c>
      <c r="I184" s="79"/>
      <c r="J184" s="178">
        <f t="shared" si="11"/>
        <v>0</v>
      </c>
      <c r="K184" s="179"/>
      <c r="L184" s="92"/>
      <c r="M184" s="180" t="s">
        <v>1</v>
      </c>
      <c r="N184" s="181" t="s">
        <v>38</v>
      </c>
      <c r="O184" s="182"/>
      <c r="P184" s="183">
        <f t="shared" si="12"/>
        <v>0</v>
      </c>
      <c r="Q184" s="183">
        <v>0</v>
      </c>
      <c r="R184" s="183">
        <f t="shared" si="13"/>
        <v>0</v>
      </c>
      <c r="S184" s="183">
        <v>0</v>
      </c>
      <c r="T184" s="184">
        <f t="shared" si="14"/>
        <v>0</v>
      </c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R184" s="185" t="s">
        <v>195</v>
      </c>
      <c r="AT184" s="185" t="s">
        <v>149</v>
      </c>
      <c r="AU184" s="185" t="s">
        <v>84</v>
      </c>
      <c r="AY184" s="84" t="s">
        <v>146</v>
      </c>
      <c r="BE184" s="186">
        <f t="shared" si="15"/>
        <v>0</v>
      </c>
      <c r="BF184" s="186">
        <f t="shared" si="16"/>
        <v>0</v>
      </c>
      <c r="BG184" s="186">
        <f t="shared" si="17"/>
        <v>0</v>
      </c>
      <c r="BH184" s="186">
        <f t="shared" si="18"/>
        <v>0</v>
      </c>
      <c r="BI184" s="186">
        <f t="shared" si="19"/>
        <v>0</v>
      </c>
      <c r="BJ184" s="84" t="s">
        <v>81</v>
      </c>
      <c r="BK184" s="186">
        <f t="shared" si="20"/>
        <v>0</v>
      </c>
      <c r="BL184" s="84" t="s">
        <v>195</v>
      </c>
      <c r="BM184" s="185" t="s">
        <v>318</v>
      </c>
    </row>
    <row r="185" spans="1:65" s="94" customFormat="1" ht="16.5" customHeight="1">
      <c r="A185" s="91"/>
      <c r="B185" s="92"/>
      <c r="C185" s="196" t="s">
        <v>319</v>
      </c>
      <c r="D185" s="196" t="s">
        <v>198</v>
      </c>
      <c r="E185" s="197" t="s">
        <v>320</v>
      </c>
      <c r="F185" s="198" t="s">
        <v>321</v>
      </c>
      <c r="G185" s="199" t="s">
        <v>161</v>
      </c>
      <c r="H185" s="200">
        <v>120</v>
      </c>
      <c r="I185" s="81"/>
      <c r="J185" s="201">
        <f t="shared" si="11"/>
        <v>0</v>
      </c>
      <c r="K185" s="202"/>
      <c r="L185" s="203"/>
      <c r="M185" s="204" t="s">
        <v>1</v>
      </c>
      <c r="N185" s="205" t="s">
        <v>38</v>
      </c>
      <c r="O185" s="182"/>
      <c r="P185" s="183">
        <f t="shared" si="12"/>
        <v>0</v>
      </c>
      <c r="Q185" s="183">
        <v>6E-05</v>
      </c>
      <c r="R185" s="183">
        <f t="shared" si="13"/>
        <v>0.0072</v>
      </c>
      <c r="S185" s="183">
        <v>0</v>
      </c>
      <c r="T185" s="184">
        <f t="shared" si="14"/>
        <v>0</v>
      </c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R185" s="185" t="s">
        <v>201</v>
      </c>
      <c r="AT185" s="185" t="s">
        <v>198</v>
      </c>
      <c r="AU185" s="185" t="s">
        <v>84</v>
      </c>
      <c r="AY185" s="84" t="s">
        <v>146</v>
      </c>
      <c r="BE185" s="186">
        <f t="shared" si="15"/>
        <v>0</v>
      </c>
      <c r="BF185" s="186">
        <f t="shared" si="16"/>
        <v>0</v>
      </c>
      <c r="BG185" s="186">
        <f t="shared" si="17"/>
        <v>0</v>
      </c>
      <c r="BH185" s="186">
        <f t="shared" si="18"/>
        <v>0</v>
      </c>
      <c r="BI185" s="186">
        <f t="shared" si="19"/>
        <v>0</v>
      </c>
      <c r="BJ185" s="84" t="s">
        <v>81</v>
      </c>
      <c r="BK185" s="186">
        <f t="shared" si="20"/>
        <v>0</v>
      </c>
      <c r="BL185" s="84" t="s">
        <v>195</v>
      </c>
      <c r="BM185" s="185" t="s">
        <v>322</v>
      </c>
    </row>
    <row r="186" spans="1:65" s="94" customFormat="1" ht="48" customHeight="1">
      <c r="A186" s="91"/>
      <c r="B186" s="92"/>
      <c r="C186" s="173" t="s">
        <v>323</v>
      </c>
      <c r="D186" s="173" t="s">
        <v>149</v>
      </c>
      <c r="E186" s="174" t="s">
        <v>324</v>
      </c>
      <c r="F186" s="175" t="s">
        <v>325</v>
      </c>
      <c r="G186" s="176" t="s">
        <v>161</v>
      </c>
      <c r="H186" s="177">
        <v>70</v>
      </c>
      <c r="I186" s="79"/>
      <c r="J186" s="178">
        <f t="shared" si="11"/>
        <v>0</v>
      </c>
      <c r="K186" s="179"/>
      <c r="L186" s="92"/>
      <c r="M186" s="180" t="s">
        <v>1</v>
      </c>
      <c r="N186" s="181" t="s">
        <v>38</v>
      </c>
      <c r="O186" s="182"/>
      <c r="P186" s="183">
        <f t="shared" si="12"/>
        <v>0</v>
      </c>
      <c r="Q186" s="183">
        <v>0</v>
      </c>
      <c r="R186" s="183">
        <f t="shared" si="13"/>
        <v>0</v>
      </c>
      <c r="S186" s="183">
        <v>0</v>
      </c>
      <c r="T186" s="184">
        <f t="shared" si="14"/>
        <v>0</v>
      </c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R186" s="185" t="s">
        <v>195</v>
      </c>
      <c r="AT186" s="185" t="s">
        <v>149</v>
      </c>
      <c r="AU186" s="185" t="s">
        <v>84</v>
      </c>
      <c r="AY186" s="84" t="s">
        <v>146</v>
      </c>
      <c r="BE186" s="186">
        <f t="shared" si="15"/>
        <v>0</v>
      </c>
      <c r="BF186" s="186">
        <f t="shared" si="16"/>
        <v>0</v>
      </c>
      <c r="BG186" s="186">
        <f t="shared" si="17"/>
        <v>0</v>
      </c>
      <c r="BH186" s="186">
        <f t="shared" si="18"/>
        <v>0</v>
      </c>
      <c r="BI186" s="186">
        <f t="shared" si="19"/>
        <v>0</v>
      </c>
      <c r="BJ186" s="84" t="s">
        <v>81</v>
      </c>
      <c r="BK186" s="186">
        <f t="shared" si="20"/>
        <v>0</v>
      </c>
      <c r="BL186" s="84" t="s">
        <v>195</v>
      </c>
      <c r="BM186" s="185" t="s">
        <v>326</v>
      </c>
    </row>
    <row r="187" spans="1:65" s="94" customFormat="1" ht="24" customHeight="1">
      <c r="A187" s="91"/>
      <c r="B187" s="92"/>
      <c r="C187" s="196" t="s">
        <v>327</v>
      </c>
      <c r="D187" s="196" t="s">
        <v>198</v>
      </c>
      <c r="E187" s="197" t="s">
        <v>328</v>
      </c>
      <c r="F187" s="198" t="s">
        <v>329</v>
      </c>
      <c r="G187" s="199" t="s">
        <v>161</v>
      </c>
      <c r="H187" s="200">
        <v>70</v>
      </c>
      <c r="I187" s="81"/>
      <c r="J187" s="201">
        <f t="shared" si="11"/>
        <v>0</v>
      </c>
      <c r="K187" s="202"/>
      <c r="L187" s="203"/>
      <c r="M187" s="204" t="s">
        <v>1</v>
      </c>
      <c r="N187" s="205" t="s">
        <v>38</v>
      </c>
      <c r="O187" s="182"/>
      <c r="P187" s="183">
        <f t="shared" si="12"/>
        <v>0</v>
      </c>
      <c r="Q187" s="183">
        <v>6E-05</v>
      </c>
      <c r="R187" s="183">
        <f t="shared" si="13"/>
        <v>0.0042</v>
      </c>
      <c r="S187" s="183">
        <v>0</v>
      </c>
      <c r="T187" s="184">
        <f t="shared" si="14"/>
        <v>0</v>
      </c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R187" s="185" t="s">
        <v>201</v>
      </c>
      <c r="AT187" s="185" t="s">
        <v>198</v>
      </c>
      <c r="AU187" s="185" t="s">
        <v>84</v>
      </c>
      <c r="AY187" s="84" t="s">
        <v>146</v>
      </c>
      <c r="BE187" s="186">
        <f t="shared" si="15"/>
        <v>0</v>
      </c>
      <c r="BF187" s="186">
        <f t="shared" si="16"/>
        <v>0</v>
      </c>
      <c r="BG187" s="186">
        <f t="shared" si="17"/>
        <v>0</v>
      </c>
      <c r="BH187" s="186">
        <f t="shared" si="18"/>
        <v>0</v>
      </c>
      <c r="BI187" s="186">
        <f t="shared" si="19"/>
        <v>0</v>
      </c>
      <c r="BJ187" s="84" t="s">
        <v>81</v>
      </c>
      <c r="BK187" s="186">
        <f t="shared" si="20"/>
        <v>0</v>
      </c>
      <c r="BL187" s="84" t="s">
        <v>195</v>
      </c>
      <c r="BM187" s="185" t="s">
        <v>330</v>
      </c>
    </row>
    <row r="188" spans="1:65" s="94" customFormat="1" ht="36" customHeight="1">
      <c r="A188" s="91"/>
      <c r="B188" s="92"/>
      <c r="C188" s="173" t="s">
        <v>331</v>
      </c>
      <c r="D188" s="173" t="s">
        <v>149</v>
      </c>
      <c r="E188" s="174" t="s">
        <v>332</v>
      </c>
      <c r="F188" s="175" t="s">
        <v>333</v>
      </c>
      <c r="G188" s="176" t="s">
        <v>161</v>
      </c>
      <c r="H188" s="177">
        <v>4</v>
      </c>
      <c r="I188" s="79"/>
      <c r="J188" s="178">
        <f t="shared" si="11"/>
        <v>0</v>
      </c>
      <c r="K188" s="179"/>
      <c r="L188" s="92"/>
      <c r="M188" s="180" t="s">
        <v>1</v>
      </c>
      <c r="N188" s="181" t="s">
        <v>38</v>
      </c>
      <c r="O188" s="182"/>
      <c r="P188" s="183">
        <f t="shared" si="12"/>
        <v>0</v>
      </c>
      <c r="Q188" s="183">
        <v>0</v>
      </c>
      <c r="R188" s="183">
        <f t="shared" si="13"/>
        <v>0</v>
      </c>
      <c r="S188" s="183">
        <v>0</v>
      </c>
      <c r="T188" s="184">
        <f t="shared" si="14"/>
        <v>0</v>
      </c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R188" s="185" t="s">
        <v>195</v>
      </c>
      <c r="AT188" s="185" t="s">
        <v>149</v>
      </c>
      <c r="AU188" s="185" t="s">
        <v>84</v>
      </c>
      <c r="AY188" s="84" t="s">
        <v>146</v>
      </c>
      <c r="BE188" s="186">
        <f t="shared" si="15"/>
        <v>0</v>
      </c>
      <c r="BF188" s="186">
        <f t="shared" si="16"/>
        <v>0</v>
      </c>
      <c r="BG188" s="186">
        <f t="shared" si="17"/>
        <v>0</v>
      </c>
      <c r="BH188" s="186">
        <f t="shared" si="18"/>
        <v>0</v>
      </c>
      <c r="BI188" s="186">
        <f t="shared" si="19"/>
        <v>0</v>
      </c>
      <c r="BJ188" s="84" t="s">
        <v>81</v>
      </c>
      <c r="BK188" s="186">
        <f t="shared" si="20"/>
        <v>0</v>
      </c>
      <c r="BL188" s="84" t="s">
        <v>195</v>
      </c>
      <c r="BM188" s="185" t="s">
        <v>334</v>
      </c>
    </row>
    <row r="189" spans="1:65" s="94" customFormat="1" ht="24" customHeight="1">
      <c r="A189" s="91"/>
      <c r="B189" s="92"/>
      <c r="C189" s="196" t="s">
        <v>335</v>
      </c>
      <c r="D189" s="196" t="s">
        <v>198</v>
      </c>
      <c r="E189" s="197" t="s">
        <v>336</v>
      </c>
      <c r="F189" s="198" t="s">
        <v>337</v>
      </c>
      <c r="G189" s="199" t="s">
        <v>161</v>
      </c>
      <c r="H189" s="200">
        <v>4</v>
      </c>
      <c r="I189" s="81"/>
      <c r="J189" s="201">
        <f t="shared" si="11"/>
        <v>0</v>
      </c>
      <c r="K189" s="202"/>
      <c r="L189" s="203"/>
      <c r="M189" s="204" t="s">
        <v>1</v>
      </c>
      <c r="N189" s="205" t="s">
        <v>38</v>
      </c>
      <c r="O189" s="182"/>
      <c r="P189" s="183">
        <f t="shared" si="12"/>
        <v>0</v>
      </c>
      <c r="Q189" s="183">
        <v>0.00038</v>
      </c>
      <c r="R189" s="183">
        <f t="shared" si="13"/>
        <v>0.00152</v>
      </c>
      <c r="S189" s="183">
        <v>0</v>
      </c>
      <c r="T189" s="184">
        <f t="shared" si="14"/>
        <v>0</v>
      </c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R189" s="185" t="s">
        <v>201</v>
      </c>
      <c r="AT189" s="185" t="s">
        <v>198</v>
      </c>
      <c r="AU189" s="185" t="s">
        <v>84</v>
      </c>
      <c r="AY189" s="84" t="s">
        <v>146</v>
      </c>
      <c r="BE189" s="186">
        <f t="shared" si="15"/>
        <v>0</v>
      </c>
      <c r="BF189" s="186">
        <f t="shared" si="16"/>
        <v>0</v>
      </c>
      <c r="BG189" s="186">
        <f t="shared" si="17"/>
        <v>0</v>
      </c>
      <c r="BH189" s="186">
        <f t="shared" si="18"/>
        <v>0</v>
      </c>
      <c r="BI189" s="186">
        <f t="shared" si="19"/>
        <v>0</v>
      </c>
      <c r="BJ189" s="84" t="s">
        <v>81</v>
      </c>
      <c r="BK189" s="186">
        <f t="shared" si="20"/>
        <v>0</v>
      </c>
      <c r="BL189" s="84" t="s">
        <v>195</v>
      </c>
      <c r="BM189" s="185" t="s">
        <v>338</v>
      </c>
    </row>
    <row r="190" spans="1:65" s="94" customFormat="1" ht="24" customHeight="1">
      <c r="A190" s="91"/>
      <c r="B190" s="92"/>
      <c r="C190" s="173" t="s">
        <v>339</v>
      </c>
      <c r="D190" s="173" t="s">
        <v>149</v>
      </c>
      <c r="E190" s="174" t="s">
        <v>340</v>
      </c>
      <c r="F190" s="175" t="s">
        <v>341</v>
      </c>
      <c r="G190" s="176" t="s">
        <v>161</v>
      </c>
      <c r="H190" s="177">
        <v>8</v>
      </c>
      <c r="I190" s="79"/>
      <c r="J190" s="178">
        <f t="shared" si="11"/>
        <v>0</v>
      </c>
      <c r="K190" s="179"/>
      <c r="L190" s="92"/>
      <c r="M190" s="180" t="s">
        <v>1</v>
      </c>
      <c r="N190" s="181" t="s">
        <v>38</v>
      </c>
      <c r="O190" s="182"/>
      <c r="P190" s="183">
        <f t="shared" si="12"/>
        <v>0</v>
      </c>
      <c r="Q190" s="183">
        <v>0</v>
      </c>
      <c r="R190" s="183">
        <f t="shared" si="13"/>
        <v>0</v>
      </c>
      <c r="S190" s="183">
        <v>0</v>
      </c>
      <c r="T190" s="184">
        <f t="shared" si="14"/>
        <v>0</v>
      </c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R190" s="185" t="s">
        <v>195</v>
      </c>
      <c r="AT190" s="185" t="s">
        <v>149</v>
      </c>
      <c r="AU190" s="185" t="s">
        <v>84</v>
      </c>
      <c r="AY190" s="84" t="s">
        <v>146</v>
      </c>
      <c r="BE190" s="186">
        <f t="shared" si="15"/>
        <v>0</v>
      </c>
      <c r="BF190" s="186">
        <f t="shared" si="16"/>
        <v>0</v>
      </c>
      <c r="BG190" s="186">
        <f t="shared" si="17"/>
        <v>0</v>
      </c>
      <c r="BH190" s="186">
        <f t="shared" si="18"/>
        <v>0</v>
      </c>
      <c r="BI190" s="186">
        <f t="shared" si="19"/>
        <v>0</v>
      </c>
      <c r="BJ190" s="84" t="s">
        <v>81</v>
      </c>
      <c r="BK190" s="186">
        <f t="shared" si="20"/>
        <v>0</v>
      </c>
      <c r="BL190" s="84" t="s">
        <v>195</v>
      </c>
      <c r="BM190" s="185" t="s">
        <v>342</v>
      </c>
    </row>
    <row r="191" spans="1:65" s="94" customFormat="1" ht="16.5" customHeight="1">
      <c r="A191" s="91"/>
      <c r="B191" s="92"/>
      <c r="C191" s="196" t="s">
        <v>343</v>
      </c>
      <c r="D191" s="196" t="s">
        <v>198</v>
      </c>
      <c r="E191" s="197" t="s">
        <v>344</v>
      </c>
      <c r="F191" s="198" t="s">
        <v>345</v>
      </c>
      <c r="G191" s="199" t="s">
        <v>161</v>
      </c>
      <c r="H191" s="200">
        <v>8</v>
      </c>
      <c r="I191" s="81"/>
      <c r="J191" s="201">
        <f t="shared" si="11"/>
        <v>0</v>
      </c>
      <c r="K191" s="202"/>
      <c r="L191" s="203"/>
      <c r="M191" s="204" t="s">
        <v>1</v>
      </c>
      <c r="N191" s="205" t="s">
        <v>38</v>
      </c>
      <c r="O191" s="182"/>
      <c r="P191" s="183">
        <f t="shared" si="12"/>
        <v>0</v>
      </c>
      <c r="Q191" s="183">
        <v>0.00058</v>
      </c>
      <c r="R191" s="183">
        <f t="shared" si="13"/>
        <v>0.00464</v>
      </c>
      <c r="S191" s="183">
        <v>0</v>
      </c>
      <c r="T191" s="184">
        <f t="shared" si="14"/>
        <v>0</v>
      </c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R191" s="185" t="s">
        <v>201</v>
      </c>
      <c r="AT191" s="185" t="s">
        <v>198</v>
      </c>
      <c r="AU191" s="185" t="s">
        <v>84</v>
      </c>
      <c r="AY191" s="84" t="s">
        <v>146</v>
      </c>
      <c r="BE191" s="186">
        <f t="shared" si="15"/>
        <v>0</v>
      </c>
      <c r="BF191" s="186">
        <f t="shared" si="16"/>
        <v>0</v>
      </c>
      <c r="BG191" s="186">
        <f t="shared" si="17"/>
        <v>0</v>
      </c>
      <c r="BH191" s="186">
        <f t="shared" si="18"/>
        <v>0</v>
      </c>
      <c r="BI191" s="186">
        <f t="shared" si="19"/>
        <v>0</v>
      </c>
      <c r="BJ191" s="84" t="s">
        <v>81</v>
      </c>
      <c r="BK191" s="186">
        <f t="shared" si="20"/>
        <v>0</v>
      </c>
      <c r="BL191" s="84" t="s">
        <v>195</v>
      </c>
      <c r="BM191" s="185" t="s">
        <v>346</v>
      </c>
    </row>
    <row r="192" spans="1:65" s="94" customFormat="1" ht="36" customHeight="1">
      <c r="A192" s="91"/>
      <c r="B192" s="92"/>
      <c r="C192" s="173" t="s">
        <v>347</v>
      </c>
      <c r="D192" s="173" t="s">
        <v>149</v>
      </c>
      <c r="E192" s="174" t="s">
        <v>348</v>
      </c>
      <c r="F192" s="175" t="s">
        <v>349</v>
      </c>
      <c r="G192" s="176" t="s">
        <v>152</v>
      </c>
      <c r="H192" s="177">
        <v>4400</v>
      </c>
      <c r="I192" s="79"/>
      <c r="J192" s="178">
        <f t="shared" si="11"/>
        <v>0</v>
      </c>
      <c r="K192" s="179"/>
      <c r="L192" s="92"/>
      <c r="M192" s="180" t="s">
        <v>1</v>
      </c>
      <c r="N192" s="181" t="s">
        <v>39</v>
      </c>
      <c r="O192" s="182"/>
      <c r="P192" s="183">
        <f t="shared" si="12"/>
        <v>0</v>
      </c>
      <c r="Q192" s="183">
        <v>0</v>
      </c>
      <c r="R192" s="183">
        <f t="shared" si="13"/>
        <v>0</v>
      </c>
      <c r="S192" s="183">
        <v>0</v>
      </c>
      <c r="T192" s="184">
        <f t="shared" si="14"/>
        <v>0</v>
      </c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R192" s="185" t="s">
        <v>195</v>
      </c>
      <c r="AT192" s="185" t="s">
        <v>149</v>
      </c>
      <c r="AU192" s="185" t="s">
        <v>84</v>
      </c>
      <c r="AY192" s="84" t="s">
        <v>146</v>
      </c>
      <c r="BE192" s="186">
        <f t="shared" si="15"/>
        <v>0</v>
      </c>
      <c r="BF192" s="186">
        <f t="shared" si="16"/>
        <v>0</v>
      </c>
      <c r="BG192" s="186">
        <f t="shared" si="17"/>
        <v>0</v>
      </c>
      <c r="BH192" s="186">
        <f t="shared" si="18"/>
        <v>0</v>
      </c>
      <c r="BI192" s="186">
        <f t="shared" si="19"/>
        <v>0</v>
      </c>
      <c r="BJ192" s="84" t="s">
        <v>84</v>
      </c>
      <c r="BK192" s="186">
        <f t="shared" si="20"/>
        <v>0</v>
      </c>
      <c r="BL192" s="84" t="s">
        <v>195</v>
      </c>
      <c r="BM192" s="185" t="s">
        <v>350</v>
      </c>
    </row>
    <row r="193" spans="2:51" s="187" customFormat="1" ht="12">
      <c r="B193" s="188"/>
      <c r="D193" s="189" t="s">
        <v>155</v>
      </c>
      <c r="E193" s="190" t="s">
        <v>1</v>
      </c>
      <c r="F193" s="191" t="s">
        <v>351</v>
      </c>
      <c r="H193" s="192">
        <v>4400</v>
      </c>
      <c r="I193" s="80"/>
      <c r="L193" s="188"/>
      <c r="M193" s="193"/>
      <c r="N193" s="194"/>
      <c r="O193" s="194"/>
      <c r="P193" s="194"/>
      <c r="Q193" s="194"/>
      <c r="R193" s="194"/>
      <c r="S193" s="194"/>
      <c r="T193" s="195"/>
      <c r="AT193" s="190" t="s">
        <v>155</v>
      </c>
      <c r="AU193" s="190" t="s">
        <v>84</v>
      </c>
      <c r="AV193" s="187" t="s">
        <v>84</v>
      </c>
      <c r="AW193" s="187" t="s">
        <v>29</v>
      </c>
      <c r="AX193" s="187" t="s">
        <v>81</v>
      </c>
      <c r="AY193" s="190" t="s">
        <v>146</v>
      </c>
    </row>
    <row r="194" spans="1:65" s="94" customFormat="1" ht="16.5" customHeight="1">
      <c r="A194" s="91"/>
      <c r="B194" s="92"/>
      <c r="C194" s="196" t="s">
        <v>352</v>
      </c>
      <c r="D194" s="196" t="s">
        <v>198</v>
      </c>
      <c r="E194" s="197" t="s">
        <v>353</v>
      </c>
      <c r="F194" s="198" t="s">
        <v>354</v>
      </c>
      <c r="G194" s="199" t="s">
        <v>152</v>
      </c>
      <c r="H194" s="200">
        <v>5280</v>
      </c>
      <c r="I194" s="81"/>
      <c r="J194" s="201">
        <f>ROUND(I194*H194,2)</f>
        <v>0</v>
      </c>
      <c r="K194" s="202"/>
      <c r="L194" s="203"/>
      <c r="M194" s="204" t="s">
        <v>1</v>
      </c>
      <c r="N194" s="205" t="s">
        <v>39</v>
      </c>
      <c r="O194" s="182"/>
      <c r="P194" s="183">
        <f>O194*H194</f>
        <v>0</v>
      </c>
      <c r="Q194" s="183">
        <v>0.00012</v>
      </c>
      <c r="R194" s="183">
        <f>Q194*H194</f>
        <v>0.6336</v>
      </c>
      <c r="S194" s="183">
        <v>0</v>
      </c>
      <c r="T194" s="184">
        <f>S194*H194</f>
        <v>0</v>
      </c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R194" s="185" t="s">
        <v>201</v>
      </c>
      <c r="AT194" s="185" t="s">
        <v>198</v>
      </c>
      <c r="AU194" s="185" t="s">
        <v>84</v>
      </c>
      <c r="AY194" s="84" t="s">
        <v>146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84" t="s">
        <v>84</v>
      </c>
      <c r="BK194" s="186">
        <f>ROUND(I194*H194,2)</f>
        <v>0</v>
      </c>
      <c r="BL194" s="84" t="s">
        <v>195</v>
      </c>
      <c r="BM194" s="185" t="s">
        <v>355</v>
      </c>
    </row>
    <row r="195" spans="1:47" s="94" customFormat="1" ht="38.4">
      <c r="A195" s="91"/>
      <c r="B195" s="92"/>
      <c r="C195" s="91"/>
      <c r="D195" s="189" t="s">
        <v>203</v>
      </c>
      <c r="E195" s="91"/>
      <c r="F195" s="206" t="s">
        <v>356</v>
      </c>
      <c r="G195" s="91"/>
      <c r="H195" s="91"/>
      <c r="I195" s="77"/>
      <c r="J195" s="91"/>
      <c r="K195" s="91"/>
      <c r="L195" s="92"/>
      <c r="M195" s="207"/>
      <c r="N195" s="208"/>
      <c r="O195" s="182"/>
      <c r="P195" s="182"/>
      <c r="Q195" s="182"/>
      <c r="R195" s="182"/>
      <c r="S195" s="182"/>
      <c r="T195" s="209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T195" s="84" t="s">
        <v>203</v>
      </c>
      <c r="AU195" s="84" t="s">
        <v>84</v>
      </c>
    </row>
    <row r="196" spans="2:51" s="187" customFormat="1" ht="12">
      <c r="B196" s="188"/>
      <c r="D196" s="189" t="s">
        <v>155</v>
      </c>
      <c r="F196" s="191" t="s">
        <v>357</v>
      </c>
      <c r="H196" s="192">
        <v>5280</v>
      </c>
      <c r="I196" s="80"/>
      <c r="L196" s="188"/>
      <c r="M196" s="193"/>
      <c r="N196" s="194"/>
      <c r="O196" s="194"/>
      <c r="P196" s="194"/>
      <c r="Q196" s="194"/>
      <c r="R196" s="194"/>
      <c r="S196" s="194"/>
      <c r="T196" s="195"/>
      <c r="AT196" s="190" t="s">
        <v>155</v>
      </c>
      <c r="AU196" s="190" t="s">
        <v>84</v>
      </c>
      <c r="AV196" s="187" t="s">
        <v>84</v>
      </c>
      <c r="AW196" s="187" t="s">
        <v>3</v>
      </c>
      <c r="AX196" s="187" t="s">
        <v>81</v>
      </c>
      <c r="AY196" s="190" t="s">
        <v>146</v>
      </c>
    </row>
    <row r="197" spans="1:65" s="94" customFormat="1" ht="24" customHeight="1">
      <c r="A197" s="91"/>
      <c r="B197" s="92"/>
      <c r="C197" s="173" t="s">
        <v>358</v>
      </c>
      <c r="D197" s="173" t="s">
        <v>149</v>
      </c>
      <c r="E197" s="174" t="s">
        <v>359</v>
      </c>
      <c r="F197" s="175" t="s">
        <v>360</v>
      </c>
      <c r="G197" s="176" t="s">
        <v>161</v>
      </c>
      <c r="H197" s="177">
        <v>3000</v>
      </c>
      <c r="I197" s="79"/>
      <c r="J197" s="178">
        <f aca="true" t="shared" si="21" ref="J197:J221">ROUND(I197*H197,2)</f>
        <v>0</v>
      </c>
      <c r="K197" s="179"/>
      <c r="L197" s="92"/>
      <c r="M197" s="180" t="s">
        <v>1</v>
      </c>
      <c r="N197" s="181" t="s">
        <v>39</v>
      </c>
      <c r="O197" s="182"/>
      <c r="P197" s="183">
        <f aca="true" t="shared" si="22" ref="P197:P221">O197*H197</f>
        <v>0</v>
      </c>
      <c r="Q197" s="183">
        <v>0</v>
      </c>
      <c r="R197" s="183">
        <f aca="true" t="shared" si="23" ref="R197:R221">Q197*H197</f>
        <v>0</v>
      </c>
      <c r="S197" s="183">
        <v>0</v>
      </c>
      <c r="T197" s="184">
        <f aca="true" t="shared" si="24" ref="T197:T221">S197*H197</f>
        <v>0</v>
      </c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R197" s="185" t="s">
        <v>195</v>
      </c>
      <c r="AT197" s="185" t="s">
        <v>149</v>
      </c>
      <c r="AU197" s="185" t="s">
        <v>84</v>
      </c>
      <c r="AY197" s="84" t="s">
        <v>146</v>
      </c>
      <c r="BE197" s="186">
        <f aca="true" t="shared" si="25" ref="BE197:BE221">IF(N197="základní",J197,0)</f>
        <v>0</v>
      </c>
      <c r="BF197" s="186">
        <f aca="true" t="shared" si="26" ref="BF197:BF221">IF(N197="snížená",J197,0)</f>
        <v>0</v>
      </c>
      <c r="BG197" s="186">
        <f aca="true" t="shared" si="27" ref="BG197:BG221">IF(N197="zákl. přenesená",J197,0)</f>
        <v>0</v>
      </c>
      <c r="BH197" s="186">
        <f aca="true" t="shared" si="28" ref="BH197:BH221">IF(N197="sníž. přenesená",J197,0)</f>
        <v>0</v>
      </c>
      <c r="BI197" s="186">
        <f aca="true" t="shared" si="29" ref="BI197:BI221">IF(N197="nulová",J197,0)</f>
        <v>0</v>
      </c>
      <c r="BJ197" s="84" t="s">
        <v>84</v>
      </c>
      <c r="BK197" s="186">
        <f aca="true" t="shared" si="30" ref="BK197:BK221">ROUND(I197*H197,2)</f>
        <v>0</v>
      </c>
      <c r="BL197" s="84" t="s">
        <v>195</v>
      </c>
      <c r="BM197" s="185" t="s">
        <v>361</v>
      </c>
    </row>
    <row r="198" spans="1:65" s="94" customFormat="1" ht="24" customHeight="1">
      <c r="A198" s="91"/>
      <c r="B198" s="92"/>
      <c r="C198" s="173" t="s">
        <v>362</v>
      </c>
      <c r="D198" s="173" t="s">
        <v>149</v>
      </c>
      <c r="E198" s="174" t="s">
        <v>363</v>
      </c>
      <c r="F198" s="175" t="s">
        <v>364</v>
      </c>
      <c r="G198" s="176" t="s">
        <v>161</v>
      </c>
      <c r="H198" s="177">
        <v>800</v>
      </c>
      <c r="I198" s="79"/>
      <c r="J198" s="178">
        <f t="shared" si="21"/>
        <v>0</v>
      </c>
      <c r="K198" s="179"/>
      <c r="L198" s="92"/>
      <c r="M198" s="180" t="s">
        <v>1</v>
      </c>
      <c r="N198" s="181" t="s">
        <v>38</v>
      </c>
      <c r="O198" s="182"/>
      <c r="P198" s="183">
        <f t="shared" si="22"/>
        <v>0</v>
      </c>
      <c r="Q198" s="183">
        <v>0</v>
      </c>
      <c r="R198" s="183">
        <f t="shared" si="23"/>
        <v>0</v>
      </c>
      <c r="S198" s="183">
        <v>0</v>
      </c>
      <c r="T198" s="184">
        <f t="shared" si="24"/>
        <v>0</v>
      </c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R198" s="185" t="s">
        <v>195</v>
      </c>
      <c r="AT198" s="185" t="s">
        <v>149</v>
      </c>
      <c r="AU198" s="185" t="s">
        <v>84</v>
      </c>
      <c r="AY198" s="84" t="s">
        <v>146</v>
      </c>
      <c r="BE198" s="186">
        <f t="shared" si="25"/>
        <v>0</v>
      </c>
      <c r="BF198" s="186">
        <f t="shared" si="26"/>
        <v>0</v>
      </c>
      <c r="BG198" s="186">
        <f t="shared" si="27"/>
        <v>0</v>
      </c>
      <c r="BH198" s="186">
        <f t="shared" si="28"/>
        <v>0</v>
      </c>
      <c r="BI198" s="186">
        <f t="shared" si="29"/>
        <v>0</v>
      </c>
      <c r="BJ198" s="84" t="s">
        <v>81</v>
      </c>
      <c r="BK198" s="186">
        <f t="shared" si="30"/>
        <v>0</v>
      </c>
      <c r="BL198" s="84" t="s">
        <v>195</v>
      </c>
      <c r="BM198" s="185" t="s">
        <v>365</v>
      </c>
    </row>
    <row r="199" spans="1:65" s="94" customFormat="1" ht="24" customHeight="1">
      <c r="A199" s="91"/>
      <c r="B199" s="92"/>
      <c r="C199" s="173" t="s">
        <v>366</v>
      </c>
      <c r="D199" s="173" t="s">
        <v>149</v>
      </c>
      <c r="E199" s="174" t="s">
        <v>367</v>
      </c>
      <c r="F199" s="175" t="s">
        <v>368</v>
      </c>
      <c r="G199" s="176" t="s">
        <v>161</v>
      </c>
      <c r="H199" s="177">
        <v>1</v>
      </c>
      <c r="I199" s="79"/>
      <c r="J199" s="178">
        <f t="shared" si="21"/>
        <v>0</v>
      </c>
      <c r="K199" s="179"/>
      <c r="L199" s="92"/>
      <c r="M199" s="180" t="s">
        <v>1</v>
      </c>
      <c r="N199" s="181" t="s">
        <v>38</v>
      </c>
      <c r="O199" s="182"/>
      <c r="P199" s="183">
        <f t="shared" si="22"/>
        <v>0</v>
      </c>
      <c r="Q199" s="183">
        <v>0</v>
      </c>
      <c r="R199" s="183">
        <f t="shared" si="23"/>
        <v>0</v>
      </c>
      <c r="S199" s="183">
        <v>0</v>
      </c>
      <c r="T199" s="184">
        <f t="shared" si="24"/>
        <v>0</v>
      </c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R199" s="185" t="s">
        <v>195</v>
      </c>
      <c r="AT199" s="185" t="s">
        <v>149</v>
      </c>
      <c r="AU199" s="185" t="s">
        <v>84</v>
      </c>
      <c r="AY199" s="84" t="s">
        <v>146</v>
      </c>
      <c r="BE199" s="186">
        <f t="shared" si="25"/>
        <v>0</v>
      </c>
      <c r="BF199" s="186">
        <f t="shared" si="26"/>
        <v>0</v>
      </c>
      <c r="BG199" s="186">
        <f t="shared" si="27"/>
        <v>0</v>
      </c>
      <c r="BH199" s="186">
        <f t="shared" si="28"/>
        <v>0</v>
      </c>
      <c r="BI199" s="186">
        <f t="shared" si="29"/>
        <v>0</v>
      </c>
      <c r="BJ199" s="84" t="s">
        <v>81</v>
      </c>
      <c r="BK199" s="186">
        <f t="shared" si="30"/>
        <v>0</v>
      </c>
      <c r="BL199" s="84" t="s">
        <v>195</v>
      </c>
      <c r="BM199" s="185" t="s">
        <v>369</v>
      </c>
    </row>
    <row r="200" spans="1:65" s="94" customFormat="1" ht="16.5" customHeight="1">
      <c r="A200" s="91"/>
      <c r="B200" s="92"/>
      <c r="C200" s="196" t="s">
        <v>370</v>
      </c>
      <c r="D200" s="196" t="s">
        <v>198</v>
      </c>
      <c r="E200" s="197" t="s">
        <v>371</v>
      </c>
      <c r="F200" s="198" t="s">
        <v>372</v>
      </c>
      <c r="G200" s="199" t="s">
        <v>161</v>
      </c>
      <c r="H200" s="200">
        <v>1</v>
      </c>
      <c r="I200" s="81"/>
      <c r="J200" s="201">
        <f t="shared" si="21"/>
        <v>0</v>
      </c>
      <c r="K200" s="202"/>
      <c r="L200" s="203"/>
      <c r="M200" s="204" t="s">
        <v>1</v>
      </c>
      <c r="N200" s="205" t="s">
        <v>38</v>
      </c>
      <c r="O200" s="182"/>
      <c r="P200" s="183">
        <f t="shared" si="22"/>
        <v>0</v>
      </c>
      <c r="Q200" s="183">
        <v>0.00025</v>
      </c>
      <c r="R200" s="183">
        <f t="shared" si="23"/>
        <v>0.00025</v>
      </c>
      <c r="S200" s="183">
        <v>0</v>
      </c>
      <c r="T200" s="184">
        <f t="shared" si="24"/>
        <v>0</v>
      </c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R200" s="185" t="s">
        <v>201</v>
      </c>
      <c r="AT200" s="185" t="s">
        <v>198</v>
      </c>
      <c r="AU200" s="185" t="s">
        <v>84</v>
      </c>
      <c r="AY200" s="84" t="s">
        <v>146</v>
      </c>
      <c r="BE200" s="186">
        <f t="shared" si="25"/>
        <v>0</v>
      </c>
      <c r="BF200" s="186">
        <f t="shared" si="26"/>
        <v>0</v>
      </c>
      <c r="BG200" s="186">
        <f t="shared" si="27"/>
        <v>0</v>
      </c>
      <c r="BH200" s="186">
        <f t="shared" si="28"/>
        <v>0</v>
      </c>
      <c r="BI200" s="186">
        <f t="shared" si="29"/>
        <v>0</v>
      </c>
      <c r="BJ200" s="84" t="s">
        <v>81</v>
      </c>
      <c r="BK200" s="186">
        <f t="shared" si="30"/>
        <v>0</v>
      </c>
      <c r="BL200" s="84" t="s">
        <v>195</v>
      </c>
      <c r="BM200" s="185" t="s">
        <v>373</v>
      </c>
    </row>
    <row r="201" spans="1:65" s="94" customFormat="1" ht="24" customHeight="1">
      <c r="A201" s="91"/>
      <c r="B201" s="92"/>
      <c r="C201" s="173" t="s">
        <v>374</v>
      </c>
      <c r="D201" s="173" t="s">
        <v>149</v>
      </c>
      <c r="E201" s="174" t="s">
        <v>375</v>
      </c>
      <c r="F201" s="175" t="s">
        <v>376</v>
      </c>
      <c r="G201" s="176" t="s">
        <v>161</v>
      </c>
      <c r="H201" s="177">
        <v>4</v>
      </c>
      <c r="I201" s="79"/>
      <c r="J201" s="178">
        <f t="shared" si="21"/>
        <v>0</v>
      </c>
      <c r="K201" s="179"/>
      <c r="L201" s="92"/>
      <c r="M201" s="180" t="s">
        <v>1</v>
      </c>
      <c r="N201" s="181" t="s">
        <v>38</v>
      </c>
      <c r="O201" s="182"/>
      <c r="P201" s="183">
        <f t="shared" si="22"/>
        <v>0</v>
      </c>
      <c r="Q201" s="183">
        <v>0</v>
      </c>
      <c r="R201" s="183">
        <f t="shared" si="23"/>
        <v>0</v>
      </c>
      <c r="S201" s="183">
        <v>0</v>
      </c>
      <c r="T201" s="184">
        <f t="shared" si="24"/>
        <v>0</v>
      </c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R201" s="185" t="s">
        <v>195</v>
      </c>
      <c r="AT201" s="185" t="s">
        <v>149</v>
      </c>
      <c r="AU201" s="185" t="s">
        <v>84</v>
      </c>
      <c r="AY201" s="84" t="s">
        <v>146</v>
      </c>
      <c r="BE201" s="186">
        <f t="shared" si="25"/>
        <v>0</v>
      </c>
      <c r="BF201" s="186">
        <f t="shared" si="26"/>
        <v>0</v>
      </c>
      <c r="BG201" s="186">
        <f t="shared" si="27"/>
        <v>0</v>
      </c>
      <c r="BH201" s="186">
        <f t="shared" si="28"/>
        <v>0</v>
      </c>
      <c r="BI201" s="186">
        <f t="shared" si="29"/>
        <v>0</v>
      </c>
      <c r="BJ201" s="84" t="s">
        <v>81</v>
      </c>
      <c r="BK201" s="186">
        <f t="shared" si="30"/>
        <v>0</v>
      </c>
      <c r="BL201" s="84" t="s">
        <v>195</v>
      </c>
      <c r="BM201" s="185" t="s">
        <v>377</v>
      </c>
    </row>
    <row r="202" spans="1:65" s="94" customFormat="1" ht="24" customHeight="1">
      <c r="A202" s="91"/>
      <c r="B202" s="92"/>
      <c r="C202" s="196" t="s">
        <v>378</v>
      </c>
      <c r="D202" s="196" t="s">
        <v>198</v>
      </c>
      <c r="E202" s="197" t="s">
        <v>379</v>
      </c>
      <c r="F202" s="198" t="s">
        <v>380</v>
      </c>
      <c r="G202" s="199" t="s">
        <v>161</v>
      </c>
      <c r="H202" s="200">
        <v>4</v>
      </c>
      <c r="I202" s="81"/>
      <c r="J202" s="201">
        <f t="shared" si="21"/>
        <v>0</v>
      </c>
      <c r="K202" s="202"/>
      <c r="L202" s="203"/>
      <c r="M202" s="204" t="s">
        <v>1</v>
      </c>
      <c r="N202" s="205" t="s">
        <v>38</v>
      </c>
      <c r="O202" s="182"/>
      <c r="P202" s="183">
        <f t="shared" si="22"/>
        <v>0</v>
      </c>
      <c r="Q202" s="183">
        <v>0.00022</v>
      </c>
      <c r="R202" s="183">
        <f t="shared" si="23"/>
        <v>0.00088</v>
      </c>
      <c r="S202" s="183">
        <v>0</v>
      </c>
      <c r="T202" s="184">
        <f t="shared" si="24"/>
        <v>0</v>
      </c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R202" s="185" t="s">
        <v>201</v>
      </c>
      <c r="AT202" s="185" t="s">
        <v>198</v>
      </c>
      <c r="AU202" s="185" t="s">
        <v>84</v>
      </c>
      <c r="AY202" s="84" t="s">
        <v>146</v>
      </c>
      <c r="BE202" s="186">
        <f t="shared" si="25"/>
        <v>0</v>
      </c>
      <c r="BF202" s="186">
        <f t="shared" si="26"/>
        <v>0</v>
      </c>
      <c r="BG202" s="186">
        <f t="shared" si="27"/>
        <v>0</v>
      </c>
      <c r="BH202" s="186">
        <f t="shared" si="28"/>
        <v>0</v>
      </c>
      <c r="BI202" s="186">
        <f t="shared" si="29"/>
        <v>0</v>
      </c>
      <c r="BJ202" s="84" t="s">
        <v>81</v>
      </c>
      <c r="BK202" s="186">
        <f t="shared" si="30"/>
        <v>0</v>
      </c>
      <c r="BL202" s="84" t="s">
        <v>195</v>
      </c>
      <c r="BM202" s="185" t="s">
        <v>381</v>
      </c>
    </row>
    <row r="203" spans="1:65" s="94" customFormat="1" ht="36" customHeight="1">
      <c r="A203" s="91"/>
      <c r="B203" s="92"/>
      <c r="C203" s="173" t="s">
        <v>382</v>
      </c>
      <c r="D203" s="173" t="s">
        <v>149</v>
      </c>
      <c r="E203" s="174" t="s">
        <v>383</v>
      </c>
      <c r="F203" s="175" t="s">
        <v>384</v>
      </c>
      <c r="G203" s="176" t="s">
        <v>161</v>
      </c>
      <c r="H203" s="177">
        <v>16</v>
      </c>
      <c r="I203" s="79"/>
      <c r="J203" s="178">
        <f t="shared" si="21"/>
        <v>0</v>
      </c>
      <c r="K203" s="179"/>
      <c r="L203" s="92"/>
      <c r="M203" s="180" t="s">
        <v>1</v>
      </c>
      <c r="N203" s="181" t="s">
        <v>38</v>
      </c>
      <c r="O203" s="182"/>
      <c r="P203" s="183">
        <f t="shared" si="22"/>
        <v>0</v>
      </c>
      <c r="Q203" s="183">
        <v>0</v>
      </c>
      <c r="R203" s="183">
        <f t="shared" si="23"/>
        <v>0</v>
      </c>
      <c r="S203" s="183">
        <v>0</v>
      </c>
      <c r="T203" s="184">
        <f t="shared" si="24"/>
        <v>0</v>
      </c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R203" s="185" t="s">
        <v>195</v>
      </c>
      <c r="AT203" s="185" t="s">
        <v>149</v>
      </c>
      <c r="AU203" s="185" t="s">
        <v>84</v>
      </c>
      <c r="AY203" s="84" t="s">
        <v>146</v>
      </c>
      <c r="BE203" s="186">
        <f t="shared" si="25"/>
        <v>0</v>
      </c>
      <c r="BF203" s="186">
        <f t="shared" si="26"/>
        <v>0</v>
      </c>
      <c r="BG203" s="186">
        <f t="shared" si="27"/>
        <v>0</v>
      </c>
      <c r="BH203" s="186">
        <f t="shared" si="28"/>
        <v>0</v>
      </c>
      <c r="BI203" s="186">
        <f t="shared" si="29"/>
        <v>0</v>
      </c>
      <c r="BJ203" s="84" t="s">
        <v>81</v>
      </c>
      <c r="BK203" s="186">
        <f t="shared" si="30"/>
        <v>0</v>
      </c>
      <c r="BL203" s="84" t="s">
        <v>195</v>
      </c>
      <c r="BM203" s="185" t="s">
        <v>385</v>
      </c>
    </row>
    <row r="204" spans="1:65" s="94" customFormat="1" ht="24" customHeight="1">
      <c r="A204" s="91"/>
      <c r="B204" s="92"/>
      <c r="C204" s="196" t="s">
        <v>386</v>
      </c>
      <c r="D204" s="196" t="s">
        <v>198</v>
      </c>
      <c r="E204" s="197" t="s">
        <v>387</v>
      </c>
      <c r="F204" s="198" t="s">
        <v>388</v>
      </c>
      <c r="G204" s="199" t="s">
        <v>161</v>
      </c>
      <c r="H204" s="200">
        <v>16</v>
      </c>
      <c r="I204" s="81"/>
      <c r="J204" s="201">
        <f t="shared" si="21"/>
        <v>0</v>
      </c>
      <c r="K204" s="202"/>
      <c r="L204" s="203"/>
      <c r="M204" s="204" t="s">
        <v>1</v>
      </c>
      <c r="N204" s="205" t="s">
        <v>38</v>
      </c>
      <c r="O204" s="182"/>
      <c r="P204" s="183">
        <f t="shared" si="22"/>
        <v>0</v>
      </c>
      <c r="Q204" s="183">
        <v>0.0031</v>
      </c>
      <c r="R204" s="183">
        <f t="shared" si="23"/>
        <v>0.0496</v>
      </c>
      <c r="S204" s="183">
        <v>0</v>
      </c>
      <c r="T204" s="184">
        <f t="shared" si="24"/>
        <v>0</v>
      </c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R204" s="185" t="s">
        <v>201</v>
      </c>
      <c r="AT204" s="185" t="s">
        <v>198</v>
      </c>
      <c r="AU204" s="185" t="s">
        <v>84</v>
      </c>
      <c r="AY204" s="84" t="s">
        <v>146</v>
      </c>
      <c r="BE204" s="186">
        <f t="shared" si="25"/>
        <v>0</v>
      </c>
      <c r="BF204" s="186">
        <f t="shared" si="26"/>
        <v>0</v>
      </c>
      <c r="BG204" s="186">
        <f t="shared" si="27"/>
        <v>0</v>
      </c>
      <c r="BH204" s="186">
        <f t="shared" si="28"/>
        <v>0</v>
      </c>
      <c r="BI204" s="186">
        <f t="shared" si="29"/>
        <v>0</v>
      </c>
      <c r="BJ204" s="84" t="s">
        <v>81</v>
      </c>
      <c r="BK204" s="186">
        <f t="shared" si="30"/>
        <v>0</v>
      </c>
      <c r="BL204" s="84" t="s">
        <v>195</v>
      </c>
      <c r="BM204" s="185" t="s">
        <v>389</v>
      </c>
    </row>
    <row r="205" spans="1:65" s="94" customFormat="1" ht="36" customHeight="1">
      <c r="A205" s="91"/>
      <c r="B205" s="92"/>
      <c r="C205" s="173" t="s">
        <v>390</v>
      </c>
      <c r="D205" s="173" t="s">
        <v>149</v>
      </c>
      <c r="E205" s="174" t="s">
        <v>391</v>
      </c>
      <c r="F205" s="175" t="s">
        <v>392</v>
      </c>
      <c r="G205" s="176" t="s">
        <v>161</v>
      </c>
      <c r="H205" s="177">
        <v>90</v>
      </c>
      <c r="I205" s="79"/>
      <c r="J205" s="178">
        <f t="shared" si="21"/>
        <v>0</v>
      </c>
      <c r="K205" s="179"/>
      <c r="L205" s="92"/>
      <c r="M205" s="180" t="s">
        <v>1</v>
      </c>
      <c r="N205" s="181" t="s">
        <v>38</v>
      </c>
      <c r="O205" s="182"/>
      <c r="P205" s="183">
        <f t="shared" si="22"/>
        <v>0</v>
      </c>
      <c r="Q205" s="183">
        <v>0</v>
      </c>
      <c r="R205" s="183">
        <f t="shared" si="23"/>
        <v>0</v>
      </c>
      <c r="S205" s="183">
        <v>0</v>
      </c>
      <c r="T205" s="184">
        <f t="shared" si="24"/>
        <v>0</v>
      </c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R205" s="185" t="s">
        <v>195</v>
      </c>
      <c r="AT205" s="185" t="s">
        <v>149</v>
      </c>
      <c r="AU205" s="185" t="s">
        <v>84</v>
      </c>
      <c r="AY205" s="84" t="s">
        <v>146</v>
      </c>
      <c r="BE205" s="186">
        <f t="shared" si="25"/>
        <v>0</v>
      </c>
      <c r="BF205" s="186">
        <f t="shared" si="26"/>
        <v>0</v>
      </c>
      <c r="BG205" s="186">
        <f t="shared" si="27"/>
        <v>0</v>
      </c>
      <c r="BH205" s="186">
        <f t="shared" si="28"/>
        <v>0</v>
      </c>
      <c r="BI205" s="186">
        <f t="shared" si="29"/>
        <v>0</v>
      </c>
      <c r="BJ205" s="84" t="s">
        <v>81</v>
      </c>
      <c r="BK205" s="186">
        <f t="shared" si="30"/>
        <v>0</v>
      </c>
      <c r="BL205" s="84" t="s">
        <v>195</v>
      </c>
      <c r="BM205" s="185" t="s">
        <v>393</v>
      </c>
    </row>
    <row r="206" spans="1:65" s="94" customFormat="1" ht="16.5" customHeight="1">
      <c r="A206" s="91"/>
      <c r="B206" s="92"/>
      <c r="C206" s="196" t="s">
        <v>394</v>
      </c>
      <c r="D206" s="196" t="s">
        <v>198</v>
      </c>
      <c r="E206" s="197" t="s">
        <v>395</v>
      </c>
      <c r="F206" s="198" t="s">
        <v>396</v>
      </c>
      <c r="G206" s="199" t="s">
        <v>161</v>
      </c>
      <c r="H206" s="200">
        <v>90</v>
      </c>
      <c r="I206" s="81"/>
      <c r="J206" s="201">
        <f t="shared" si="21"/>
        <v>0</v>
      </c>
      <c r="K206" s="202"/>
      <c r="L206" s="203"/>
      <c r="M206" s="204" t="s">
        <v>1</v>
      </c>
      <c r="N206" s="205" t="s">
        <v>38</v>
      </c>
      <c r="O206" s="182"/>
      <c r="P206" s="183">
        <f t="shared" si="22"/>
        <v>0</v>
      </c>
      <c r="Q206" s="183">
        <v>0.0051</v>
      </c>
      <c r="R206" s="183">
        <f t="shared" si="23"/>
        <v>0.459</v>
      </c>
      <c r="S206" s="183">
        <v>0</v>
      </c>
      <c r="T206" s="184">
        <f t="shared" si="24"/>
        <v>0</v>
      </c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R206" s="185" t="s">
        <v>201</v>
      </c>
      <c r="AT206" s="185" t="s">
        <v>198</v>
      </c>
      <c r="AU206" s="185" t="s">
        <v>84</v>
      </c>
      <c r="AY206" s="84" t="s">
        <v>146</v>
      </c>
      <c r="BE206" s="186">
        <f t="shared" si="25"/>
        <v>0</v>
      </c>
      <c r="BF206" s="186">
        <f t="shared" si="26"/>
        <v>0</v>
      </c>
      <c r="BG206" s="186">
        <f t="shared" si="27"/>
        <v>0</v>
      </c>
      <c r="BH206" s="186">
        <f t="shared" si="28"/>
        <v>0</v>
      </c>
      <c r="BI206" s="186">
        <f t="shared" si="29"/>
        <v>0</v>
      </c>
      <c r="BJ206" s="84" t="s">
        <v>81</v>
      </c>
      <c r="BK206" s="186">
        <f t="shared" si="30"/>
        <v>0</v>
      </c>
      <c r="BL206" s="84" t="s">
        <v>195</v>
      </c>
      <c r="BM206" s="185" t="s">
        <v>397</v>
      </c>
    </row>
    <row r="207" spans="1:65" s="94" customFormat="1" ht="36" customHeight="1">
      <c r="A207" s="91"/>
      <c r="B207" s="92"/>
      <c r="C207" s="173" t="s">
        <v>398</v>
      </c>
      <c r="D207" s="173" t="s">
        <v>149</v>
      </c>
      <c r="E207" s="174" t="s">
        <v>399</v>
      </c>
      <c r="F207" s="175" t="s">
        <v>400</v>
      </c>
      <c r="G207" s="176" t="s">
        <v>161</v>
      </c>
      <c r="H207" s="177">
        <v>28</v>
      </c>
      <c r="I207" s="79"/>
      <c r="J207" s="178">
        <f t="shared" si="21"/>
        <v>0</v>
      </c>
      <c r="K207" s="179"/>
      <c r="L207" s="92"/>
      <c r="M207" s="180" t="s">
        <v>1</v>
      </c>
      <c r="N207" s="181" t="s">
        <v>38</v>
      </c>
      <c r="O207" s="182"/>
      <c r="P207" s="183">
        <f t="shared" si="22"/>
        <v>0</v>
      </c>
      <c r="Q207" s="183">
        <v>0</v>
      </c>
      <c r="R207" s="183">
        <f t="shared" si="23"/>
        <v>0</v>
      </c>
      <c r="S207" s="183">
        <v>0</v>
      </c>
      <c r="T207" s="184">
        <f t="shared" si="24"/>
        <v>0</v>
      </c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R207" s="185" t="s">
        <v>195</v>
      </c>
      <c r="AT207" s="185" t="s">
        <v>149</v>
      </c>
      <c r="AU207" s="185" t="s">
        <v>84</v>
      </c>
      <c r="AY207" s="84" t="s">
        <v>146</v>
      </c>
      <c r="BE207" s="186">
        <f t="shared" si="25"/>
        <v>0</v>
      </c>
      <c r="BF207" s="186">
        <f t="shared" si="26"/>
        <v>0</v>
      </c>
      <c r="BG207" s="186">
        <f t="shared" si="27"/>
        <v>0</v>
      </c>
      <c r="BH207" s="186">
        <f t="shared" si="28"/>
        <v>0</v>
      </c>
      <c r="BI207" s="186">
        <f t="shared" si="29"/>
        <v>0</v>
      </c>
      <c r="BJ207" s="84" t="s">
        <v>81</v>
      </c>
      <c r="BK207" s="186">
        <f t="shared" si="30"/>
        <v>0</v>
      </c>
      <c r="BL207" s="84" t="s">
        <v>195</v>
      </c>
      <c r="BM207" s="185" t="s">
        <v>401</v>
      </c>
    </row>
    <row r="208" spans="1:65" s="94" customFormat="1" ht="24" customHeight="1">
      <c r="A208" s="91"/>
      <c r="B208" s="92"/>
      <c r="C208" s="196" t="s">
        <v>402</v>
      </c>
      <c r="D208" s="196" t="s">
        <v>198</v>
      </c>
      <c r="E208" s="197" t="s">
        <v>403</v>
      </c>
      <c r="F208" s="198" t="s">
        <v>404</v>
      </c>
      <c r="G208" s="199" t="s">
        <v>161</v>
      </c>
      <c r="H208" s="200">
        <v>28</v>
      </c>
      <c r="I208" s="81"/>
      <c r="J208" s="201">
        <f t="shared" si="21"/>
        <v>0</v>
      </c>
      <c r="K208" s="202"/>
      <c r="L208" s="203"/>
      <c r="M208" s="204" t="s">
        <v>1</v>
      </c>
      <c r="N208" s="205" t="s">
        <v>39</v>
      </c>
      <c r="O208" s="182"/>
      <c r="P208" s="183">
        <f t="shared" si="22"/>
        <v>0</v>
      </c>
      <c r="Q208" s="183">
        <v>0.0081</v>
      </c>
      <c r="R208" s="183">
        <f t="shared" si="23"/>
        <v>0.2268</v>
      </c>
      <c r="S208" s="183">
        <v>0</v>
      </c>
      <c r="T208" s="184">
        <f t="shared" si="24"/>
        <v>0</v>
      </c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R208" s="185" t="s">
        <v>201</v>
      </c>
      <c r="AT208" s="185" t="s">
        <v>198</v>
      </c>
      <c r="AU208" s="185" t="s">
        <v>84</v>
      </c>
      <c r="AY208" s="84" t="s">
        <v>146</v>
      </c>
      <c r="BE208" s="186">
        <f t="shared" si="25"/>
        <v>0</v>
      </c>
      <c r="BF208" s="186">
        <f t="shared" si="26"/>
        <v>0</v>
      </c>
      <c r="BG208" s="186">
        <f t="shared" si="27"/>
        <v>0</v>
      </c>
      <c r="BH208" s="186">
        <f t="shared" si="28"/>
        <v>0</v>
      </c>
      <c r="BI208" s="186">
        <f t="shared" si="29"/>
        <v>0</v>
      </c>
      <c r="BJ208" s="84" t="s">
        <v>84</v>
      </c>
      <c r="BK208" s="186">
        <f t="shared" si="30"/>
        <v>0</v>
      </c>
      <c r="BL208" s="84" t="s">
        <v>195</v>
      </c>
      <c r="BM208" s="185" t="s">
        <v>405</v>
      </c>
    </row>
    <row r="209" spans="1:65" s="94" customFormat="1" ht="48" customHeight="1">
      <c r="A209" s="91"/>
      <c r="B209" s="92"/>
      <c r="C209" s="173" t="s">
        <v>406</v>
      </c>
      <c r="D209" s="173" t="s">
        <v>149</v>
      </c>
      <c r="E209" s="174" t="s">
        <v>407</v>
      </c>
      <c r="F209" s="175" t="s">
        <v>408</v>
      </c>
      <c r="G209" s="176" t="s">
        <v>161</v>
      </c>
      <c r="H209" s="177">
        <v>14</v>
      </c>
      <c r="I209" s="79"/>
      <c r="J209" s="178">
        <f t="shared" si="21"/>
        <v>0</v>
      </c>
      <c r="K209" s="179"/>
      <c r="L209" s="92"/>
      <c r="M209" s="180" t="s">
        <v>1</v>
      </c>
      <c r="N209" s="181" t="s">
        <v>38</v>
      </c>
      <c r="O209" s="182"/>
      <c r="P209" s="183">
        <f t="shared" si="22"/>
        <v>0</v>
      </c>
      <c r="Q209" s="183">
        <v>0</v>
      </c>
      <c r="R209" s="183">
        <f t="shared" si="23"/>
        <v>0</v>
      </c>
      <c r="S209" s="183">
        <v>0</v>
      </c>
      <c r="T209" s="184">
        <f t="shared" si="24"/>
        <v>0</v>
      </c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R209" s="185" t="s">
        <v>195</v>
      </c>
      <c r="AT209" s="185" t="s">
        <v>149</v>
      </c>
      <c r="AU209" s="185" t="s">
        <v>84</v>
      </c>
      <c r="AY209" s="84" t="s">
        <v>146</v>
      </c>
      <c r="BE209" s="186">
        <f t="shared" si="25"/>
        <v>0</v>
      </c>
      <c r="BF209" s="186">
        <f t="shared" si="26"/>
        <v>0</v>
      </c>
      <c r="BG209" s="186">
        <f t="shared" si="27"/>
        <v>0</v>
      </c>
      <c r="BH209" s="186">
        <f t="shared" si="28"/>
        <v>0</v>
      </c>
      <c r="BI209" s="186">
        <f t="shared" si="29"/>
        <v>0</v>
      </c>
      <c r="BJ209" s="84" t="s">
        <v>81</v>
      </c>
      <c r="BK209" s="186">
        <f t="shared" si="30"/>
        <v>0</v>
      </c>
      <c r="BL209" s="84" t="s">
        <v>195</v>
      </c>
      <c r="BM209" s="185" t="s">
        <v>409</v>
      </c>
    </row>
    <row r="210" spans="1:65" s="94" customFormat="1" ht="24" customHeight="1">
      <c r="A210" s="91"/>
      <c r="B210" s="92"/>
      <c r="C210" s="196" t="s">
        <v>410</v>
      </c>
      <c r="D210" s="196" t="s">
        <v>198</v>
      </c>
      <c r="E210" s="197" t="s">
        <v>411</v>
      </c>
      <c r="F210" s="198" t="s">
        <v>412</v>
      </c>
      <c r="G210" s="199" t="s">
        <v>161</v>
      </c>
      <c r="H210" s="200">
        <v>14</v>
      </c>
      <c r="I210" s="81"/>
      <c r="J210" s="201">
        <f t="shared" si="21"/>
        <v>0</v>
      </c>
      <c r="K210" s="202"/>
      <c r="L210" s="203"/>
      <c r="M210" s="204" t="s">
        <v>1</v>
      </c>
      <c r="N210" s="205" t="s">
        <v>38</v>
      </c>
      <c r="O210" s="182"/>
      <c r="P210" s="183">
        <f t="shared" si="22"/>
        <v>0</v>
      </c>
      <c r="Q210" s="183">
        <v>0.004</v>
      </c>
      <c r="R210" s="183">
        <f t="shared" si="23"/>
        <v>0.056</v>
      </c>
      <c r="S210" s="183">
        <v>0</v>
      </c>
      <c r="T210" s="184">
        <f t="shared" si="24"/>
        <v>0</v>
      </c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R210" s="185" t="s">
        <v>201</v>
      </c>
      <c r="AT210" s="185" t="s">
        <v>198</v>
      </c>
      <c r="AU210" s="185" t="s">
        <v>84</v>
      </c>
      <c r="AY210" s="84" t="s">
        <v>146</v>
      </c>
      <c r="BE210" s="186">
        <f t="shared" si="25"/>
        <v>0</v>
      </c>
      <c r="BF210" s="186">
        <f t="shared" si="26"/>
        <v>0</v>
      </c>
      <c r="BG210" s="186">
        <f t="shared" si="27"/>
        <v>0</v>
      </c>
      <c r="BH210" s="186">
        <f t="shared" si="28"/>
        <v>0</v>
      </c>
      <c r="BI210" s="186">
        <f t="shared" si="29"/>
        <v>0</v>
      </c>
      <c r="BJ210" s="84" t="s">
        <v>81</v>
      </c>
      <c r="BK210" s="186">
        <f t="shared" si="30"/>
        <v>0</v>
      </c>
      <c r="BL210" s="84" t="s">
        <v>195</v>
      </c>
      <c r="BM210" s="185" t="s">
        <v>413</v>
      </c>
    </row>
    <row r="211" spans="1:65" s="94" customFormat="1" ht="16.5" customHeight="1">
      <c r="A211" s="91"/>
      <c r="B211" s="92"/>
      <c r="C211" s="173" t="s">
        <v>414</v>
      </c>
      <c r="D211" s="173" t="s">
        <v>149</v>
      </c>
      <c r="E211" s="174" t="s">
        <v>415</v>
      </c>
      <c r="F211" s="175" t="s">
        <v>416</v>
      </c>
      <c r="G211" s="176" t="s">
        <v>161</v>
      </c>
      <c r="H211" s="177">
        <v>40</v>
      </c>
      <c r="I211" s="79"/>
      <c r="J211" s="178">
        <f t="shared" si="21"/>
        <v>0</v>
      </c>
      <c r="K211" s="179"/>
      <c r="L211" s="92"/>
      <c r="M211" s="180" t="s">
        <v>1</v>
      </c>
      <c r="N211" s="181" t="s">
        <v>38</v>
      </c>
      <c r="O211" s="182"/>
      <c r="P211" s="183">
        <f t="shared" si="22"/>
        <v>0</v>
      </c>
      <c r="Q211" s="183">
        <v>0</v>
      </c>
      <c r="R211" s="183">
        <f t="shared" si="23"/>
        <v>0</v>
      </c>
      <c r="S211" s="183">
        <v>0</v>
      </c>
      <c r="T211" s="184">
        <f t="shared" si="24"/>
        <v>0</v>
      </c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R211" s="185" t="s">
        <v>195</v>
      </c>
      <c r="AT211" s="185" t="s">
        <v>149</v>
      </c>
      <c r="AU211" s="185" t="s">
        <v>84</v>
      </c>
      <c r="AY211" s="84" t="s">
        <v>146</v>
      </c>
      <c r="BE211" s="186">
        <f t="shared" si="25"/>
        <v>0</v>
      </c>
      <c r="BF211" s="186">
        <f t="shared" si="26"/>
        <v>0</v>
      </c>
      <c r="BG211" s="186">
        <f t="shared" si="27"/>
        <v>0</v>
      </c>
      <c r="BH211" s="186">
        <f t="shared" si="28"/>
        <v>0</v>
      </c>
      <c r="BI211" s="186">
        <f t="shared" si="29"/>
        <v>0</v>
      </c>
      <c r="BJ211" s="84" t="s">
        <v>81</v>
      </c>
      <c r="BK211" s="186">
        <f t="shared" si="30"/>
        <v>0</v>
      </c>
      <c r="BL211" s="84" t="s">
        <v>195</v>
      </c>
      <c r="BM211" s="185" t="s">
        <v>417</v>
      </c>
    </row>
    <row r="212" spans="1:65" s="94" customFormat="1" ht="16.5" customHeight="1">
      <c r="A212" s="91"/>
      <c r="B212" s="92"/>
      <c r="C212" s="196" t="s">
        <v>418</v>
      </c>
      <c r="D212" s="196" t="s">
        <v>198</v>
      </c>
      <c r="E212" s="197" t="s">
        <v>419</v>
      </c>
      <c r="F212" s="198" t="s">
        <v>420</v>
      </c>
      <c r="G212" s="199" t="s">
        <v>161</v>
      </c>
      <c r="H212" s="200">
        <v>40</v>
      </c>
      <c r="I212" s="81"/>
      <c r="J212" s="201">
        <f t="shared" si="21"/>
        <v>0</v>
      </c>
      <c r="K212" s="202"/>
      <c r="L212" s="203"/>
      <c r="M212" s="204" t="s">
        <v>1</v>
      </c>
      <c r="N212" s="205" t="s">
        <v>38</v>
      </c>
      <c r="O212" s="182"/>
      <c r="P212" s="183">
        <f t="shared" si="22"/>
        <v>0</v>
      </c>
      <c r="Q212" s="183">
        <v>0.00016</v>
      </c>
      <c r="R212" s="183">
        <f t="shared" si="23"/>
        <v>0.0064</v>
      </c>
      <c r="S212" s="183">
        <v>0</v>
      </c>
      <c r="T212" s="184">
        <f t="shared" si="24"/>
        <v>0</v>
      </c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R212" s="185" t="s">
        <v>201</v>
      </c>
      <c r="AT212" s="185" t="s">
        <v>198</v>
      </c>
      <c r="AU212" s="185" t="s">
        <v>84</v>
      </c>
      <c r="AY212" s="84" t="s">
        <v>146</v>
      </c>
      <c r="BE212" s="186">
        <f t="shared" si="25"/>
        <v>0</v>
      </c>
      <c r="BF212" s="186">
        <f t="shared" si="26"/>
        <v>0</v>
      </c>
      <c r="BG212" s="186">
        <f t="shared" si="27"/>
        <v>0</v>
      </c>
      <c r="BH212" s="186">
        <f t="shared" si="28"/>
        <v>0</v>
      </c>
      <c r="BI212" s="186">
        <f t="shared" si="29"/>
        <v>0</v>
      </c>
      <c r="BJ212" s="84" t="s">
        <v>81</v>
      </c>
      <c r="BK212" s="186">
        <f t="shared" si="30"/>
        <v>0</v>
      </c>
      <c r="BL212" s="84" t="s">
        <v>195</v>
      </c>
      <c r="BM212" s="185" t="s">
        <v>421</v>
      </c>
    </row>
    <row r="213" spans="1:65" s="94" customFormat="1" ht="36" customHeight="1">
      <c r="A213" s="91"/>
      <c r="B213" s="92"/>
      <c r="C213" s="173" t="s">
        <v>422</v>
      </c>
      <c r="D213" s="173" t="s">
        <v>149</v>
      </c>
      <c r="E213" s="174" t="s">
        <v>423</v>
      </c>
      <c r="F213" s="175" t="s">
        <v>424</v>
      </c>
      <c r="G213" s="176" t="s">
        <v>161</v>
      </c>
      <c r="H213" s="177">
        <v>1</v>
      </c>
      <c r="I213" s="79"/>
      <c r="J213" s="178">
        <f t="shared" si="21"/>
        <v>0</v>
      </c>
      <c r="K213" s="179"/>
      <c r="L213" s="92"/>
      <c r="M213" s="180" t="s">
        <v>1</v>
      </c>
      <c r="N213" s="181" t="s">
        <v>38</v>
      </c>
      <c r="O213" s="182"/>
      <c r="P213" s="183">
        <f t="shared" si="22"/>
        <v>0</v>
      </c>
      <c r="Q213" s="183">
        <v>0</v>
      </c>
      <c r="R213" s="183">
        <f t="shared" si="23"/>
        <v>0</v>
      </c>
      <c r="S213" s="183">
        <v>0</v>
      </c>
      <c r="T213" s="184">
        <f t="shared" si="24"/>
        <v>0</v>
      </c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R213" s="185" t="s">
        <v>195</v>
      </c>
      <c r="AT213" s="185" t="s">
        <v>149</v>
      </c>
      <c r="AU213" s="185" t="s">
        <v>84</v>
      </c>
      <c r="AY213" s="84" t="s">
        <v>146</v>
      </c>
      <c r="BE213" s="186">
        <f t="shared" si="25"/>
        <v>0</v>
      </c>
      <c r="BF213" s="186">
        <f t="shared" si="26"/>
        <v>0</v>
      </c>
      <c r="BG213" s="186">
        <f t="shared" si="27"/>
        <v>0</v>
      </c>
      <c r="BH213" s="186">
        <f t="shared" si="28"/>
        <v>0</v>
      </c>
      <c r="BI213" s="186">
        <f t="shared" si="29"/>
        <v>0</v>
      </c>
      <c r="BJ213" s="84" t="s">
        <v>81</v>
      </c>
      <c r="BK213" s="186">
        <f t="shared" si="30"/>
        <v>0</v>
      </c>
      <c r="BL213" s="84" t="s">
        <v>195</v>
      </c>
      <c r="BM213" s="185" t="s">
        <v>425</v>
      </c>
    </row>
    <row r="214" spans="1:65" s="94" customFormat="1" ht="48" customHeight="1">
      <c r="A214" s="91"/>
      <c r="B214" s="92"/>
      <c r="C214" s="173" t="s">
        <v>426</v>
      </c>
      <c r="D214" s="173" t="s">
        <v>149</v>
      </c>
      <c r="E214" s="174" t="s">
        <v>427</v>
      </c>
      <c r="F214" s="175" t="s">
        <v>428</v>
      </c>
      <c r="G214" s="176" t="s">
        <v>161</v>
      </c>
      <c r="H214" s="177">
        <v>3</v>
      </c>
      <c r="I214" s="79"/>
      <c r="J214" s="178">
        <f t="shared" si="21"/>
        <v>0</v>
      </c>
      <c r="K214" s="179"/>
      <c r="L214" s="92"/>
      <c r="M214" s="180" t="s">
        <v>1</v>
      </c>
      <c r="N214" s="181" t="s">
        <v>38</v>
      </c>
      <c r="O214" s="182"/>
      <c r="P214" s="183">
        <f t="shared" si="22"/>
        <v>0</v>
      </c>
      <c r="Q214" s="183">
        <v>0</v>
      </c>
      <c r="R214" s="183">
        <f t="shared" si="23"/>
        <v>0</v>
      </c>
      <c r="S214" s="183">
        <v>0</v>
      </c>
      <c r="T214" s="184">
        <f t="shared" si="24"/>
        <v>0</v>
      </c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R214" s="185" t="s">
        <v>195</v>
      </c>
      <c r="AT214" s="185" t="s">
        <v>149</v>
      </c>
      <c r="AU214" s="185" t="s">
        <v>84</v>
      </c>
      <c r="AY214" s="84" t="s">
        <v>146</v>
      </c>
      <c r="BE214" s="186">
        <f t="shared" si="25"/>
        <v>0</v>
      </c>
      <c r="BF214" s="186">
        <f t="shared" si="26"/>
        <v>0</v>
      </c>
      <c r="BG214" s="186">
        <f t="shared" si="27"/>
        <v>0</v>
      </c>
      <c r="BH214" s="186">
        <f t="shared" si="28"/>
        <v>0</v>
      </c>
      <c r="BI214" s="186">
        <f t="shared" si="29"/>
        <v>0</v>
      </c>
      <c r="BJ214" s="84" t="s">
        <v>81</v>
      </c>
      <c r="BK214" s="186">
        <f t="shared" si="30"/>
        <v>0</v>
      </c>
      <c r="BL214" s="84" t="s">
        <v>195</v>
      </c>
      <c r="BM214" s="185" t="s">
        <v>429</v>
      </c>
    </row>
    <row r="215" spans="1:65" s="94" customFormat="1" ht="16.5" customHeight="1">
      <c r="A215" s="91"/>
      <c r="B215" s="92"/>
      <c r="C215" s="173" t="s">
        <v>430</v>
      </c>
      <c r="D215" s="173" t="s">
        <v>149</v>
      </c>
      <c r="E215" s="174" t="s">
        <v>431</v>
      </c>
      <c r="F215" s="175" t="s">
        <v>432</v>
      </c>
      <c r="G215" s="176" t="s">
        <v>161</v>
      </c>
      <c r="H215" s="177">
        <v>2</v>
      </c>
      <c r="I215" s="79"/>
      <c r="J215" s="178">
        <f t="shared" si="21"/>
        <v>0</v>
      </c>
      <c r="K215" s="179"/>
      <c r="L215" s="92"/>
      <c r="M215" s="180" t="s">
        <v>1</v>
      </c>
      <c r="N215" s="181" t="s">
        <v>39</v>
      </c>
      <c r="O215" s="182"/>
      <c r="P215" s="183">
        <f t="shared" si="22"/>
        <v>0</v>
      </c>
      <c r="Q215" s="183">
        <v>0</v>
      </c>
      <c r="R215" s="183">
        <f t="shared" si="23"/>
        <v>0</v>
      </c>
      <c r="S215" s="183">
        <v>0</v>
      </c>
      <c r="T215" s="184">
        <f t="shared" si="24"/>
        <v>0</v>
      </c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R215" s="185" t="s">
        <v>195</v>
      </c>
      <c r="AT215" s="185" t="s">
        <v>149</v>
      </c>
      <c r="AU215" s="185" t="s">
        <v>84</v>
      </c>
      <c r="AY215" s="84" t="s">
        <v>146</v>
      </c>
      <c r="BE215" s="186">
        <f t="shared" si="25"/>
        <v>0</v>
      </c>
      <c r="BF215" s="186">
        <f t="shared" si="26"/>
        <v>0</v>
      </c>
      <c r="BG215" s="186">
        <f t="shared" si="27"/>
        <v>0</v>
      </c>
      <c r="BH215" s="186">
        <f t="shared" si="28"/>
        <v>0</v>
      </c>
      <c r="BI215" s="186">
        <f t="shared" si="29"/>
        <v>0</v>
      </c>
      <c r="BJ215" s="84" t="s">
        <v>84</v>
      </c>
      <c r="BK215" s="186">
        <f t="shared" si="30"/>
        <v>0</v>
      </c>
      <c r="BL215" s="84" t="s">
        <v>195</v>
      </c>
      <c r="BM215" s="185" t="s">
        <v>433</v>
      </c>
    </row>
    <row r="216" spans="1:65" s="94" customFormat="1" ht="24" customHeight="1">
      <c r="A216" s="91"/>
      <c r="B216" s="92"/>
      <c r="C216" s="173" t="s">
        <v>434</v>
      </c>
      <c r="D216" s="173" t="s">
        <v>149</v>
      </c>
      <c r="E216" s="174" t="s">
        <v>435</v>
      </c>
      <c r="F216" s="175" t="s">
        <v>436</v>
      </c>
      <c r="G216" s="176" t="s">
        <v>437</v>
      </c>
      <c r="H216" s="177">
        <v>1</v>
      </c>
      <c r="I216" s="79"/>
      <c r="J216" s="178">
        <f t="shared" si="21"/>
        <v>0</v>
      </c>
      <c r="K216" s="179"/>
      <c r="L216" s="92"/>
      <c r="M216" s="180" t="s">
        <v>1</v>
      </c>
      <c r="N216" s="181" t="s">
        <v>39</v>
      </c>
      <c r="O216" s="182"/>
      <c r="P216" s="183">
        <f t="shared" si="22"/>
        <v>0</v>
      </c>
      <c r="Q216" s="183">
        <v>0</v>
      </c>
      <c r="R216" s="183">
        <f t="shared" si="23"/>
        <v>0</v>
      </c>
      <c r="S216" s="183">
        <v>0</v>
      </c>
      <c r="T216" s="184">
        <f t="shared" si="24"/>
        <v>0</v>
      </c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R216" s="185" t="s">
        <v>195</v>
      </c>
      <c r="AT216" s="185" t="s">
        <v>149</v>
      </c>
      <c r="AU216" s="185" t="s">
        <v>84</v>
      </c>
      <c r="AY216" s="84" t="s">
        <v>146</v>
      </c>
      <c r="BE216" s="186">
        <f t="shared" si="25"/>
        <v>0</v>
      </c>
      <c r="BF216" s="186">
        <f t="shared" si="26"/>
        <v>0</v>
      </c>
      <c r="BG216" s="186">
        <f t="shared" si="27"/>
        <v>0</v>
      </c>
      <c r="BH216" s="186">
        <f t="shared" si="28"/>
        <v>0</v>
      </c>
      <c r="BI216" s="186">
        <f t="shared" si="29"/>
        <v>0</v>
      </c>
      <c r="BJ216" s="84" t="s">
        <v>84</v>
      </c>
      <c r="BK216" s="186">
        <f t="shared" si="30"/>
        <v>0</v>
      </c>
      <c r="BL216" s="84" t="s">
        <v>195</v>
      </c>
      <c r="BM216" s="185" t="s">
        <v>438</v>
      </c>
    </row>
    <row r="217" spans="1:65" s="94" customFormat="1" ht="16.5" customHeight="1">
      <c r="A217" s="91"/>
      <c r="B217" s="92"/>
      <c r="C217" s="173" t="s">
        <v>439</v>
      </c>
      <c r="D217" s="173" t="s">
        <v>149</v>
      </c>
      <c r="E217" s="174" t="s">
        <v>440</v>
      </c>
      <c r="F217" s="175" t="s">
        <v>441</v>
      </c>
      <c r="G217" s="176" t="s">
        <v>161</v>
      </c>
      <c r="H217" s="177">
        <v>1</v>
      </c>
      <c r="I217" s="79"/>
      <c r="J217" s="178">
        <f t="shared" si="21"/>
        <v>0</v>
      </c>
      <c r="K217" s="179"/>
      <c r="L217" s="92"/>
      <c r="M217" s="180" t="s">
        <v>1</v>
      </c>
      <c r="N217" s="181" t="s">
        <v>39</v>
      </c>
      <c r="O217" s="182"/>
      <c r="P217" s="183">
        <f t="shared" si="22"/>
        <v>0</v>
      </c>
      <c r="Q217" s="183">
        <v>0</v>
      </c>
      <c r="R217" s="183">
        <f t="shared" si="23"/>
        <v>0</v>
      </c>
      <c r="S217" s="183">
        <v>0</v>
      </c>
      <c r="T217" s="184">
        <f t="shared" si="24"/>
        <v>0</v>
      </c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R217" s="185" t="s">
        <v>195</v>
      </c>
      <c r="AT217" s="185" t="s">
        <v>149</v>
      </c>
      <c r="AU217" s="185" t="s">
        <v>84</v>
      </c>
      <c r="AY217" s="84" t="s">
        <v>146</v>
      </c>
      <c r="BE217" s="186">
        <f t="shared" si="25"/>
        <v>0</v>
      </c>
      <c r="BF217" s="186">
        <f t="shared" si="26"/>
        <v>0</v>
      </c>
      <c r="BG217" s="186">
        <f t="shared" si="27"/>
        <v>0</v>
      </c>
      <c r="BH217" s="186">
        <f t="shared" si="28"/>
        <v>0</v>
      </c>
      <c r="BI217" s="186">
        <f t="shared" si="29"/>
        <v>0</v>
      </c>
      <c r="BJ217" s="84" t="s">
        <v>84</v>
      </c>
      <c r="BK217" s="186">
        <f t="shared" si="30"/>
        <v>0</v>
      </c>
      <c r="BL217" s="84" t="s">
        <v>195</v>
      </c>
      <c r="BM217" s="185" t="s">
        <v>442</v>
      </c>
    </row>
    <row r="218" spans="1:65" s="94" customFormat="1" ht="24" customHeight="1">
      <c r="A218" s="91"/>
      <c r="B218" s="92"/>
      <c r="C218" s="173" t="s">
        <v>443</v>
      </c>
      <c r="D218" s="173" t="s">
        <v>149</v>
      </c>
      <c r="E218" s="174" t="s">
        <v>444</v>
      </c>
      <c r="F218" s="175" t="s">
        <v>445</v>
      </c>
      <c r="G218" s="176" t="s">
        <v>437</v>
      </c>
      <c r="H218" s="177">
        <v>24</v>
      </c>
      <c r="I218" s="79"/>
      <c r="J218" s="178">
        <f t="shared" si="21"/>
        <v>0</v>
      </c>
      <c r="K218" s="179"/>
      <c r="L218" s="92"/>
      <c r="M218" s="180" t="s">
        <v>1</v>
      </c>
      <c r="N218" s="181" t="s">
        <v>39</v>
      </c>
      <c r="O218" s="182"/>
      <c r="P218" s="183">
        <f t="shared" si="22"/>
        <v>0</v>
      </c>
      <c r="Q218" s="183">
        <v>0</v>
      </c>
      <c r="R218" s="183">
        <f t="shared" si="23"/>
        <v>0</v>
      </c>
      <c r="S218" s="183">
        <v>0</v>
      </c>
      <c r="T218" s="184">
        <f t="shared" si="24"/>
        <v>0</v>
      </c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R218" s="185" t="s">
        <v>195</v>
      </c>
      <c r="AT218" s="185" t="s">
        <v>149</v>
      </c>
      <c r="AU218" s="185" t="s">
        <v>84</v>
      </c>
      <c r="AY218" s="84" t="s">
        <v>146</v>
      </c>
      <c r="BE218" s="186">
        <f t="shared" si="25"/>
        <v>0</v>
      </c>
      <c r="BF218" s="186">
        <f t="shared" si="26"/>
        <v>0</v>
      </c>
      <c r="BG218" s="186">
        <f t="shared" si="27"/>
        <v>0</v>
      </c>
      <c r="BH218" s="186">
        <f t="shared" si="28"/>
        <v>0</v>
      </c>
      <c r="BI218" s="186">
        <f t="shared" si="29"/>
        <v>0</v>
      </c>
      <c r="BJ218" s="84" t="s">
        <v>84</v>
      </c>
      <c r="BK218" s="186">
        <f t="shared" si="30"/>
        <v>0</v>
      </c>
      <c r="BL218" s="84" t="s">
        <v>195</v>
      </c>
      <c r="BM218" s="185" t="s">
        <v>446</v>
      </c>
    </row>
    <row r="219" spans="1:65" s="94" customFormat="1" ht="16.5" customHeight="1">
      <c r="A219" s="91"/>
      <c r="B219" s="92"/>
      <c r="C219" s="173" t="s">
        <v>447</v>
      </c>
      <c r="D219" s="173" t="s">
        <v>149</v>
      </c>
      <c r="E219" s="174" t="s">
        <v>448</v>
      </c>
      <c r="F219" s="175" t="s">
        <v>449</v>
      </c>
      <c r="G219" s="176" t="s">
        <v>161</v>
      </c>
      <c r="H219" s="177">
        <v>1</v>
      </c>
      <c r="I219" s="79"/>
      <c r="J219" s="178">
        <f t="shared" si="21"/>
        <v>0</v>
      </c>
      <c r="K219" s="179"/>
      <c r="L219" s="92"/>
      <c r="M219" s="180" t="s">
        <v>1</v>
      </c>
      <c r="N219" s="181" t="s">
        <v>39</v>
      </c>
      <c r="O219" s="182"/>
      <c r="P219" s="183">
        <f t="shared" si="22"/>
        <v>0</v>
      </c>
      <c r="Q219" s="183">
        <v>0</v>
      </c>
      <c r="R219" s="183">
        <f t="shared" si="23"/>
        <v>0</v>
      </c>
      <c r="S219" s="183">
        <v>0</v>
      </c>
      <c r="T219" s="184">
        <f t="shared" si="24"/>
        <v>0</v>
      </c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R219" s="185" t="s">
        <v>195</v>
      </c>
      <c r="AT219" s="185" t="s">
        <v>149</v>
      </c>
      <c r="AU219" s="185" t="s">
        <v>84</v>
      </c>
      <c r="AY219" s="84" t="s">
        <v>146</v>
      </c>
      <c r="BE219" s="186">
        <f t="shared" si="25"/>
        <v>0</v>
      </c>
      <c r="BF219" s="186">
        <f t="shared" si="26"/>
        <v>0</v>
      </c>
      <c r="BG219" s="186">
        <f t="shared" si="27"/>
        <v>0</v>
      </c>
      <c r="BH219" s="186">
        <f t="shared" si="28"/>
        <v>0</v>
      </c>
      <c r="BI219" s="186">
        <f t="shared" si="29"/>
        <v>0</v>
      </c>
      <c r="BJ219" s="84" t="s">
        <v>84</v>
      </c>
      <c r="BK219" s="186">
        <f t="shared" si="30"/>
        <v>0</v>
      </c>
      <c r="BL219" s="84" t="s">
        <v>195</v>
      </c>
      <c r="BM219" s="185" t="s">
        <v>450</v>
      </c>
    </row>
    <row r="220" spans="1:65" s="94" customFormat="1" ht="16.5" customHeight="1">
      <c r="A220" s="91"/>
      <c r="B220" s="92"/>
      <c r="C220" s="173" t="s">
        <v>451</v>
      </c>
      <c r="D220" s="173" t="s">
        <v>149</v>
      </c>
      <c r="E220" s="174" t="s">
        <v>452</v>
      </c>
      <c r="F220" s="175" t="s">
        <v>453</v>
      </c>
      <c r="G220" s="176" t="s">
        <v>161</v>
      </c>
      <c r="H220" s="177">
        <v>20</v>
      </c>
      <c r="I220" s="79"/>
      <c r="J220" s="178">
        <f t="shared" si="21"/>
        <v>0</v>
      </c>
      <c r="K220" s="179"/>
      <c r="L220" s="92"/>
      <c r="M220" s="180" t="s">
        <v>1</v>
      </c>
      <c r="N220" s="181" t="s">
        <v>39</v>
      </c>
      <c r="O220" s="182"/>
      <c r="P220" s="183">
        <f t="shared" si="22"/>
        <v>0</v>
      </c>
      <c r="Q220" s="183">
        <v>0</v>
      </c>
      <c r="R220" s="183">
        <f t="shared" si="23"/>
        <v>0</v>
      </c>
      <c r="S220" s="183">
        <v>0</v>
      </c>
      <c r="T220" s="184">
        <f t="shared" si="24"/>
        <v>0</v>
      </c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R220" s="185" t="s">
        <v>195</v>
      </c>
      <c r="AT220" s="185" t="s">
        <v>149</v>
      </c>
      <c r="AU220" s="185" t="s">
        <v>84</v>
      </c>
      <c r="AY220" s="84" t="s">
        <v>146</v>
      </c>
      <c r="BE220" s="186">
        <f t="shared" si="25"/>
        <v>0</v>
      </c>
      <c r="BF220" s="186">
        <f t="shared" si="26"/>
        <v>0</v>
      </c>
      <c r="BG220" s="186">
        <f t="shared" si="27"/>
        <v>0</v>
      </c>
      <c r="BH220" s="186">
        <f t="shared" si="28"/>
        <v>0</v>
      </c>
      <c r="BI220" s="186">
        <f t="shared" si="29"/>
        <v>0</v>
      </c>
      <c r="BJ220" s="84" t="s">
        <v>84</v>
      </c>
      <c r="BK220" s="186">
        <f t="shared" si="30"/>
        <v>0</v>
      </c>
      <c r="BL220" s="84" t="s">
        <v>195</v>
      </c>
      <c r="BM220" s="185" t="s">
        <v>454</v>
      </c>
    </row>
    <row r="221" spans="1:65" s="94" customFormat="1" ht="36" customHeight="1">
      <c r="A221" s="91"/>
      <c r="B221" s="92"/>
      <c r="C221" s="173" t="s">
        <v>455</v>
      </c>
      <c r="D221" s="173" t="s">
        <v>149</v>
      </c>
      <c r="E221" s="174" t="s">
        <v>456</v>
      </c>
      <c r="F221" s="175" t="s">
        <v>457</v>
      </c>
      <c r="G221" s="176" t="s">
        <v>170</v>
      </c>
      <c r="H221" s="177">
        <v>4.562</v>
      </c>
      <c r="I221" s="79"/>
      <c r="J221" s="178">
        <f t="shared" si="21"/>
        <v>0</v>
      </c>
      <c r="K221" s="179"/>
      <c r="L221" s="92"/>
      <c r="M221" s="180" t="s">
        <v>1</v>
      </c>
      <c r="N221" s="181" t="s">
        <v>39</v>
      </c>
      <c r="O221" s="182"/>
      <c r="P221" s="183">
        <f t="shared" si="22"/>
        <v>0</v>
      </c>
      <c r="Q221" s="183">
        <v>0</v>
      </c>
      <c r="R221" s="183">
        <f t="shared" si="23"/>
        <v>0</v>
      </c>
      <c r="S221" s="183">
        <v>0</v>
      </c>
      <c r="T221" s="184">
        <f t="shared" si="24"/>
        <v>0</v>
      </c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R221" s="185" t="s">
        <v>195</v>
      </c>
      <c r="AT221" s="185" t="s">
        <v>149</v>
      </c>
      <c r="AU221" s="185" t="s">
        <v>84</v>
      </c>
      <c r="AY221" s="84" t="s">
        <v>146</v>
      </c>
      <c r="BE221" s="186">
        <f t="shared" si="25"/>
        <v>0</v>
      </c>
      <c r="BF221" s="186">
        <f t="shared" si="26"/>
        <v>0</v>
      </c>
      <c r="BG221" s="186">
        <f t="shared" si="27"/>
        <v>0</v>
      </c>
      <c r="BH221" s="186">
        <f t="shared" si="28"/>
        <v>0</v>
      </c>
      <c r="BI221" s="186">
        <f t="shared" si="29"/>
        <v>0</v>
      </c>
      <c r="BJ221" s="84" t="s">
        <v>84</v>
      </c>
      <c r="BK221" s="186">
        <f t="shared" si="30"/>
        <v>0</v>
      </c>
      <c r="BL221" s="84" t="s">
        <v>195</v>
      </c>
      <c r="BM221" s="185" t="s">
        <v>458</v>
      </c>
    </row>
    <row r="222" spans="2:63" s="160" customFormat="1" ht="22.8" customHeight="1">
      <c r="B222" s="161"/>
      <c r="D222" s="162" t="s">
        <v>72</v>
      </c>
      <c r="E222" s="171" t="s">
        <v>459</v>
      </c>
      <c r="F222" s="171" t="s">
        <v>460</v>
      </c>
      <c r="I222" s="78"/>
      <c r="J222" s="172">
        <f>BK222</f>
        <v>0</v>
      </c>
      <c r="L222" s="161"/>
      <c r="M222" s="165"/>
      <c r="N222" s="166"/>
      <c r="O222" s="166"/>
      <c r="P222" s="167">
        <f>SUM(P223:P230)</f>
        <v>0</v>
      </c>
      <c r="Q222" s="166"/>
      <c r="R222" s="167">
        <f>SUM(R223:R230)</f>
        <v>1.39617</v>
      </c>
      <c r="S222" s="166"/>
      <c r="T222" s="168">
        <f>SUM(T223:T230)</f>
        <v>0</v>
      </c>
      <c r="AR222" s="162" t="s">
        <v>84</v>
      </c>
      <c r="AT222" s="169" t="s">
        <v>72</v>
      </c>
      <c r="AU222" s="169" t="s">
        <v>81</v>
      </c>
      <c r="AY222" s="162" t="s">
        <v>146</v>
      </c>
      <c r="BK222" s="170">
        <f>SUM(BK223:BK230)</f>
        <v>0</v>
      </c>
    </row>
    <row r="223" spans="1:65" s="94" customFormat="1" ht="16.5" customHeight="1">
      <c r="A223" s="91"/>
      <c r="B223" s="92"/>
      <c r="C223" s="173" t="s">
        <v>461</v>
      </c>
      <c r="D223" s="173" t="s">
        <v>149</v>
      </c>
      <c r="E223" s="174" t="s">
        <v>462</v>
      </c>
      <c r="F223" s="175" t="s">
        <v>463</v>
      </c>
      <c r="G223" s="176" t="s">
        <v>152</v>
      </c>
      <c r="H223" s="177">
        <v>200</v>
      </c>
      <c r="I223" s="79"/>
      <c r="J223" s="178">
        <f aca="true" t="shared" si="31" ref="J223:J230">ROUND(I223*H223,2)</f>
        <v>0</v>
      </c>
      <c r="K223" s="179"/>
      <c r="L223" s="92"/>
      <c r="M223" s="180" t="s">
        <v>1</v>
      </c>
      <c r="N223" s="181" t="s">
        <v>38</v>
      </c>
      <c r="O223" s="182"/>
      <c r="P223" s="183">
        <f aca="true" t="shared" si="32" ref="P223:P230">O223*H223</f>
        <v>0</v>
      </c>
      <c r="Q223" s="183">
        <v>0</v>
      </c>
      <c r="R223" s="183">
        <f aca="true" t="shared" si="33" ref="R223:R230">Q223*H223</f>
        <v>0</v>
      </c>
      <c r="S223" s="183">
        <v>0</v>
      </c>
      <c r="T223" s="184">
        <f aca="true" t="shared" si="34" ref="T223:T230">S223*H223</f>
        <v>0</v>
      </c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R223" s="185" t="s">
        <v>195</v>
      </c>
      <c r="AT223" s="185" t="s">
        <v>149</v>
      </c>
      <c r="AU223" s="185" t="s">
        <v>84</v>
      </c>
      <c r="AY223" s="84" t="s">
        <v>146</v>
      </c>
      <c r="BE223" s="186">
        <f aca="true" t="shared" si="35" ref="BE223:BE230">IF(N223="základní",J223,0)</f>
        <v>0</v>
      </c>
      <c r="BF223" s="186">
        <f aca="true" t="shared" si="36" ref="BF223:BF230">IF(N223="snížená",J223,0)</f>
        <v>0</v>
      </c>
      <c r="BG223" s="186">
        <f aca="true" t="shared" si="37" ref="BG223:BG230">IF(N223="zákl. přenesená",J223,0)</f>
        <v>0</v>
      </c>
      <c r="BH223" s="186">
        <f aca="true" t="shared" si="38" ref="BH223:BH230">IF(N223="sníž. přenesená",J223,0)</f>
        <v>0</v>
      </c>
      <c r="BI223" s="186">
        <f aca="true" t="shared" si="39" ref="BI223:BI230">IF(N223="nulová",J223,0)</f>
        <v>0</v>
      </c>
      <c r="BJ223" s="84" t="s">
        <v>81</v>
      </c>
      <c r="BK223" s="186">
        <f aca="true" t="shared" si="40" ref="BK223:BK230">ROUND(I223*H223,2)</f>
        <v>0</v>
      </c>
      <c r="BL223" s="84" t="s">
        <v>195</v>
      </c>
      <c r="BM223" s="185" t="s">
        <v>464</v>
      </c>
    </row>
    <row r="224" spans="1:65" s="94" customFormat="1" ht="16.5" customHeight="1">
      <c r="A224" s="91"/>
      <c r="B224" s="92"/>
      <c r="C224" s="196" t="s">
        <v>465</v>
      </c>
      <c r="D224" s="196" t="s">
        <v>198</v>
      </c>
      <c r="E224" s="197" t="s">
        <v>466</v>
      </c>
      <c r="F224" s="198" t="s">
        <v>467</v>
      </c>
      <c r="G224" s="199" t="s">
        <v>152</v>
      </c>
      <c r="H224" s="200">
        <v>200</v>
      </c>
      <c r="I224" s="81"/>
      <c r="J224" s="201">
        <f t="shared" si="31"/>
        <v>0</v>
      </c>
      <c r="K224" s="202"/>
      <c r="L224" s="203"/>
      <c r="M224" s="204" t="s">
        <v>1</v>
      </c>
      <c r="N224" s="205" t="s">
        <v>38</v>
      </c>
      <c r="O224" s="182"/>
      <c r="P224" s="183">
        <f t="shared" si="32"/>
        <v>0</v>
      </c>
      <c r="Q224" s="183">
        <v>0.00225</v>
      </c>
      <c r="R224" s="183">
        <f t="shared" si="33"/>
        <v>0.44999999999999996</v>
      </c>
      <c r="S224" s="183">
        <v>0</v>
      </c>
      <c r="T224" s="184">
        <f t="shared" si="34"/>
        <v>0</v>
      </c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R224" s="185" t="s">
        <v>201</v>
      </c>
      <c r="AT224" s="185" t="s">
        <v>198</v>
      </c>
      <c r="AU224" s="185" t="s">
        <v>84</v>
      </c>
      <c r="AY224" s="84" t="s">
        <v>146</v>
      </c>
      <c r="BE224" s="186">
        <f t="shared" si="35"/>
        <v>0</v>
      </c>
      <c r="BF224" s="186">
        <f t="shared" si="36"/>
        <v>0</v>
      </c>
      <c r="BG224" s="186">
        <f t="shared" si="37"/>
        <v>0</v>
      </c>
      <c r="BH224" s="186">
        <f t="shared" si="38"/>
        <v>0</v>
      </c>
      <c r="BI224" s="186">
        <f t="shared" si="39"/>
        <v>0</v>
      </c>
      <c r="BJ224" s="84" t="s">
        <v>81</v>
      </c>
      <c r="BK224" s="186">
        <f t="shared" si="40"/>
        <v>0</v>
      </c>
      <c r="BL224" s="84" t="s">
        <v>195</v>
      </c>
      <c r="BM224" s="185" t="s">
        <v>468</v>
      </c>
    </row>
    <row r="225" spans="1:65" s="94" customFormat="1" ht="16.5" customHeight="1">
      <c r="A225" s="91"/>
      <c r="B225" s="92"/>
      <c r="C225" s="173" t="s">
        <v>469</v>
      </c>
      <c r="D225" s="173" t="s">
        <v>149</v>
      </c>
      <c r="E225" s="174" t="s">
        <v>470</v>
      </c>
      <c r="F225" s="175" t="s">
        <v>471</v>
      </c>
      <c r="G225" s="176" t="s">
        <v>152</v>
      </c>
      <c r="H225" s="177">
        <v>50</v>
      </c>
      <c r="I225" s="79"/>
      <c r="J225" s="178">
        <f t="shared" si="31"/>
        <v>0</v>
      </c>
      <c r="K225" s="179"/>
      <c r="L225" s="92"/>
      <c r="M225" s="180" t="s">
        <v>1</v>
      </c>
      <c r="N225" s="181" t="s">
        <v>38</v>
      </c>
      <c r="O225" s="182"/>
      <c r="P225" s="183">
        <f t="shared" si="32"/>
        <v>0</v>
      </c>
      <c r="Q225" s="183">
        <v>0</v>
      </c>
      <c r="R225" s="183">
        <f t="shared" si="33"/>
        <v>0</v>
      </c>
      <c r="S225" s="183">
        <v>0</v>
      </c>
      <c r="T225" s="184">
        <f t="shared" si="34"/>
        <v>0</v>
      </c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R225" s="185" t="s">
        <v>195</v>
      </c>
      <c r="AT225" s="185" t="s">
        <v>149</v>
      </c>
      <c r="AU225" s="185" t="s">
        <v>84</v>
      </c>
      <c r="AY225" s="84" t="s">
        <v>146</v>
      </c>
      <c r="BE225" s="186">
        <f t="shared" si="35"/>
        <v>0</v>
      </c>
      <c r="BF225" s="186">
        <f t="shared" si="36"/>
        <v>0</v>
      </c>
      <c r="BG225" s="186">
        <f t="shared" si="37"/>
        <v>0</v>
      </c>
      <c r="BH225" s="186">
        <f t="shared" si="38"/>
        <v>0</v>
      </c>
      <c r="BI225" s="186">
        <f t="shared" si="39"/>
        <v>0</v>
      </c>
      <c r="BJ225" s="84" t="s">
        <v>81</v>
      </c>
      <c r="BK225" s="186">
        <f t="shared" si="40"/>
        <v>0</v>
      </c>
      <c r="BL225" s="84" t="s">
        <v>195</v>
      </c>
      <c r="BM225" s="185" t="s">
        <v>472</v>
      </c>
    </row>
    <row r="226" spans="1:65" s="94" customFormat="1" ht="16.5" customHeight="1">
      <c r="A226" s="91"/>
      <c r="B226" s="92"/>
      <c r="C226" s="196" t="s">
        <v>473</v>
      </c>
      <c r="D226" s="196" t="s">
        <v>198</v>
      </c>
      <c r="E226" s="197" t="s">
        <v>474</v>
      </c>
      <c r="F226" s="198" t="s">
        <v>475</v>
      </c>
      <c r="G226" s="199" t="s">
        <v>152</v>
      </c>
      <c r="H226" s="200">
        <v>50</v>
      </c>
      <c r="I226" s="81"/>
      <c r="J226" s="201">
        <f t="shared" si="31"/>
        <v>0</v>
      </c>
      <c r="K226" s="202"/>
      <c r="L226" s="203"/>
      <c r="M226" s="204" t="s">
        <v>1</v>
      </c>
      <c r="N226" s="205" t="s">
        <v>38</v>
      </c>
      <c r="O226" s="182"/>
      <c r="P226" s="183">
        <f t="shared" si="32"/>
        <v>0</v>
      </c>
      <c r="Q226" s="183">
        <v>0.0045</v>
      </c>
      <c r="R226" s="183">
        <f t="shared" si="33"/>
        <v>0.22499999999999998</v>
      </c>
      <c r="S226" s="183">
        <v>0</v>
      </c>
      <c r="T226" s="184">
        <f t="shared" si="34"/>
        <v>0</v>
      </c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R226" s="185" t="s">
        <v>201</v>
      </c>
      <c r="AT226" s="185" t="s">
        <v>198</v>
      </c>
      <c r="AU226" s="185" t="s">
        <v>84</v>
      </c>
      <c r="AY226" s="84" t="s">
        <v>146</v>
      </c>
      <c r="BE226" s="186">
        <f t="shared" si="35"/>
        <v>0</v>
      </c>
      <c r="BF226" s="186">
        <f t="shared" si="36"/>
        <v>0</v>
      </c>
      <c r="BG226" s="186">
        <f t="shared" si="37"/>
        <v>0</v>
      </c>
      <c r="BH226" s="186">
        <f t="shared" si="38"/>
        <v>0</v>
      </c>
      <c r="BI226" s="186">
        <f t="shared" si="39"/>
        <v>0</v>
      </c>
      <c r="BJ226" s="84" t="s">
        <v>81</v>
      </c>
      <c r="BK226" s="186">
        <f t="shared" si="40"/>
        <v>0</v>
      </c>
      <c r="BL226" s="84" t="s">
        <v>195</v>
      </c>
      <c r="BM226" s="185" t="s">
        <v>476</v>
      </c>
    </row>
    <row r="227" spans="1:65" s="94" customFormat="1" ht="16.5" customHeight="1">
      <c r="A227" s="91"/>
      <c r="B227" s="92"/>
      <c r="C227" s="173" t="s">
        <v>477</v>
      </c>
      <c r="D227" s="173" t="s">
        <v>149</v>
      </c>
      <c r="E227" s="174" t="s">
        <v>478</v>
      </c>
      <c r="F227" s="175" t="s">
        <v>479</v>
      </c>
      <c r="G227" s="176" t="s">
        <v>152</v>
      </c>
      <c r="H227" s="177">
        <v>60</v>
      </c>
      <c r="I227" s="79"/>
      <c r="J227" s="178">
        <f t="shared" si="31"/>
        <v>0</v>
      </c>
      <c r="K227" s="179"/>
      <c r="L227" s="92"/>
      <c r="M227" s="180" t="s">
        <v>1</v>
      </c>
      <c r="N227" s="181" t="s">
        <v>38</v>
      </c>
      <c r="O227" s="182"/>
      <c r="P227" s="183">
        <f t="shared" si="32"/>
        <v>0</v>
      </c>
      <c r="Q227" s="183">
        <v>0</v>
      </c>
      <c r="R227" s="183">
        <f t="shared" si="33"/>
        <v>0</v>
      </c>
      <c r="S227" s="183">
        <v>0</v>
      </c>
      <c r="T227" s="184">
        <f t="shared" si="34"/>
        <v>0</v>
      </c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R227" s="185" t="s">
        <v>195</v>
      </c>
      <c r="AT227" s="185" t="s">
        <v>149</v>
      </c>
      <c r="AU227" s="185" t="s">
        <v>84</v>
      </c>
      <c r="AY227" s="84" t="s">
        <v>146</v>
      </c>
      <c r="BE227" s="186">
        <f t="shared" si="35"/>
        <v>0</v>
      </c>
      <c r="BF227" s="186">
        <f t="shared" si="36"/>
        <v>0</v>
      </c>
      <c r="BG227" s="186">
        <f t="shared" si="37"/>
        <v>0</v>
      </c>
      <c r="BH227" s="186">
        <f t="shared" si="38"/>
        <v>0</v>
      </c>
      <c r="BI227" s="186">
        <f t="shared" si="39"/>
        <v>0</v>
      </c>
      <c r="BJ227" s="84" t="s">
        <v>81</v>
      </c>
      <c r="BK227" s="186">
        <f t="shared" si="40"/>
        <v>0</v>
      </c>
      <c r="BL227" s="84" t="s">
        <v>195</v>
      </c>
      <c r="BM227" s="185" t="s">
        <v>480</v>
      </c>
    </row>
    <row r="228" spans="1:65" s="94" customFormat="1" ht="16.5" customHeight="1">
      <c r="A228" s="91"/>
      <c r="B228" s="92"/>
      <c r="C228" s="196" t="s">
        <v>481</v>
      </c>
      <c r="D228" s="196" t="s">
        <v>198</v>
      </c>
      <c r="E228" s="197" t="s">
        <v>482</v>
      </c>
      <c r="F228" s="198" t="s">
        <v>483</v>
      </c>
      <c r="G228" s="199" t="s">
        <v>152</v>
      </c>
      <c r="H228" s="200">
        <v>60</v>
      </c>
      <c r="I228" s="81"/>
      <c r="J228" s="201">
        <f t="shared" si="31"/>
        <v>0</v>
      </c>
      <c r="K228" s="202"/>
      <c r="L228" s="203"/>
      <c r="M228" s="204" t="s">
        <v>1</v>
      </c>
      <c r="N228" s="205" t="s">
        <v>38</v>
      </c>
      <c r="O228" s="182"/>
      <c r="P228" s="183">
        <f t="shared" si="32"/>
        <v>0</v>
      </c>
      <c r="Q228" s="183">
        <v>0.012</v>
      </c>
      <c r="R228" s="183">
        <f t="shared" si="33"/>
        <v>0.72</v>
      </c>
      <c r="S228" s="183">
        <v>0</v>
      </c>
      <c r="T228" s="184">
        <f t="shared" si="34"/>
        <v>0</v>
      </c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R228" s="185" t="s">
        <v>201</v>
      </c>
      <c r="AT228" s="185" t="s">
        <v>198</v>
      </c>
      <c r="AU228" s="185" t="s">
        <v>84</v>
      </c>
      <c r="AY228" s="84" t="s">
        <v>146</v>
      </c>
      <c r="BE228" s="186">
        <f t="shared" si="35"/>
        <v>0</v>
      </c>
      <c r="BF228" s="186">
        <f t="shared" si="36"/>
        <v>0</v>
      </c>
      <c r="BG228" s="186">
        <f t="shared" si="37"/>
        <v>0</v>
      </c>
      <c r="BH228" s="186">
        <f t="shared" si="38"/>
        <v>0</v>
      </c>
      <c r="BI228" s="186">
        <f t="shared" si="39"/>
        <v>0</v>
      </c>
      <c r="BJ228" s="84" t="s">
        <v>81</v>
      </c>
      <c r="BK228" s="186">
        <f t="shared" si="40"/>
        <v>0</v>
      </c>
      <c r="BL228" s="84" t="s">
        <v>195</v>
      </c>
      <c r="BM228" s="185" t="s">
        <v>484</v>
      </c>
    </row>
    <row r="229" spans="1:65" s="94" customFormat="1" ht="24" customHeight="1">
      <c r="A229" s="91"/>
      <c r="B229" s="92"/>
      <c r="C229" s="173" t="s">
        <v>485</v>
      </c>
      <c r="D229" s="173" t="s">
        <v>149</v>
      </c>
      <c r="E229" s="174" t="s">
        <v>486</v>
      </c>
      <c r="F229" s="175" t="s">
        <v>487</v>
      </c>
      <c r="G229" s="176" t="s">
        <v>161</v>
      </c>
      <c r="H229" s="177">
        <v>9</v>
      </c>
      <c r="I229" s="79"/>
      <c r="J229" s="178">
        <f t="shared" si="31"/>
        <v>0</v>
      </c>
      <c r="K229" s="179"/>
      <c r="L229" s="92"/>
      <c r="M229" s="180" t="s">
        <v>1</v>
      </c>
      <c r="N229" s="181" t="s">
        <v>38</v>
      </c>
      <c r="O229" s="182"/>
      <c r="P229" s="183">
        <f t="shared" si="32"/>
        <v>0</v>
      </c>
      <c r="Q229" s="183">
        <v>0</v>
      </c>
      <c r="R229" s="183">
        <f t="shared" si="33"/>
        <v>0</v>
      </c>
      <c r="S229" s="183">
        <v>0</v>
      </c>
      <c r="T229" s="184">
        <f t="shared" si="34"/>
        <v>0</v>
      </c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R229" s="185" t="s">
        <v>195</v>
      </c>
      <c r="AT229" s="185" t="s">
        <v>149</v>
      </c>
      <c r="AU229" s="185" t="s">
        <v>84</v>
      </c>
      <c r="AY229" s="84" t="s">
        <v>146</v>
      </c>
      <c r="BE229" s="186">
        <f t="shared" si="35"/>
        <v>0</v>
      </c>
      <c r="BF229" s="186">
        <f t="shared" si="36"/>
        <v>0</v>
      </c>
      <c r="BG229" s="186">
        <f t="shared" si="37"/>
        <v>0</v>
      </c>
      <c r="BH229" s="186">
        <f t="shared" si="38"/>
        <v>0</v>
      </c>
      <c r="BI229" s="186">
        <f t="shared" si="39"/>
        <v>0</v>
      </c>
      <c r="BJ229" s="84" t="s">
        <v>81</v>
      </c>
      <c r="BK229" s="186">
        <f t="shared" si="40"/>
        <v>0</v>
      </c>
      <c r="BL229" s="84" t="s">
        <v>195</v>
      </c>
      <c r="BM229" s="185" t="s">
        <v>488</v>
      </c>
    </row>
    <row r="230" spans="1:65" s="94" customFormat="1" ht="16.5" customHeight="1">
      <c r="A230" s="91"/>
      <c r="B230" s="92"/>
      <c r="C230" s="196" t="s">
        <v>489</v>
      </c>
      <c r="D230" s="196" t="s">
        <v>198</v>
      </c>
      <c r="E230" s="197" t="s">
        <v>490</v>
      </c>
      <c r="F230" s="198" t="s">
        <v>491</v>
      </c>
      <c r="G230" s="199" t="s">
        <v>161</v>
      </c>
      <c r="H230" s="200">
        <v>9</v>
      </c>
      <c r="I230" s="81"/>
      <c r="J230" s="201">
        <f t="shared" si="31"/>
        <v>0</v>
      </c>
      <c r="K230" s="202"/>
      <c r="L230" s="203"/>
      <c r="M230" s="204" t="s">
        <v>1</v>
      </c>
      <c r="N230" s="205" t="s">
        <v>38</v>
      </c>
      <c r="O230" s="182"/>
      <c r="P230" s="183">
        <f t="shared" si="32"/>
        <v>0</v>
      </c>
      <c r="Q230" s="183">
        <v>0.00013</v>
      </c>
      <c r="R230" s="183">
        <f t="shared" si="33"/>
        <v>0.0011699999999999998</v>
      </c>
      <c r="S230" s="183">
        <v>0</v>
      </c>
      <c r="T230" s="184">
        <f t="shared" si="34"/>
        <v>0</v>
      </c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R230" s="185" t="s">
        <v>201</v>
      </c>
      <c r="AT230" s="185" t="s">
        <v>198</v>
      </c>
      <c r="AU230" s="185" t="s">
        <v>84</v>
      </c>
      <c r="AY230" s="84" t="s">
        <v>146</v>
      </c>
      <c r="BE230" s="186">
        <f t="shared" si="35"/>
        <v>0</v>
      </c>
      <c r="BF230" s="186">
        <f t="shared" si="36"/>
        <v>0</v>
      </c>
      <c r="BG230" s="186">
        <f t="shared" si="37"/>
        <v>0</v>
      </c>
      <c r="BH230" s="186">
        <f t="shared" si="38"/>
        <v>0</v>
      </c>
      <c r="BI230" s="186">
        <f t="shared" si="39"/>
        <v>0</v>
      </c>
      <c r="BJ230" s="84" t="s">
        <v>81</v>
      </c>
      <c r="BK230" s="186">
        <f t="shared" si="40"/>
        <v>0</v>
      </c>
      <c r="BL230" s="84" t="s">
        <v>195</v>
      </c>
      <c r="BM230" s="185" t="s">
        <v>492</v>
      </c>
    </row>
    <row r="231" spans="2:63" s="160" customFormat="1" ht="22.8" customHeight="1">
      <c r="B231" s="161"/>
      <c r="D231" s="162" t="s">
        <v>72</v>
      </c>
      <c r="E231" s="171" t="s">
        <v>493</v>
      </c>
      <c r="F231" s="171" t="s">
        <v>460</v>
      </c>
      <c r="I231" s="78"/>
      <c r="J231" s="172">
        <f>BK231</f>
        <v>0</v>
      </c>
      <c r="L231" s="161"/>
      <c r="M231" s="165"/>
      <c r="N231" s="166"/>
      <c r="O231" s="166"/>
      <c r="P231" s="167">
        <f>SUM(P232:P233)</f>
        <v>0</v>
      </c>
      <c r="Q231" s="166"/>
      <c r="R231" s="167">
        <f>SUM(R232:R233)</f>
        <v>0.000432</v>
      </c>
      <c r="S231" s="166"/>
      <c r="T231" s="168">
        <f>SUM(T232:T233)</f>
        <v>0</v>
      </c>
      <c r="AR231" s="162" t="s">
        <v>84</v>
      </c>
      <c r="AT231" s="169" t="s">
        <v>72</v>
      </c>
      <c r="AU231" s="169" t="s">
        <v>81</v>
      </c>
      <c r="AY231" s="162" t="s">
        <v>146</v>
      </c>
      <c r="BK231" s="170">
        <f>SUM(BK232:BK233)</f>
        <v>0</v>
      </c>
    </row>
    <row r="232" spans="1:65" s="94" customFormat="1" ht="24" customHeight="1">
      <c r="A232" s="91"/>
      <c r="B232" s="92"/>
      <c r="C232" s="173" t="s">
        <v>494</v>
      </c>
      <c r="D232" s="173" t="s">
        <v>149</v>
      </c>
      <c r="E232" s="174" t="s">
        <v>495</v>
      </c>
      <c r="F232" s="175" t="s">
        <v>496</v>
      </c>
      <c r="G232" s="176" t="s">
        <v>161</v>
      </c>
      <c r="H232" s="177">
        <v>9</v>
      </c>
      <c r="I232" s="79"/>
      <c r="J232" s="178">
        <f>ROUND(I232*H232,2)</f>
        <v>0</v>
      </c>
      <c r="K232" s="179"/>
      <c r="L232" s="92"/>
      <c r="M232" s="180" t="s">
        <v>1</v>
      </c>
      <c r="N232" s="181" t="s">
        <v>39</v>
      </c>
      <c r="O232" s="182"/>
      <c r="P232" s="183">
        <f>O232*H232</f>
        <v>0</v>
      </c>
      <c r="Q232" s="183">
        <v>0</v>
      </c>
      <c r="R232" s="183">
        <f>Q232*H232</f>
        <v>0</v>
      </c>
      <c r="S232" s="183">
        <v>0</v>
      </c>
      <c r="T232" s="184">
        <f>S232*H232</f>
        <v>0</v>
      </c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R232" s="185" t="s">
        <v>195</v>
      </c>
      <c r="AT232" s="185" t="s">
        <v>149</v>
      </c>
      <c r="AU232" s="185" t="s">
        <v>84</v>
      </c>
      <c r="AY232" s="84" t="s">
        <v>146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84" t="s">
        <v>84</v>
      </c>
      <c r="BK232" s="186">
        <f>ROUND(I232*H232,2)</f>
        <v>0</v>
      </c>
      <c r="BL232" s="84" t="s">
        <v>195</v>
      </c>
      <c r="BM232" s="185" t="s">
        <v>497</v>
      </c>
    </row>
    <row r="233" spans="1:65" s="94" customFormat="1" ht="16.5" customHeight="1">
      <c r="A233" s="91"/>
      <c r="B233" s="92"/>
      <c r="C233" s="196" t="s">
        <v>498</v>
      </c>
      <c r="D233" s="196" t="s">
        <v>198</v>
      </c>
      <c r="E233" s="197" t="s">
        <v>499</v>
      </c>
      <c r="F233" s="198" t="s">
        <v>500</v>
      </c>
      <c r="G233" s="199" t="s">
        <v>161</v>
      </c>
      <c r="H233" s="200">
        <v>9</v>
      </c>
      <c r="I233" s="81"/>
      <c r="J233" s="201">
        <f>ROUND(I233*H233,2)</f>
        <v>0</v>
      </c>
      <c r="K233" s="202"/>
      <c r="L233" s="203"/>
      <c r="M233" s="204" t="s">
        <v>1</v>
      </c>
      <c r="N233" s="205" t="s">
        <v>39</v>
      </c>
      <c r="O233" s="182"/>
      <c r="P233" s="183">
        <f>O233*H233</f>
        <v>0</v>
      </c>
      <c r="Q233" s="183">
        <v>4.8E-05</v>
      </c>
      <c r="R233" s="183">
        <f>Q233*H233</f>
        <v>0.000432</v>
      </c>
      <c r="S233" s="183">
        <v>0</v>
      </c>
      <c r="T233" s="184">
        <f>S233*H233</f>
        <v>0</v>
      </c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R233" s="185" t="s">
        <v>201</v>
      </c>
      <c r="AT233" s="185" t="s">
        <v>198</v>
      </c>
      <c r="AU233" s="185" t="s">
        <v>84</v>
      </c>
      <c r="AY233" s="84" t="s">
        <v>146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84" t="s">
        <v>84</v>
      </c>
      <c r="BK233" s="186">
        <f>ROUND(I233*H233,2)</f>
        <v>0</v>
      </c>
      <c r="BL233" s="84" t="s">
        <v>195</v>
      </c>
      <c r="BM233" s="185" t="s">
        <v>501</v>
      </c>
    </row>
    <row r="234" spans="2:63" s="160" customFormat="1" ht="25.95" customHeight="1">
      <c r="B234" s="161"/>
      <c r="D234" s="162" t="s">
        <v>72</v>
      </c>
      <c r="E234" s="163" t="s">
        <v>198</v>
      </c>
      <c r="F234" s="163" t="s">
        <v>502</v>
      </c>
      <c r="I234" s="78"/>
      <c r="J234" s="164">
        <f>BK234</f>
        <v>0</v>
      </c>
      <c r="L234" s="161"/>
      <c r="M234" s="165"/>
      <c r="N234" s="166"/>
      <c r="O234" s="166"/>
      <c r="P234" s="167">
        <f>P235+P243</f>
        <v>0</v>
      </c>
      <c r="Q234" s="166"/>
      <c r="R234" s="167">
        <f>R235+R243</f>
        <v>0.9029000000000001</v>
      </c>
      <c r="S234" s="166"/>
      <c r="T234" s="168">
        <f>T235+T243</f>
        <v>0</v>
      </c>
      <c r="AR234" s="162" t="s">
        <v>147</v>
      </c>
      <c r="AT234" s="169" t="s">
        <v>72</v>
      </c>
      <c r="AU234" s="169" t="s">
        <v>73</v>
      </c>
      <c r="AY234" s="162" t="s">
        <v>146</v>
      </c>
      <c r="BK234" s="170">
        <f>BK235+BK243</f>
        <v>0</v>
      </c>
    </row>
    <row r="235" spans="2:63" s="160" customFormat="1" ht="22.8" customHeight="1">
      <c r="B235" s="161"/>
      <c r="D235" s="162" t="s">
        <v>72</v>
      </c>
      <c r="E235" s="171" t="s">
        <v>503</v>
      </c>
      <c r="F235" s="171" t="s">
        <v>504</v>
      </c>
      <c r="I235" s="78"/>
      <c r="J235" s="172">
        <f>BK235</f>
        <v>0</v>
      </c>
      <c r="L235" s="161"/>
      <c r="M235" s="165"/>
      <c r="N235" s="166"/>
      <c r="O235" s="166"/>
      <c r="P235" s="167">
        <f>SUM(P236:P242)</f>
        <v>0</v>
      </c>
      <c r="Q235" s="166"/>
      <c r="R235" s="167">
        <f>SUM(R236:R242)</f>
        <v>0.8479000000000001</v>
      </c>
      <c r="S235" s="166"/>
      <c r="T235" s="168">
        <f>SUM(T236:T242)</f>
        <v>0</v>
      </c>
      <c r="AR235" s="162" t="s">
        <v>147</v>
      </c>
      <c r="AT235" s="169" t="s">
        <v>72</v>
      </c>
      <c r="AU235" s="169" t="s">
        <v>81</v>
      </c>
      <c r="AY235" s="162" t="s">
        <v>146</v>
      </c>
      <c r="BK235" s="170">
        <f>SUM(BK236:BK242)</f>
        <v>0</v>
      </c>
    </row>
    <row r="236" spans="1:65" s="94" customFormat="1" ht="24" customHeight="1">
      <c r="A236" s="91"/>
      <c r="B236" s="92"/>
      <c r="C236" s="173" t="s">
        <v>505</v>
      </c>
      <c r="D236" s="173" t="s">
        <v>149</v>
      </c>
      <c r="E236" s="174" t="s">
        <v>506</v>
      </c>
      <c r="F236" s="175" t="s">
        <v>507</v>
      </c>
      <c r="G236" s="176" t="s">
        <v>161</v>
      </c>
      <c r="H236" s="177">
        <v>2000</v>
      </c>
      <c r="I236" s="79"/>
      <c r="J236" s="178">
        <f>ROUND(I236*H236,2)</f>
        <v>0</v>
      </c>
      <c r="K236" s="179"/>
      <c r="L236" s="92"/>
      <c r="M236" s="180" t="s">
        <v>1</v>
      </c>
      <c r="N236" s="181" t="s">
        <v>38</v>
      </c>
      <c r="O236" s="182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R236" s="185" t="s">
        <v>422</v>
      </c>
      <c r="AT236" s="185" t="s">
        <v>149</v>
      </c>
      <c r="AU236" s="185" t="s">
        <v>84</v>
      </c>
      <c r="AY236" s="84" t="s">
        <v>146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84" t="s">
        <v>81</v>
      </c>
      <c r="BK236" s="186">
        <f>ROUND(I236*H236,2)</f>
        <v>0</v>
      </c>
      <c r="BL236" s="84" t="s">
        <v>422</v>
      </c>
      <c r="BM236" s="185" t="s">
        <v>508</v>
      </c>
    </row>
    <row r="237" spans="1:65" s="94" customFormat="1" ht="16.5" customHeight="1">
      <c r="A237" s="91"/>
      <c r="B237" s="92"/>
      <c r="C237" s="196" t="s">
        <v>509</v>
      </c>
      <c r="D237" s="196" t="s">
        <v>198</v>
      </c>
      <c r="E237" s="197" t="s">
        <v>510</v>
      </c>
      <c r="F237" s="198" t="s">
        <v>511</v>
      </c>
      <c r="G237" s="199" t="s">
        <v>161</v>
      </c>
      <c r="H237" s="200">
        <v>2000</v>
      </c>
      <c r="I237" s="81"/>
      <c r="J237" s="201">
        <f>ROUND(I237*H237,2)</f>
        <v>0</v>
      </c>
      <c r="K237" s="202"/>
      <c r="L237" s="203"/>
      <c r="M237" s="204" t="s">
        <v>1</v>
      </c>
      <c r="N237" s="205" t="s">
        <v>38</v>
      </c>
      <c r="O237" s="182"/>
      <c r="P237" s="183">
        <f>O237*H237</f>
        <v>0</v>
      </c>
      <c r="Q237" s="183">
        <v>0.00034</v>
      </c>
      <c r="R237" s="183">
        <f>Q237*H237</f>
        <v>0.68</v>
      </c>
      <c r="S237" s="183">
        <v>0</v>
      </c>
      <c r="T237" s="184">
        <f>S237*H237</f>
        <v>0</v>
      </c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R237" s="185" t="s">
        <v>512</v>
      </c>
      <c r="AT237" s="185" t="s">
        <v>198</v>
      </c>
      <c r="AU237" s="185" t="s">
        <v>84</v>
      </c>
      <c r="AY237" s="84" t="s">
        <v>146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84" t="s">
        <v>81</v>
      </c>
      <c r="BK237" s="186">
        <f>ROUND(I237*H237,2)</f>
        <v>0</v>
      </c>
      <c r="BL237" s="84" t="s">
        <v>512</v>
      </c>
      <c r="BM237" s="185" t="s">
        <v>513</v>
      </c>
    </row>
    <row r="238" spans="1:65" s="94" customFormat="1" ht="48" customHeight="1">
      <c r="A238" s="91"/>
      <c r="B238" s="92"/>
      <c r="C238" s="173" t="s">
        <v>514</v>
      </c>
      <c r="D238" s="173" t="s">
        <v>149</v>
      </c>
      <c r="E238" s="174" t="s">
        <v>515</v>
      </c>
      <c r="F238" s="175" t="s">
        <v>516</v>
      </c>
      <c r="G238" s="176" t="s">
        <v>152</v>
      </c>
      <c r="H238" s="177">
        <v>1000</v>
      </c>
      <c r="I238" s="79"/>
      <c r="J238" s="178">
        <f>ROUND(I238*H238,2)</f>
        <v>0</v>
      </c>
      <c r="K238" s="179"/>
      <c r="L238" s="92"/>
      <c r="M238" s="180" t="s">
        <v>1</v>
      </c>
      <c r="N238" s="181" t="s">
        <v>38</v>
      </c>
      <c r="O238" s="182"/>
      <c r="P238" s="183">
        <f>O238*H238</f>
        <v>0</v>
      </c>
      <c r="Q238" s="183">
        <v>0</v>
      </c>
      <c r="R238" s="183">
        <f>Q238*H238</f>
        <v>0</v>
      </c>
      <c r="S238" s="183">
        <v>0</v>
      </c>
      <c r="T238" s="184">
        <f>S238*H238</f>
        <v>0</v>
      </c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R238" s="185" t="s">
        <v>422</v>
      </c>
      <c r="AT238" s="185" t="s">
        <v>149</v>
      </c>
      <c r="AU238" s="185" t="s">
        <v>84</v>
      </c>
      <c r="AY238" s="84" t="s">
        <v>146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84" t="s">
        <v>81</v>
      </c>
      <c r="BK238" s="186">
        <f>ROUND(I238*H238,2)</f>
        <v>0</v>
      </c>
      <c r="BL238" s="84" t="s">
        <v>422</v>
      </c>
      <c r="BM238" s="185" t="s">
        <v>517</v>
      </c>
    </row>
    <row r="239" spans="1:65" s="94" customFormat="1" ht="16.5" customHeight="1">
      <c r="A239" s="91"/>
      <c r="B239" s="92"/>
      <c r="C239" s="196" t="s">
        <v>518</v>
      </c>
      <c r="D239" s="196" t="s">
        <v>198</v>
      </c>
      <c r="E239" s="197" t="s">
        <v>519</v>
      </c>
      <c r="F239" s="198" t="s">
        <v>520</v>
      </c>
      <c r="G239" s="199" t="s">
        <v>152</v>
      </c>
      <c r="H239" s="200">
        <v>1150</v>
      </c>
      <c r="I239" s="81"/>
      <c r="J239" s="201">
        <f>ROUND(I239*H239,2)</f>
        <v>0</v>
      </c>
      <c r="K239" s="202"/>
      <c r="L239" s="203"/>
      <c r="M239" s="204" t="s">
        <v>1</v>
      </c>
      <c r="N239" s="205" t="s">
        <v>38</v>
      </c>
      <c r="O239" s="182"/>
      <c r="P239" s="183">
        <f>O239*H239</f>
        <v>0</v>
      </c>
      <c r="Q239" s="183">
        <v>5E-05</v>
      </c>
      <c r="R239" s="183">
        <f>Q239*H239</f>
        <v>0.0575</v>
      </c>
      <c r="S239" s="183">
        <v>0</v>
      </c>
      <c r="T239" s="184">
        <f>S239*H239</f>
        <v>0</v>
      </c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R239" s="185" t="s">
        <v>512</v>
      </c>
      <c r="AT239" s="185" t="s">
        <v>198</v>
      </c>
      <c r="AU239" s="185" t="s">
        <v>84</v>
      </c>
      <c r="AY239" s="84" t="s">
        <v>146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84" t="s">
        <v>81</v>
      </c>
      <c r="BK239" s="186">
        <f>ROUND(I239*H239,2)</f>
        <v>0</v>
      </c>
      <c r="BL239" s="84" t="s">
        <v>512</v>
      </c>
      <c r="BM239" s="185" t="s">
        <v>521</v>
      </c>
    </row>
    <row r="240" spans="2:51" s="187" customFormat="1" ht="12">
      <c r="B240" s="188"/>
      <c r="D240" s="189" t="s">
        <v>155</v>
      </c>
      <c r="F240" s="191" t="s">
        <v>522</v>
      </c>
      <c r="H240" s="192">
        <v>1150</v>
      </c>
      <c r="I240" s="80"/>
      <c r="L240" s="188"/>
      <c r="M240" s="193"/>
      <c r="N240" s="194"/>
      <c r="O240" s="194"/>
      <c r="P240" s="194"/>
      <c r="Q240" s="194"/>
      <c r="R240" s="194"/>
      <c r="S240" s="194"/>
      <c r="T240" s="195"/>
      <c r="AT240" s="190" t="s">
        <v>155</v>
      </c>
      <c r="AU240" s="190" t="s">
        <v>84</v>
      </c>
      <c r="AV240" s="187" t="s">
        <v>84</v>
      </c>
      <c r="AW240" s="187" t="s">
        <v>3</v>
      </c>
      <c r="AX240" s="187" t="s">
        <v>81</v>
      </c>
      <c r="AY240" s="190" t="s">
        <v>146</v>
      </c>
    </row>
    <row r="241" spans="1:65" s="94" customFormat="1" ht="36" customHeight="1">
      <c r="A241" s="91"/>
      <c r="B241" s="92"/>
      <c r="C241" s="173" t="s">
        <v>523</v>
      </c>
      <c r="D241" s="173" t="s">
        <v>149</v>
      </c>
      <c r="E241" s="174" t="s">
        <v>524</v>
      </c>
      <c r="F241" s="175" t="s">
        <v>525</v>
      </c>
      <c r="G241" s="176" t="s">
        <v>152</v>
      </c>
      <c r="H241" s="177">
        <v>80</v>
      </c>
      <c r="I241" s="79"/>
      <c r="J241" s="178">
        <f>ROUND(I241*H241,2)</f>
        <v>0</v>
      </c>
      <c r="K241" s="179"/>
      <c r="L241" s="92"/>
      <c r="M241" s="180" t="s">
        <v>1</v>
      </c>
      <c r="N241" s="181" t="s">
        <v>38</v>
      </c>
      <c r="O241" s="182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R241" s="185" t="s">
        <v>422</v>
      </c>
      <c r="AT241" s="185" t="s">
        <v>149</v>
      </c>
      <c r="AU241" s="185" t="s">
        <v>84</v>
      </c>
      <c r="AY241" s="84" t="s">
        <v>146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84" t="s">
        <v>81</v>
      </c>
      <c r="BK241" s="186">
        <f>ROUND(I241*H241,2)</f>
        <v>0</v>
      </c>
      <c r="BL241" s="84" t="s">
        <v>422</v>
      </c>
      <c r="BM241" s="185" t="s">
        <v>526</v>
      </c>
    </row>
    <row r="242" spans="1:65" s="94" customFormat="1" ht="16.5" customHeight="1">
      <c r="A242" s="91"/>
      <c r="B242" s="92"/>
      <c r="C242" s="196" t="s">
        <v>527</v>
      </c>
      <c r="D242" s="196" t="s">
        <v>198</v>
      </c>
      <c r="E242" s="197" t="s">
        <v>528</v>
      </c>
      <c r="F242" s="198" t="s">
        <v>529</v>
      </c>
      <c r="G242" s="199" t="s">
        <v>152</v>
      </c>
      <c r="H242" s="200">
        <v>80</v>
      </c>
      <c r="I242" s="81"/>
      <c r="J242" s="201">
        <f>ROUND(I242*H242,2)</f>
        <v>0</v>
      </c>
      <c r="K242" s="202"/>
      <c r="L242" s="203"/>
      <c r="M242" s="204" t="s">
        <v>1</v>
      </c>
      <c r="N242" s="205" t="s">
        <v>38</v>
      </c>
      <c r="O242" s="182"/>
      <c r="P242" s="183">
        <f>O242*H242</f>
        <v>0</v>
      </c>
      <c r="Q242" s="183">
        <v>0.00138</v>
      </c>
      <c r="R242" s="183">
        <f>Q242*H242</f>
        <v>0.1104</v>
      </c>
      <c r="S242" s="183">
        <v>0</v>
      </c>
      <c r="T242" s="184">
        <f>S242*H242</f>
        <v>0</v>
      </c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R242" s="185" t="s">
        <v>512</v>
      </c>
      <c r="AT242" s="185" t="s">
        <v>198</v>
      </c>
      <c r="AU242" s="185" t="s">
        <v>84</v>
      </c>
      <c r="AY242" s="84" t="s">
        <v>146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84" t="s">
        <v>81</v>
      </c>
      <c r="BK242" s="186">
        <f>ROUND(I242*H242,2)</f>
        <v>0</v>
      </c>
      <c r="BL242" s="84" t="s">
        <v>512</v>
      </c>
      <c r="BM242" s="185" t="s">
        <v>530</v>
      </c>
    </row>
    <row r="243" spans="2:63" s="160" customFormat="1" ht="22.8" customHeight="1">
      <c r="B243" s="161"/>
      <c r="D243" s="162" t="s">
        <v>72</v>
      </c>
      <c r="E243" s="171" t="s">
        <v>531</v>
      </c>
      <c r="F243" s="171" t="s">
        <v>532</v>
      </c>
      <c r="I243" s="78"/>
      <c r="J243" s="172">
        <f>BK243</f>
        <v>0</v>
      </c>
      <c r="L243" s="161"/>
      <c r="M243" s="165"/>
      <c r="N243" s="166"/>
      <c r="O243" s="166"/>
      <c r="P243" s="167">
        <f>SUM(P244:P249)</f>
        <v>0</v>
      </c>
      <c r="Q243" s="166"/>
      <c r="R243" s="167">
        <f>SUM(R244:R249)</f>
        <v>0.055</v>
      </c>
      <c r="S243" s="166"/>
      <c r="T243" s="168">
        <f>SUM(T244:T249)</f>
        <v>0</v>
      </c>
      <c r="AR243" s="162" t="s">
        <v>147</v>
      </c>
      <c r="AT243" s="169" t="s">
        <v>72</v>
      </c>
      <c r="AU243" s="169" t="s">
        <v>81</v>
      </c>
      <c r="AY243" s="162" t="s">
        <v>146</v>
      </c>
      <c r="BK243" s="170">
        <f>SUM(BK244:BK249)</f>
        <v>0</v>
      </c>
    </row>
    <row r="244" spans="1:65" s="94" customFormat="1" ht="16.5" customHeight="1">
      <c r="A244" s="91"/>
      <c r="B244" s="92"/>
      <c r="C244" s="173" t="s">
        <v>533</v>
      </c>
      <c r="D244" s="173" t="s">
        <v>149</v>
      </c>
      <c r="E244" s="174" t="s">
        <v>534</v>
      </c>
      <c r="F244" s="175" t="s">
        <v>535</v>
      </c>
      <c r="G244" s="176" t="s">
        <v>161</v>
      </c>
      <c r="H244" s="177">
        <v>1</v>
      </c>
      <c r="I244" s="79"/>
      <c r="J244" s="178">
        <f aca="true" t="shared" si="41" ref="J244:J249">ROUND(I244*H244,2)</f>
        <v>0</v>
      </c>
      <c r="K244" s="179"/>
      <c r="L244" s="92"/>
      <c r="M244" s="180" t="s">
        <v>1</v>
      </c>
      <c r="N244" s="181" t="s">
        <v>38</v>
      </c>
      <c r="O244" s="182"/>
      <c r="P244" s="183">
        <f aca="true" t="shared" si="42" ref="P244:P249">O244*H244</f>
        <v>0</v>
      </c>
      <c r="Q244" s="183">
        <v>0</v>
      </c>
      <c r="R244" s="183">
        <f aca="true" t="shared" si="43" ref="R244:R249">Q244*H244</f>
        <v>0</v>
      </c>
      <c r="S244" s="183">
        <v>0</v>
      </c>
      <c r="T244" s="184">
        <f aca="true" t="shared" si="44" ref="T244:T249">S244*H244</f>
        <v>0</v>
      </c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R244" s="185" t="s">
        <v>422</v>
      </c>
      <c r="AT244" s="185" t="s">
        <v>149</v>
      </c>
      <c r="AU244" s="185" t="s">
        <v>84</v>
      </c>
      <c r="AY244" s="84" t="s">
        <v>146</v>
      </c>
      <c r="BE244" s="186">
        <f aca="true" t="shared" si="45" ref="BE244:BE249">IF(N244="základní",J244,0)</f>
        <v>0</v>
      </c>
      <c r="BF244" s="186">
        <f aca="true" t="shared" si="46" ref="BF244:BF249">IF(N244="snížená",J244,0)</f>
        <v>0</v>
      </c>
      <c r="BG244" s="186">
        <f aca="true" t="shared" si="47" ref="BG244:BG249">IF(N244="zákl. přenesená",J244,0)</f>
        <v>0</v>
      </c>
      <c r="BH244" s="186">
        <f aca="true" t="shared" si="48" ref="BH244:BH249">IF(N244="sníž. přenesená",J244,0)</f>
        <v>0</v>
      </c>
      <c r="BI244" s="186">
        <f aca="true" t="shared" si="49" ref="BI244:BI249">IF(N244="nulová",J244,0)</f>
        <v>0</v>
      </c>
      <c r="BJ244" s="84" t="s">
        <v>81</v>
      </c>
      <c r="BK244" s="186">
        <f aca="true" t="shared" si="50" ref="BK244:BK249">ROUND(I244*H244,2)</f>
        <v>0</v>
      </c>
      <c r="BL244" s="84" t="s">
        <v>422</v>
      </c>
      <c r="BM244" s="185" t="s">
        <v>536</v>
      </c>
    </row>
    <row r="245" spans="1:65" s="94" customFormat="1" ht="16.5" customHeight="1">
      <c r="A245" s="91"/>
      <c r="B245" s="92"/>
      <c r="C245" s="196" t="s">
        <v>537</v>
      </c>
      <c r="D245" s="196" t="s">
        <v>198</v>
      </c>
      <c r="E245" s="197" t="s">
        <v>538</v>
      </c>
      <c r="F245" s="198" t="s">
        <v>539</v>
      </c>
      <c r="G245" s="199" t="s">
        <v>161</v>
      </c>
      <c r="H245" s="200">
        <v>1</v>
      </c>
      <c r="I245" s="81"/>
      <c r="J245" s="201">
        <f t="shared" si="41"/>
        <v>0</v>
      </c>
      <c r="K245" s="202"/>
      <c r="L245" s="203"/>
      <c r="M245" s="204" t="s">
        <v>1</v>
      </c>
      <c r="N245" s="205" t="s">
        <v>38</v>
      </c>
      <c r="O245" s="182"/>
      <c r="P245" s="183">
        <f t="shared" si="42"/>
        <v>0</v>
      </c>
      <c r="Q245" s="183">
        <v>0</v>
      </c>
      <c r="R245" s="183">
        <f t="shared" si="43"/>
        <v>0</v>
      </c>
      <c r="S245" s="183">
        <v>0</v>
      </c>
      <c r="T245" s="184">
        <f t="shared" si="44"/>
        <v>0</v>
      </c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R245" s="185" t="s">
        <v>540</v>
      </c>
      <c r="AT245" s="185" t="s">
        <v>198</v>
      </c>
      <c r="AU245" s="185" t="s">
        <v>84</v>
      </c>
      <c r="AY245" s="84" t="s">
        <v>146</v>
      </c>
      <c r="BE245" s="186">
        <f t="shared" si="45"/>
        <v>0</v>
      </c>
      <c r="BF245" s="186">
        <f t="shared" si="46"/>
        <v>0</v>
      </c>
      <c r="BG245" s="186">
        <f t="shared" si="47"/>
        <v>0</v>
      </c>
      <c r="BH245" s="186">
        <f t="shared" si="48"/>
        <v>0</v>
      </c>
      <c r="BI245" s="186">
        <f t="shared" si="49"/>
        <v>0</v>
      </c>
      <c r="BJ245" s="84" t="s">
        <v>81</v>
      </c>
      <c r="BK245" s="186">
        <f t="shared" si="50"/>
        <v>0</v>
      </c>
      <c r="BL245" s="84" t="s">
        <v>422</v>
      </c>
      <c r="BM245" s="185" t="s">
        <v>541</v>
      </c>
    </row>
    <row r="246" spans="1:65" s="94" customFormat="1" ht="60" customHeight="1">
      <c r="A246" s="91"/>
      <c r="B246" s="92"/>
      <c r="C246" s="173" t="s">
        <v>542</v>
      </c>
      <c r="D246" s="173" t="s">
        <v>149</v>
      </c>
      <c r="E246" s="174" t="s">
        <v>543</v>
      </c>
      <c r="F246" s="175" t="s">
        <v>544</v>
      </c>
      <c r="G246" s="176" t="s">
        <v>152</v>
      </c>
      <c r="H246" s="177">
        <v>200</v>
      </c>
      <c r="I246" s="79"/>
      <c r="J246" s="178">
        <f t="shared" si="41"/>
        <v>0</v>
      </c>
      <c r="K246" s="179"/>
      <c r="L246" s="92"/>
      <c r="M246" s="180" t="s">
        <v>1</v>
      </c>
      <c r="N246" s="181" t="s">
        <v>38</v>
      </c>
      <c r="O246" s="182"/>
      <c r="P246" s="183">
        <f t="shared" si="42"/>
        <v>0</v>
      </c>
      <c r="Q246" s="183">
        <v>0</v>
      </c>
      <c r="R246" s="183">
        <f t="shared" si="43"/>
        <v>0</v>
      </c>
      <c r="S246" s="183">
        <v>0</v>
      </c>
      <c r="T246" s="184">
        <f t="shared" si="44"/>
        <v>0</v>
      </c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R246" s="185" t="s">
        <v>422</v>
      </c>
      <c r="AT246" s="185" t="s">
        <v>149</v>
      </c>
      <c r="AU246" s="185" t="s">
        <v>84</v>
      </c>
      <c r="AY246" s="84" t="s">
        <v>146</v>
      </c>
      <c r="BE246" s="186">
        <f t="shared" si="45"/>
        <v>0</v>
      </c>
      <c r="BF246" s="186">
        <f t="shared" si="46"/>
        <v>0</v>
      </c>
      <c r="BG246" s="186">
        <f t="shared" si="47"/>
        <v>0</v>
      </c>
      <c r="BH246" s="186">
        <f t="shared" si="48"/>
        <v>0</v>
      </c>
      <c r="BI246" s="186">
        <f t="shared" si="49"/>
        <v>0</v>
      </c>
      <c r="BJ246" s="84" t="s">
        <v>81</v>
      </c>
      <c r="BK246" s="186">
        <f t="shared" si="50"/>
        <v>0</v>
      </c>
      <c r="BL246" s="84" t="s">
        <v>422</v>
      </c>
      <c r="BM246" s="185" t="s">
        <v>545</v>
      </c>
    </row>
    <row r="247" spans="1:65" s="94" customFormat="1" ht="16.5" customHeight="1">
      <c r="A247" s="91"/>
      <c r="B247" s="92"/>
      <c r="C247" s="196" t="s">
        <v>546</v>
      </c>
      <c r="D247" s="196" t="s">
        <v>198</v>
      </c>
      <c r="E247" s="197" t="s">
        <v>547</v>
      </c>
      <c r="F247" s="198" t="s">
        <v>548</v>
      </c>
      <c r="G247" s="199" t="s">
        <v>152</v>
      </c>
      <c r="H247" s="200">
        <v>200</v>
      </c>
      <c r="I247" s="81"/>
      <c r="J247" s="201">
        <f t="shared" si="41"/>
        <v>0</v>
      </c>
      <c r="K247" s="202"/>
      <c r="L247" s="203"/>
      <c r="M247" s="204" t="s">
        <v>1</v>
      </c>
      <c r="N247" s="205" t="s">
        <v>38</v>
      </c>
      <c r="O247" s="182"/>
      <c r="P247" s="183">
        <f t="shared" si="42"/>
        <v>0</v>
      </c>
      <c r="Q247" s="183">
        <v>0.00027</v>
      </c>
      <c r="R247" s="183">
        <f t="shared" si="43"/>
        <v>0.054</v>
      </c>
      <c r="S247" s="183">
        <v>0</v>
      </c>
      <c r="T247" s="184">
        <f t="shared" si="44"/>
        <v>0</v>
      </c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R247" s="185" t="s">
        <v>512</v>
      </c>
      <c r="AT247" s="185" t="s">
        <v>198</v>
      </c>
      <c r="AU247" s="185" t="s">
        <v>84</v>
      </c>
      <c r="AY247" s="84" t="s">
        <v>146</v>
      </c>
      <c r="BE247" s="186">
        <f t="shared" si="45"/>
        <v>0</v>
      </c>
      <c r="BF247" s="186">
        <f t="shared" si="46"/>
        <v>0</v>
      </c>
      <c r="BG247" s="186">
        <f t="shared" si="47"/>
        <v>0</v>
      </c>
      <c r="BH247" s="186">
        <f t="shared" si="48"/>
        <v>0</v>
      </c>
      <c r="BI247" s="186">
        <f t="shared" si="49"/>
        <v>0</v>
      </c>
      <c r="BJ247" s="84" t="s">
        <v>81</v>
      </c>
      <c r="BK247" s="186">
        <f t="shared" si="50"/>
        <v>0</v>
      </c>
      <c r="BL247" s="84" t="s">
        <v>512</v>
      </c>
      <c r="BM247" s="185" t="s">
        <v>549</v>
      </c>
    </row>
    <row r="248" spans="1:65" s="94" customFormat="1" ht="60" customHeight="1">
      <c r="A248" s="91"/>
      <c r="B248" s="92"/>
      <c r="C248" s="173" t="s">
        <v>550</v>
      </c>
      <c r="D248" s="173" t="s">
        <v>149</v>
      </c>
      <c r="E248" s="174" t="s">
        <v>551</v>
      </c>
      <c r="F248" s="175" t="s">
        <v>552</v>
      </c>
      <c r="G248" s="176" t="s">
        <v>152</v>
      </c>
      <c r="H248" s="177">
        <v>50</v>
      </c>
      <c r="I248" s="79"/>
      <c r="J248" s="178">
        <f t="shared" si="41"/>
        <v>0</v>
      </c>
      <c r="K248" s="179"/>
      <c r="L248" s="92"/>
      <c r="M248" s="180" t="s">
        <v>1</v>
      </c>
      <c r="N248" s="181" t="s">
        <v>38</v>
      </c>
      <c r="O248" s="182"/>
      <c r="P248" s="183">
        <f t="shared" si="42"/>
        <v>0</v>
      </c>
      <c r="Q248" s="183">
        <v>0</v>
      </c>
      <c r="R248" s="183">
        <f t="shared" si="43"/>
        <v>0</v>
      </c>
      <c r="S248" s="183">
        <v>0</v>
      </c>
      <c r="T248" s="184">
        <f t="shared" si="44"/>
        <v>0</v>
      </c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R248" s="185" t="s">
        <v>422</v>
      </c>
      <c r="AT248" s="185" t="s">
        <v>149</v>
      </c>
      <c r="AU248" s="185" t="s">
        <v>84</v>
      </c>
      <c r="AY248" s="84" t="s">
        <v>146</v>
      </c>
      <c r="BE248" s="186">
        <f t="shared" si="45"/>
        <v>0</v>
      </c>
      <c r="BF248" s="186">
        <f t="shared" si="46"/>
        <v>0</v>
      </c>
      <c r="BG248" s="186">
        <f t="shared" si="47"/>
        <v>0</v>
      </c>
      <c r="BH248" s="186">
        <f t="shared" si="48"/>
        <v>0</v>
      </c>
      <c r="BI248" s="186">
        <f t="shared" si="49"/>
        <v>0</v>
      </c>
      <c r="BJ248" s="84" t="s">
        <v>81</v>
      </c>
      <c r="BK248" s="186">
        <f t="shared" si="50"/>
        <v>0</v>
      </c>
      <c r="BL248" s="84" t="s">
        <v>422</v>
      </c>
      <c r="BM248" s="185" t="s">
        <v>553</v>
      </c>
    </row>
    <row r="249" spans="1:65" s="94" customFormat="1" ht="16.5" customHeight="1">
      <c r="A249" s="91"/>
      <c r="B249" s="92"/>
      <c r="C249" s="196" t="s">
        <v>554</v>
      </c>
      <c r="D249" s="196" t="s">
        <v>198</v>
      </c>
      <c r="E249" s="197" t="s">
        <v>555</v>
      </c>
      <c r="F249" s="198" t="s">
        <v>556</v>
      </c>
      <c r="G249" s="199" t="s">
        <v>152</v>
      </c>
      <c r="H249" s="200">
        <v>50</v>
      </c>
      <c r="I249" s="81"/>
      <c r="J249" s="201">
        <f t="shared" si="41"/>
        <v>0</v>
      </c>
      <c r="K249" s="202"/>
      <c r="L249" s="203"/>
      <c r="M249" s="210" t="s">
        <v>1</v>
      </c>
      <c r="N249" s="211" t="s">
        <v>38</v>
      </c>
      <c r="O249" s="212"/>
      <c r="P249" s="213">
        <f t="shared" si="42"/>
        <v>0</v>
      </c>
      <c r="Q249" s="213">
        <v>2E-05</v>
      </c>
      <c r="R249" s="213">
        <f t="shared" si="43"/>
        <v>0.001</v>
      </c>
      <c r="S249" s="213">
        <v>0</v>
      </c>
      <c r="T249" s="214">
        <f t="shared" si="44"/>
        <v>0</v>
      </c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R249" s="185" t="s">
        <v>512</v>
      </c>
      <c r="AT249" s="185" t="s">
        <v>198</v>
      </c>
      <c r="AU249" s="185" t="s">
        <v>84</v>
      </c>
      <c r="AY249" s="84" t="s">
        <v>146</v>
      </c>
      <c r="BE249" s="186">
        <f t="shared" si="45"/>
        <v>0</v>
      </c>
      <c r="BF249" s="186">
        <f t="shared" si="46"/>
        <v>0</v>
      </c>
      <c r="BG249" s="186">
        <f t="shared" si="47"/>
        <v>0</v>
      </c>
      <c r="BH249" s="186">
        <f t="shared" si="48"/>
        <v>0</v>
      </c>
      <c r="BI249" s="186">
        <f t="shared" si="49"/>
        <v>0</v>
      </c>
      <c r="BJ249" s="84" t="s">
        <v>81</v>
      </c>
      <c r="BK249" s="186">
        <f t="shared" si="50"/>
        <v>0</v>
      </c>
      <c r="BL249" s="84" t="s">
        <v>512</v>
      </c>
      <c r="BM249" s="185" t="s">
        <v>557</v>
      </c>
    </row>
    <row r="250" spans="1:31" s="94" customFormat="1" ht="6.9" customHeight="1">
      <c r="A250" s="91"/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92"/>
      <c r="M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</row>
  </sheetData>
  <sheetProtection password="CB59" sheet="1" objects="1" scenarios="1"/>
  <autoFilter ref="C126:K24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10">
      <selection activeCell="I143" sqref="I143"/>
    </sheetView>
  </sheetViews>
  <sheetFormatPr defaultColWidth="9.140625" defaultRowHeight="12"/>
  <cols>
    <col min="1" max="1" width="8.28125" style="83" customWidth="1"/>
    <col min="2" max="2" width="1.7109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00390625" style="83" customWidth="1"/>
    <col min="8" max="8" width="11.421875" style="83" customWidth="1"/>
    <col min="9" max="10" width="20.140625" style="83" customWidth="1"/>
    <col min="11" max="11" width="20.140625" style="83" hidden="1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140625" style="83" customWidth="1"/>
    <col min="44" max="65" width="9.28125" style="83" hidden="1" customWidth="1"/>
    <col min="66" max="16384" width="9.140625" style="83" customWidth="1"/>
  </cols>
  <sheetData>
    <row r="1" ht="12"/>
    <row r="2" spans="12:46" ht="36.9" customHeight="1"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84" t="s">
        <v>87</v>
      </c>
    </row>
    <row r="3" spans="2:46" ht="6.9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81</v>
      </c>
    </row>
    <row r="4" spans="2:46" ht="24.9" customHeight="1">
      <c r="B4" s="87"/>
      <c r="D4" s="88" t="s">
        <v>111</v>
      </c>
      <c r="L4" s="87"/>
      <c r="M4" s="89" t="s">
        <v>9</v>
      </c>
      <c r="AT4" s="84" t="s">
        <v>3</v>
      </c>
    </row>
    <row r="5" spans="2:12" ht="6.9" customHeight="1">
      <c r="B5" s="87"/>
      <c r="L5" s="87"/>
    </row>
    <row r="6" spans="2:12" ht="12" customHeight="1">
      <c r="B6" s="87"/>
      <c r="D6" s="90" t="s">
        <v>15</v>
      </c>
      <c r="L6" s="87"/>
    </row>
    <row r="7" spans="2:12" ht="16.5" customHeight="1">
      <c r="B7" s="87"/>
      <c r="E7" s="276" t="str">
        <f>'Rekapitulace stavby'!K6</f>
        <v>SŠ PTA - Svářečská škola a výukový pavilon - EI</v>
      </c>
      <c r="F7" s="277"/>
      <c r="G7" s="277"/>
      <c r="H7" s="277"/>
      <c r="L7" s="87"/>
    </row>
    <row r="8" spans="1:31" s="94" customFormat="1" ht="12" customHeight="1">
      <c r="A8" s="91"/>
      <c r="B8" s="92"/>
      <c r="C8" s="91"/>
      <c r="D8" s="90" t="s">
        <v>112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74" t="s">
        <v>558</v>
      </c>
      <c r="F9" s="275"/>
      <c r="G9" s="275"/>
      <c r="H9" s="275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17</v>
      </c>
      <c r="E11" s="91"/>
      <c r="F11" s="96" t="s">
        <v>1</v>
      </c>
      <c r="G11" s="91"/>
      <c r="H11" s="91"/>
      <c r="I11" s="90" t="s">
        <v>18</v>
      </c>
      <c r="J11" s="96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19</v>
      </c>
      <c r="E12" s="91"/>
      <c r="F12" s="96" t="s">
        <v>20</v>
      </c>
      <c r="G12" s="91"/>
      <c r="H12" s="91"/>
      <c r="I12" s="90" t="s">
        <v>21</v>
      </c>
      <c r="J12" s="97" t="str">
        <f>'Rekapitulace stavby'!AN8</f>
        <v>6. 12. 2019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8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23</v>
      </c>
      <c r="E14" s="91"/>
      <c r="F14" s="91"/>
      <c r="G14" s="91"/>
      <c r="H14" s="91"/>
      <c r="I14" s="90" t="s">
        <v>24</v>
      </c>
      <c r="J14" s="96" t="str">
        <f>IF('Rekapitulace stavby'!AN10="","",'Rekapitulace stavby'!AN10)</f>
        <v/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6" t="str">
        <f>IF('Rekapitulace stavby'!E11="","",'Rekapitulace stavby'!E11)</f>
        <v xml:space="preserve"> </v>
      </c>
      <c r="F15" s="91"/>
      <c r="G15" s="91"/>
      <c r="H15" s="91"/>
      <c r="I15" s="90" t="s">
        <v>25</v>
      </c>
      <c r="J15" s="96" t="str">
        <f>IF('Rekapitulace stavby'!AN11="","",'Rekapitulace stavby'!AN11)</f>
        <v/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26</v>
      </c>
      <c r="E17" s="91"/>
      <c r="F17" s="91"/>
      <c r="G17" s="91"/>
      <c r="H17" s="91"/>
      <c r="I17" s="90" t="s">
        <v>24</v>
      </c>
      <c r="J17" s="98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80" t="str">
        <f>'Rekapitulace stavby'!E14</f>
        <v>Vyplň údaj</v>
      </c>
      <c r="F18" s="281"/>
      <c r="G18" s="281"/>
      <c r="H18" s="281"/>
      <c r="I18" s="90" t="s">
        <v>25</v>
      </c>
      <c r="J18" s="98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28</v>
      </c>
      <c r="E20" s="91"/>
      <c r="F20" s="91"/>
      <c r="G20" s="91"/>
      <c r="H20" s="91"/>
      <c r="I20" s="90" t="s">
        <v>24</v>
      </c>
      <c r="J20" s="96" t="str">
        <f>IF('Rekapitulace stavby'!AN16="","",'Rekapitulace stavby'!AN16)</f>
        <v/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6" t="str">
        <f>IF('Rekapitulace stavby'!E17="","",'Rekapitulace stavby'!E17)</f>
        <v xml:space="preserve"> </v>
      </c>
      <c r="F21" s="91"/>
      <c r="G21" s="91"/>
      <c r="H21" s="91"/>
      <c r="I21" s="90" t="s">
        <v>25</v>
      </c>
      <c r="J21" s="96" t="str">
        <f>IF('Rekapitulace stavby'!AN17="","",'Rekapitulace stavby'!AN17)</f>
        <v/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30</v>
      </c>
      <c r="E23" s="91"/>
      <c r="F23" s="91"/>
      <c r="G23" s="91"/>
      <c r="H23" s="91"/>
      <c r="I23" s="90" t="s">
        <v>24</v>
      </c>
      <c r="J23" s="96" t="str">
        <f>IF('Rekapitulace stavby'!AN19="","",'Rekapitulace stavby'!AN19)</f>
        <v/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6" t="str">
        <f>IF('Rekapitulace stavby'!E20="","",'Rekapitulace stavby'!E20)</f>
        <v xml:space="preserve"> </v>
      </c>
      <c r="F24" s="91"/>
      <c r="G24" s="91"/>
      <c r="H24" s="91"/>
      <c r="I24" s="90" t="s">
        <v>25</v>
      </c>
      <c r="J24" s="96" t="str">
        <f>IF('Rekapitulace stavby'!AN20="","",'Rekapitulace stavby'!AN20)</f>
        <v/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31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2" customFormat="1" ht="114.75" customHeight="1">
      <c r="A27" s="99"/>
      <c r="B27" s="100"/>
      <c r="C27" s="99"/>
      <c r="D27" s="99"/>
      <c r="E27" s="282" t="s">
        <v>114</v>
      </c>
      <c r="F27" s="282"/>
      <c r="G27" s="282"/>
      <c r="H27" s="282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4" customFormat="1" ht="6.9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" customHeight="1">
      <c r="A29" s="91"/>
      <c r="B29" s="92"/>
      <c r="C29" s="91"/>
      <c r="D29" s="103"/>
      <c r="E29" s="103"/>
      <c r="F29" s="103"/>
      <c r="G29" s="103"/>
      <c r="H29" s="103"/>
      <c r="I29" s="103"/>
      <c r="J29" s="103"/>
      <c r="K29" s="103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4" t="s">
        <v>33</v>
      </c>
      <c r="E30" s="91"/>
      <c r="F30" s="91"/>
      <c r="G30" s="91"/>
      <c r="H30" s="91"/>
      <c r="I30" s="91"/>
      <c r="J30" s="105">
        <f>ROUND(J119,2)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" customHeight="1">
      <c r="A31" s="91"/>
      <c r="B31" s="92"/>
      <c r="C31" s="91"/>
      <c r="D31" s="103"/>
      <c r="E31" s="103"/>
      <c r="F31" s="103"/>
      <c r="G31" s="103"/>
      <c r="H31" s="103"/>
      <c r="I31" s="103"/>
      <c r="J31" s="103"/>
      <c r="K31" s="103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" customHeight="1">
      <c r="A32" s="91"/>
      <c r="B32" s="92"/>
      <c r="C32" s="91"/>
      <c r="D32" s="91"/>
      <c r="E32" s="91"/>
      <c r="F32" s="106" t="s">
        <v>35</v>
      </c>
      <c r="G32" s="91"/>
      <c r="H32" s="91"/>
      <c r="I32" s="106" t="s">
        <v>34</v>
      </c>
      <c r="J32" s="106" t="s">
        <v>36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" customHeight="1">
      <c r="A33" s="91"/>
      <c r="B33" s="92"/>
      <c r="C33" s="91"/>
      <c r="D33" s="107" t="s">
        <v>37</v>
      </c>
      <c r="E33" s="90" t="s">
        <v>38</v>
      </c>
      <c r="F33" s="108">
        <f>ROUND((SUM(BE119:BE144)),2)</f>
        <v>0</v>
      </c>
      <c r="G33" s="91"/>
      <c r="H33" s="91"/>
      <c r="I33" s="109">
        <v>0.21</v>
      </c>
      <c r="J33" s="108">
        <f>ROUND(((SUM(BE119:BE144))*I33),2)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" customHeight="1">
      <c r="A34" s="91"/>
      <c r="B34" s="92"/>
      <c r="C34" s="91"/>
      <c r="D34" s="91"/>
      <c r="E34" s="90" t="s">
        <v>39</v>
      </c>
      <c r="F34" s="108">
        <f>ROUND((SUM(BF119:BF144)),2)</f>
        <v>0</v>
      </c>
      <c r="G34" s="91"/>
      <c r="H34" s="91"/>
      <c r="I34" s="109">
        <v>0.21</v>
      </c>
      <c r="J34" s="108">
        <f>ROUND(((SUM(BF119:BF144))*I34),2)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" customHeight="1" hidden="1">
      <c r="A35" s="91"/>
      <c r="B35" s="92"/>
      <c r="C35" s="91"/>
      <c r="D35" s="91"/>
      <c r="E35" s="90" t="s">
        <v>40</v>
      </c>
      <c r="F35" s="108">
        <f>ROUND((SUM(BG119:BG144)),2)</f>
        <v>0</v>
      </c>
      <c r="G35" s="91"/>
      <c r="H35" s="91"/>
      <c r="I35" s="109">
        <v>0.21</v>
      </c>
      <c r="J35" s="108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" customHeight="1" hidden="1">
      <c r="A36" s="91"/>
      <c r="B36" s="92"/>
      <c r="C36" s="91"/>
      <c r="D36" s="91"/>
      <c r="E36" s="90" t="s">
        <v>41</v>
      </c>
      <c r="F36" s="108">
        <f>ROUND((SUM(BH119:BH144)),2)</f>
        <v>0</v>
      </c>
      <c r="G36" s="91"/>
      <c r="H36" s="91"/>
      <c r="I36" s="109">
        <v>0.21</v>
      </c>
      <c r="J36" s="108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" customHeight="1" hidden="1">
      <c r="A37" s="91"/>
      <c r="B37" s="92"/>
      <c r="C37" s="91"/>
      <c r="D37" s="91"/>
      <c r="E37" s="90" t="s">
        <v>42</v>
      </c>
      <c r="F37" s="108">
        <f>ROUND((SUM(BI119:BI144)),2)</f>
        <v>0</v>
      </c>
      <c r="G37" s="91"/>
      <c r="H37" s="91"/>
      <c r="I37" s="109">
        <v>0</v>
      </c>
      <c r="J37" s="108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10"/>
      <c r="D39" s="111" t="s">
        <v>43</v>
      </c>
      <c r="E39" s="112"/>
      <c r="F39" s="112"/>
      <c r="G39" s="113" t="s">
        <v>44</v>
      </c>
      <c r="H39" s="114" t="s">
        <v>45</v>
      </c>
      <c r="I39" s="112"/>
      <c r="J39" s="115">
        <f>SUM(J30:J37)</f>
        <v>0</v>
      </c>
      <c r="K39" s="116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" customHeight="1">
      <c r="B41" s="87"/>
      <c r="L41" s="87"/>
    </row>
    <row r="42" spans="2:12" ht="14.4" customHeight="1">
      <c r="B42" s="87"/>
      <c r="L42" s="87"/>
    </row>
    <row r="43" spans="2:12" ht="14.4" customHeight="1">
      <c r="B43" s="87"/>
      <c r="L43" s="87"/>
    </row>
    <row r="44" spans="2:12" ht="14.4" customHeight="1">
      <c r="B44" s="87"/>
      <c r="L44" s="87"/>
    </row>
    <row r="45" spans="2:12" ht="14.4" customHeight="1">
      <c r="B45" s="87"/>
      <c r="L45" s="87"/>
    </row>
    <row r="46" spans="2:12" ht="14.4" customHeight="1">
      <c r="B46" s="87"/>
      <c r="L46" s="87"/>
    </row>
    <row r="47" spans="2:12" ht="14.4" customHeight="1">
      <c r="B47" s="87"/>
      <c r="L47" s="87"/>
    </row>
    <row r="48" spans="2:12" ht="14.4" customHeight="1">
      <c r="B48" s="87"/>
      <c r="L48" s="87"/>
    </row>
    <row r="49" spans="2:12" ht="14.4" customHeight="1">
      <c r="B49" s="87"/>
      <c r="L49" s="87"/>
    </row>
    <row r="50" spans="2:12" s="94" customFormat="1" ht="14.4" customHeight="1">
      <c r="B50" s="93"/>
      <c r="D50" s="117" t="s">
        <v>46</v>
      </c>
      <c r="E50" s="118"/>
      <c r="F50" s="118"/>
      <c r="G50" s="117" t="s">
        <v>47</v>
      </c>
      <c r="H50" s="118"/>
      <c r="I50" s="118"/>
      <c r="J50" s="118"/>
      <c r="K50" s="118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3.2">
      <c r="A61" s="91"/>
      <c r="B61" s="92"/>
      <c r="C61" s="91"/>
      <c r="D61" s="119" t="s">
        <v>48</v>
      </c>
      <c r="E61" s="120"/>
      <c r="F61" s="121" t="s">
        <v>49</v>
      </c>
      <c r="G61" s="119" t="s">
        <v>48</v>
      </c>
      <c r="H61" s="120"/>
      <c r="I61" s="120"/>
      <c r="J61" s="122" t="s">
        <v>49</v>
      </c>
      <c r="K61" s="120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3.2">
      <c r="A65" s="91"/>
      <c r="B65" s="92"/>
      <c r="C65" s="91"/>
      <c r="D65" s="117" t="s">
        <v>50</v>
      </c>
      <c r="E65" s="123"/>
      <c r="F65" s="123"/>
      <c r="G65" s="117" t="s">
        <v>51</v>
      </c>
      <c r="H65" s="123"/>
      <c r="I65" s="123"/>
      <c r="J65" s="123"/>
      <c r="K65" s="123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3.2">
      <c r="A76" s="91"/>
      <c r="B76" s="92"/>
      <c r="C76" s="91"/>
      <c r="D76" s="119" t="s">
        <v>48</v>
      </c>
      <c r="E76" s="120"/>
      <c r="F76" s="121" t="s">
        <v>49</v>
      </c>
      <c r="G76" s="119" t="s">
        <v>48</v>
      </c>
      <c r="H76" s="120"/>
      <c r="I76" s="120"/>
      <c r="J76" s="122" t="s">
        <v>49</v>
      </c>
      <c r="K76" s="120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" customHeight="1">
      <c r="A77" s="91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" customHeight="1">
      <c r="A81" s="91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" customHeight="1">
      <c r="A82" s="91"/>
      <c r="B82" s="92"/>
      <c r="C82" s="88" t="s">
        <v>115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15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76" t="str">
        <f>E7</f>
        <v>SŠ PTA - Svářečská škola a výukový pavilon - EI</v>
      </c>
      <c r="F85" s="277"/>
      <c r="G85" s="277"/>
      <c r="H85" s="277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112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74" t="str">
        <f>E9</f>
        <v>SO 101f - Ochrana před bleskem - hromosvod</v>
      </c>
      <c r="F87" s="275"/>
      <c r="G87" s="275"/>
      <c r="H87" s="275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19</v>
      </c>
      <c r="D89" s="91"/>
      <c r="E89" s="91"/>
      <c r="F89" s="96" t="str">
        <f>F12</f>
        <v xml:space="preserve"> </v>
      </c>
      <c r="G89" s="91"/>
      <c r="H89" s="91"/>
      <c r="I89" s="90" t="s">
        <v>21</v>
      </c>
      <c r="J89" s="97" t="str">
        <f>IF(J12="","",J12)</f>
        <v>6. 12. 2019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15.15" customHeight="1">
      <c r="A91" s="91"/>
      <c r="B91" s="92"/>
      <c r="C91" s="90" t="s">
        <v>23</v>
      </c>
      <c r="D91" s="91"/>
      <c r="E91" s="91"/>
      <c r="F91" s="96" t="str">
        <f>E15</f>
        <v xml:space="preserve"> </v>
      </c>
      <c r="G91" s="91"/>
      <c r="H91" s="91"/>
      <c r="I91" s="90" t="s">
        <v>28</v>
      </c>
      <c r="J91" s="128" t="str">
        <f>E21</f>
        <v xml:space="preserve"> 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15" customHeight="1">
      <c r="A92" s="91"/>
      <c r="B92" s="92"/>
      <c r="C92" s="90" t="s">
        <v>26</v>
      </c>
      <c r="D92" s="91"/>
      <c r="E92" s="91"/>
      <c r="F92" s="96" t="str">
        <f>IF(E18="","",E18)</f>
        <v>Vyplň údaj</v>
      </c>
      <c r="G92" s="91"/>
      <c r="H92" s="91"/>
      <c r="I92" s="90" t="s">
        <v>30</v>
      </c>
      <c r="J92" s="128" t="str">
        <f>E24</f>
        <v xml:space="preserve"> 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9" t="s">
        <v>116</v>
      </c>
      <c r="D94" s="110"/>
      <c r="E94" s="110"/>
      <c r="F94" s="110"/>
      <c r="G94" s="110"/>
      <c r="H94" s="110"/>
      <c r="I94" s="110"/>
      <c r="J94" s="130" t="s">
        <v>117</v>
      </c>
      <c r="K94" s="110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8" customHeight="1">
      <c r="A96" s="91"/>
      <c r="B96" s="92"/>
      <c r="C96" s="131" t="s">
        <v>118</v>
      </c>
      <c r="D96" s="91"/>
      <c r="E96" s="91"/>
      <c r="F96" s="91"/>
      <c r="G96" s="91"/>
      <c r="H96" s="91"/>
      <c r="I96" s="91"/>
      <c r="J96" s="105">
        <f>J119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119</v>
      </c>
    </row>
    <row r="97" spans="2:12" s="132" customFormat="1" ht="24.9" customHeight="1">
      <c r="B97" s="133"/>
      <c r="D97" s="134" t="s">
        <v>559</v>
      </c>
      <c r="E97" s="135"/>
      <c r="F97" s="135"/>
      <c r="G97" s="135"/>
      <c r="H97" s="135"/>
      <c r="I97" s="135"/>
      <c r="J97" s="136">
        <f>J120</f>
        <v>0</v>
      </c>
      <c r="L97" s="133"/>
    </row>
    <row r="98" spans="2:12" s="137" customFormat="1" ht="19.95" customHeight="1">
      <c r="B98" s="138"/>
      <c r="D98" s="139" t="s">
        <v>125</v>
      </c>
      <c r="E98" s="140"/>
      <c r="F98" s="140"/>
      <c r="G98" s="140"/>
      <c r="H98" s="140"/>
      <c r="I98" s="140"/>
      <c r="J98" s="141">
        <f>J121</f>
        <v>0</v>
      </c>
      <c r="L98" s="138"/>
    </row>
    <row r="99" spans="2:12" s="137" customFormat="1" ht="19.95" customHeight="1">
      <c r="B99" s="138"/>
      <c r="D99" s="139" t="s">
        <v>560</v>
      </c>
      <c r="E99" s="140"/>
      <c r="F99" s="140"/>
      <c r="G99" s="140"/>
      <c r="H99" s="140"/>
      <c r="I99" s="140"/>
      <c r="J99" s="141">
        <f>J133</f>
        <v>0</v>
      </c>
      <c r="L99" s="138"/>
    </row>
    <row r="100" spans="1:31" s="94" customFormat="1" ht="21.75" customHeight="1">
      <c r="A100" s="91"/>
      <c r="B100" s="92"/>
      <c r="C100" s="91"/>
      <c r="D100" s="91"/>
      <c r="E100" s="91"/>
      <c r="F100" s="91"/>
      <c r="G100" s="91"/>
      <c r="H100" s="91"/>
      <c r="I100" s="91"/>
      <c r="J100" s="91"/>
      <c r="K100" s="91"/>
      <c r="L100" s="93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</row>
    <row r="101" spans="1:31" s="94" customFormat="1" ht="6.9" customHeight="1">
      <c r="A101" s="91"/>
      <c r="B101" s="124"/>
      <c r="C101" s="125"/>
      <c r="D101" s="125"/>
      <c r="E101" s="125"/>
      <c r="F101" s="125"/>
      <c r="G101" s="125"/>
      <c r="H101" s="125"/>
      <c r="I101" s="125"/>
      <c r="J101" s="125"/>
      <c r="K101" s="125"/>
      <c r="L101" s="93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</row>
    <row r="105" spans="1:31" s="94" customFormat="1" ht="6.9" customHeight="1">
      <c r="A105" s="91"/>
      <c r="B105" s="126"/>
      <c r="C105" s="127"/>
      <c r="D105" s="127"/>
      <c r="E105" s="127"/>
      <c r="F105" s="127"/>
      <c r="G105" s="127"/>
      <c r="H105" s="127"/>
      <c r="I105" s="127"/>
      <c r="J105" s="127"/>
      <c r="K105" s="127"/>
      <c r="L105" s="93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</row>
    <row r="106" spans="1:31" s="94" customFormat="1" ht="24.9" customHeight="1">
      <c r="A106" s="91"/>
      <c r="B106" s="92"/>
      <c r="C106" s="88" t="s">
        <v>131</v>
      </c>
      <c r="D106" s="91"/>
      <c r="E106" s="91"/>
      <c r="F106" s="91"/>
      <c r="G106" s="91"/>
      <c r="H106" s="91"/>
      <c r="I106" s="91"/>
      <c r="J106" s="91"/>
      <c r="K106" s="91"/>
      <c r="L106" s="93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</row>
    <row r="107" spans="1:31" s="94" customFormat="1" ht="6.9" customHeight="1">
      <c r="A107" s="91"/>
      <c r="B107" s="92"/>
      <c r="C107" s="91"/>
      <c r="D107" s="91"/>
      <c r="E107" s="91"/>
      <c r="F107" s="91"/>
      <c r="G107" s="91"/>
      <c r="H107" s="91"/>
      <c r="I107" s="91"/>
      <c r="J107" s="91"/>
      <c r="K107" s="91"/>
      <c r="L107" s="93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</row>
    <row r="108" spans="1:31" s="94" customFormat="1" ht="12" customHeight="1">
      <c r="A108" s="91"/>
      <c r="B108" s="92"/>
      <c r="C108" s="90" t="s">
        <v>15</v>
      </c>
      <c r="D108" s="91"/>
      <c r="E108" s="91"/>
      <c r="F108" s="91"/>
      <c r="G108" s="91"/>
      <c r="H108" s="91"/>
      <c r="I108" s="91"/>
      <c r="J108" s="91"/>
      <c r="K108" s="91"/>
      <c r="L108" s="93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09" spans="1:31" s="94" customFormat="1" ht="16.5" customHeight="1">
      <c r="A109" s="91"/>
      <c r="B109" s="92"/>
      <c r="C109" s="91"/>
      <c r="D109" s="91"/>
      <c r="E109" s="276" t="str">
        <f>E7</f>
        <v>SŠ PTA - Svářečská škola a výukový pavilon - EI</v>
      </c>
      <c r="F109" s="277"/>
      <c r="G109" s="277"/>
      <c r="H109" s="277"/>
      <c r="I109" s="91"/>
      <c r="J109" s="91"/>
      <c r="K109" s="91"/>
      <c r="L109" s="93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0" spans="1:31" s="94" customFormat="1" ht="12" customHeight="1">
      <c r="A110" s="91"/>
      <c r="B110" s="92"/>
      <c r="C110" s="90" t="s">
        <v>112</v>
      </c>
      <c r="D110" s="91"/>
      <c r="E110" s="91"/>
      <c r="F110" s="91"/>
      <c r="G110" s="91"/>
      <c r="H110" s="91"/>
      <c r="I110" s="91"/>
      <c r="J110" s="91"/>
      <c r="K110" s="91"/>
      <c r="L110" s="93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</row>
    <row r="111" spans="1:31" s="94" customFormat="1" ht="16.5" customHeight="1">
      <c r="A111" s="91"/>
      <c r="B111" s="92"/>
      <c r="C111" s="91"/>
      <c r="D111" s="91"/>
      <c r="E111" s="274" t="str">
        <f>E9</f>
        <v>SO 101f - Ochrana před bleskem - hromosvod</v>
      </c>
      <c r="F111" s="275"/>
      <c r="G111" s="275"/>
      <c r="H111" s="275"/>
      <c r="I111" s="91"/>
      <c r="J111" s="91"/>
      <c r="K111" s="91"/>
      <c r="L111" s="93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</row>
    <row r="112" spans="1:31" s="94" customFormat="1" ht="6.9" customHeight="1">
      <c r="A112" s="91"/>
      <c r="B112" s="92"/>
      <c r="C112" s="91"/>
      <c r="D112" s="91"/>
      <c r="E112" s="91"/>
      <c r="F112" s="91"/>
      <c r="G112" s="91"/>
      <c r="H112" s="91"/>
      <c r="I112" s="91"/>
      <c r="J112" s="91"/>
      <c r="K112" s="91"/>
      <c r="L112" s="93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3" spans="1:31" s="94" customFormat="1" ht="12" customHeight="1">
      <c r="A113" s="91"/>
      <c r="B113" s="92"/>
      <c r="C113" s="90" t="s">
        <v>19</v>
      </c>
      <c r="D113" s="91"/>
      <c r="E113" s="91"/>
      <c r="F113" s="96" t="str">
        <f>F12</f>
        <v xml:space="preserve"> </v>
      </c>
      <c r="G113" s="91"/>
      <c r="H113" s="91"/>
      <c r="I113" s="90" t="s">
        <v>21</v>
      </c>
      <c r="J113" s="97" t="str">
        <f>IF(J12="","",J12)</f>
        <v>6. 12. 2019</v>
      </c>
      <c r="K113" s="91"/>
      <c r="L113" s="9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4" customFormat="1" ht="6.9" customHeight="1">
      <c r="A114" s="91"/>
      <c r="B114" s="92"/>
      <c r="C114" s="91"/>
      <c r="D114" s="91"/>
      <c r="E114" s="91"/>
      <c r="F114" s="91"/>
      <c r="G114" s="91"/>
      <c r="H114" s="91"/>
      <c r="I114" s="91"/>
      <c r="J114" s="91"/>
      <c r="K114" s="91"/>
      <c r="L114" s="93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4" customFormat="1" ht="15.15" customHeight="1">
      <c r="A115" s="91"/>
      <c r="B115" s="92"/>
      <c r="C115" s="90" t="s">
        <v>23</v>
      </c>
      <c r="D115" s="91"/>
      <c r="E115" s="91"/>
      <c r="F115" s="96" t="str">
        <f>E15</f>
        <v xml:space="preserve"> </v>
      </c>
      <c r="G115" s="91"/>
      <c r="H115" s="91"/>
      <c r="I115" s="90" t="s">
        <v>28</v>
      </c>
      <c r="J115" s="128" t="str">
        <f>E21</f>
        <v xml:space="preserve"> </v>
      </c>
      <c r="K115" s="91"/>
      <c r="L115" s="93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4" customFormat="1" ht="15.15" customHeight="1">
      <c r="A116" s="91"/>
      <c r="B116" s="92"/>
      <c r="C116" s="90" t="s">
        <v>26</v>
      </c>
      <c r="D116" s="91"/>
      <c r="E116" s="91"/>
      <c r="F116" s="96" t="str">
        <f>IF(E18="","",E18)</f>
        <v>Vyplň údaj</v>
      </c>
      <c r="G116" s="91"/>
      <c r="H116" s="91"/>
      <c r="I116" s="90" t="s">
        <v>30</v>
      </c>
      <c r="J116" s="128" t="str">
        <f>E24</f>
        <v xml:space="preserve"> </v>
      </c>
      <c r="K116" s="91"/>
      <c r="L116" s="93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4" customFormat="1" ht="10.35" customHeight="1">
      <c r="A117" s="91"/>
      <c r="B117" s="92"/>
      <c r="C117" s="91"/>
      <c r="D117" s="91"/>
      <c r="E117" s="91"/>
      <c r="F117" s="91"/>
      <c r="G117" s="91"/>
      <c r="H117" s="91"/>
      <c r="I117" s="91"/>
      <c r="J117" s="91"/>
      <c r="K117" s="91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152" customFormat="1" ht="29.25" customHeight="1">
      <c r="A118" s="142"/>
      <c r="B118" s="143"/>
      <c r="C118" s="144" t="s">
        <v>132</v>
      </c>
      <c r="D118" s="145" t="s">
        <v>58</v>
      </c>
      <c r="E118" s="145" t="s">
        <v>54</v>
      </c>
      <c r="F118" s="145" t="s">
        <v>55</v>
      </c>
      <c r="G118" s="145" t="s">
        <v>133</v>
      </c>
      <c r="H118" s="145" t="s">
        <v>134</v>
      </c>
      <c r="I118" s="145" t="s">
        <v>135</v>
      </c>
      <c r="J118" s="146" t="s">
        <v>117</v>
      </c>
      <c r="K118" s="147" t="s">
        <v>136</v>
      </c>
      <c r="L118" s="148"/>
      <c r="M118" s="149" t="s">
        <v>1</v>
      </c>
      <c r="N118" s="150" t="s">
        <v>37</v>
      </c>
      <c r="O118" s="150" t="s">
        <v>137</v>
      </c>
      <c r="P118" s="150" t="s">
        <v>138</v>
      </c>
      <c r="Q118" s="150" t="s">
        <v>139</v>
      </c>
      <c r="R118" s="150" t="s">
        <v>140</v>
      </c>
      <c r="S118" s="150" t="s">
        <v>141</v>
      </c>
      <c r="T118" s="151" t="s">
        <v>142</v>
      </c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</row>
    <row r="119" spans="1:63" s="94" customFormat="1" ht="22.8" customHeight="1">
      <c r="A119" s="91"/>
      <c r="B119" s="92"/>
      <c r="C119" s="153" t="s">
        <v>143</v>
      </c>
      <c r="D119" s="91"/>
      <c r="E119" s="91"/>
      <c r="F119" s="91"/>
      <c r="G119" s="91"/>
      <c r="H119" s="91"/>
      <c r="I119" s="91"/>
      <c r="J119" s="154">
        <f>BK119</f>
        <v>0</v>
      </c>
      <c r="K119" s="91"/>
      <c r="L119" s="92"/>
      <c r="M119" s="155"/>
      <c r="N119" s="156"/>
      <c r="O119" s="103"/>
      <c r="P119" s="157">
        <f>P120</f>
        <v>0</v>
      </c>
      <c r="Q119" s="103"/>
      <c r="R119" s="157">
        <f>R120</f>
        <v>0.0255</v>
      </c>
      <c r="S119" s="103"/>
      <c r="T119" s="158">
        <f>T120</f>
        <v>0</v>
      </c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T119" s="84" t="s">
        <v>72</v>
      </c>
      <c r="AU119" s="84" t="s">
        <v>119</v>
      </c>
      <c r="BK119" s="159">
        <f>BK120</f>
        <v>0</v>
      </c>
    </row>
    <row r="120" spans="2:63" s="160" customFormat="1" ht="25.95" customHeight="1">
      <c r="B120" s="161"/>
      <c r="D120" s="162" t="s">
        <v>72</v>
      </c>
      <c r="E120" s="163" t="s">
        <v>189</v>
      </c>
      <c r="F120" s="163" t="s">
        <v>561</v>
      </c>
      <c r="J120" s="164">
        <f>BK120</f>
        <v>0</v>
      </c>
      <c r="L120" s="161"/>
      <c r="M120" s="165"/>
      <c r="N120" s="166"/>
      <c r="O120" s="166"/>
      <c r="P120" s="167">
        <f>P121+P133</f>
        <v>0</v>
      </c>
      <c r="Q120" s="166"/>
      <c r="R120" s="167">
        <f>R121+R133</f>
        <v>0.0255</v>
      </c>
      <c r="S120" s="166"/>
      <c r="T120" s="168">
        <f>T121+T133</f>
        <v>0</v>
      </c>
      <c r="AR120" s="162" t="s">
        <v>84</v>
      </c>
      <c r="AT120" s="169" t="s">
        <v>72</v>
      </c>
      <c r="AU120" s="169" t="s">
        <v>73</v>
      </c>
      <c r="AY120" s="162" t="s">
        <v>146</v>
      </c>
      <c r="BK120" s="170">
        <f>BK121+BK133</f>
        <v>0</v>
      </c>
    </row>
    <row r="121" spans="2:63" s="160" customFormat="1" ht="22.8" customHeight="1">
      <c r="B121" s="161"/>
      <c r="D121" s="162" t="s">
        <v>72</v>
      </c>
      <c r="E121" s="171" t="s">
        <v>191</v>
      </c>
      <c r="F121" s="171" t="s">
        <v>192</v>
      </c>
      <c r="J121" s="172">
        <f>BK121</f>
        <v>0</v>
      </c>
      <c r="L121" s="161"/>
      <c r="M121" s="165"/>
      <c r="N121" s="166"/>
      <c r="O121" s="166"/>
      <c r="P121" s="167">
        <f>SUM(P122:P132)</f>
        <v>0</v>
      </c>
      <c r="Q121" s="166"/>
      <c r="R121" s="167">
        <f>SUM(R122:R132)</f>
        <v>0.0255</v>
      </c>
      <c r="S121" s="166"/>
      <c r="T121" s="168">
        <f>SUM(T122:T132)</f>
        <v>0</v>
      </c>
      <c r="AR121" s="162" t="s">
        <v>84</v>
      </c>
      <c r="AT121" s="169" t="s">
        <v>72</v>
      </c>
      <c r="AU121" s="169" t="s">
        <v>81</v>
      </c>
      <c r="AY121" s="162" t="s">
        <v>146</v>
      </c>
      <c r="BK121" s="170">
        <f>SUM(BK122:BK132)</f>
        <v>0</v>
      </c>
    </row>
    <row r="122" spans="1:65" s="94" customFormat="1" ht="16.5" customHeight="1">
      <c r="A122" s="91"/>
      <c r="B122" s="92"/>
      <c r="C122" s="173" t="s">
        <v>81</v>
      </c>
      <c r="D122" s="173" t="s">
        <v>149</v>
      </c>
      <c r="E122" s="174" t="s">
        <v>1320</v>
      </c>
      <c r="F122" s="175" t="s">
        <v>1326</v>
      </c>
      <c r="G122" s="176" t="s">
        <v>161</v>
      </c>
      <c r="H122" s="177">
        <v>6</v>
      </c>
      <c r="I122" s="79"/>
      <c r="J122" s="178">
        <f>ROUND(I122*H122,2)</f>
        <v>0</v>
      </c>
      <c r="K122" s="179"/>
      <c r="L122" s="92"/>
      <c r="M122" s="180" t="s">
        <v>1</v>
      </c>
      <c r="N122" s="181" t="s">
        <v>39</v>
      </c>
      <c r="O122" s="182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R122" s="185" t="s">
        <v>195</v>
      </c>
      <c r="AT122" s="185" t="s">
        <v>149</v>
      </c>
      <c r="AU122" s="185" t="s">
        <v>84</v>
      </c>
      <c r="AY122" s="84" t="s">
        <v>146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84" t="s">
        <v>84</v>
      </c>
      <c r="BK122" s="186">
        <f>ROUND(I122*H122,2)</f>
        <v>0</v>
      </c>
      <c r="BL122" s="84" t="s">
        <v>195</v>
      </c>
      <c r="BM122" s="185" t="s">
        <v>84</v>
      </c>
    </row>
    <row r="123" spans="1:65" s="94" customFormat="1" ht="16.5" customHeight="1">
      <c r="A123" s="91"/>
      <c r="B123" s="92"/>
      <c r="C123" s="196" t="s">
        <v>84</v>
      </c>
      <c r="D123" s="196" t="s">
        <v>198</v>
      </c>
      <c r="E123" s="197" t="s">
        <v>1319</v>
      </c>
      <c r="F123" s="198" t="s">
        <v>1325</v>
      </c>
      <c r="G123" s="199" t="s">
        <v>161</v>
      </c>
      <c r="H123" s="200">
        <v>6</v>
      </c>
      <c r="I123" s="81"/>
      <c r="J123" s="201">
        <f>ROUND(I123*H123,2)</f>
        <v>0</v>
      </c>
      <c r="K123" s="202"/>
      <c r="L123" s="203"/>
      <c r="M123" s="204" t="s">
        <v>1</v>
      </c>
      <c r="N123" s="205" t="s">
        <v>39</v>
      </c>
      <c r="O123" s="182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R123" s="185" t="s">
        <v>201</v>
      </c>
      <c r="AT123" s="185" t="s">
        <v>198</v>
      </c>
      <c r="AU123" s="185" t="s">
        <v>84</v>
      </c>
      <c r="AY123" s="84" t="s">
        <v>146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84" t="s">
        <v>84</v>
      </c>
      <c r="BK123" s="186">
        <f>ROUND(I123*H123,2)</f>
        <v>0</v>
      </c>
      <c r="BL123" s="84" t="s">
        <v>195</v>
      </c>
      <c r="BM123" s="185" t="s">
        <v>153</v>
      </c>
    </row>
    <row r="124" spans="1:65" s="94" customFormat="1" ht="48" customHeight="1">
      <c r="A124" s="91"/>
      <c r="B124" s="92"/>
      <c r="C124" s="173" t="s">
        <v>147</v>
      </c>
      <c r="D124" s="173" t="s">
        <v>149</v>
      </c>
      <c r="E124" s="174" t="s">
        <v>562</v>
      </c>
      <c r="F124" s="175" t="s">
        <v>563</v>
      </c>
      <c r="G124" s="176" t="s">
        <v>152</v>
      </c>
      <c r="H124" s="177">
        <v>120</v>
      </c>
      <c r="I124" s="79"/>
      <c r="J124" s="178">
        <f>ROUND(I124*H124,2)</f>
        <v>0</v>
      </c>
      <c r="K124" s="179"/>
      <c r="L124" s="92"/>
      <c r="M124" s="180" t="s">
        <v>1</v>
      </c>
      <c r="N124" s="181" t="s">
        <v>39</v>
      </c>
      <c r="O124" s="182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R124" s="185" t="s">
        <v>195</v>
      </c>
      <c r="AT124" s="185" t="s">
        <v>149</v>
      </c>
      <c r="AU124" s="185" t="s">
        <v>84</v>
      </c>
      <c r="AY124" s="84" t="s">
        <v>146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84" t="s">
        <v>84</v>
      </c>
      <c r="BK124" s="186">
        <f>ROUND(I124*H124,2)</f>
        <v>0</v>
      </c>
      <c r="BL124" s="84" t="s">
        <v>195</v>
      </c>
      <c r="BM124" s="185" t="s">
        <v>177</v>
      </c>
    </row>
    <row r="125" spans="1:65" s="94" customFormat="1" ht="16.5" customHeight="1">
      <c r="A125" s="91"/>
      <c r="B125" s="92"/>
      <c r="C125" s="196" t="s">
        <v>153</v>
      </c>
      <c r="D125" s="196" t="s">
        <v>198</v>
      </c>
      <c r="E125" s="197" t="s">
        <v>564</v>
      </c>
      <c r="F125" s="198" t="s">
        <v>565</v>
      </c>
      <c r="G125" s="199" t="s">
        <v>152</v>
      </c>
      <c r="H125" s="200">
        <v>120</v>
      </c>
      <c r="I125" s="81"/>
      <c r="J125" s="201">
        <f>ROUND(I125*H125,2)</f>
        <v>0</v>
      </c>
      <c r="K125" s="202"/>
      <c r="L125" s="203"/>
      <c r="M125" s="204" t="s">
        <v>1</v>
      </c>
      <c r="N125" s="205" t="s">
        <v>39</v>
      </c>
      <c r="O125" s="182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R125" s="185" t="s">
        <v>201</v>
      </c>
      <c r="AT125" s="185" t="s">
        <v>198</v>
      </c>
      <c r="AU125" s="185" t="s">
        <v>84</v>
      </c>
      <c r="AY125" s="84" t="s">
        <v>146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84" t="s">
        <v>84</v>
      </c>
      <c r="BK125" s="186">
        <f>ROUND(I125*H125,2)</f>
        <v>0</v>
      </c>
      <c r="BL125" s="84" t="s">
        <v>195</v>
      </c>
      <c r="BM125" s="185" t="s">
        <v>185</v>
      </c>
    </row>
    <row r="126" spans="1:65" s="94" customFormat="1" ht="24" customHeight="1">
      <c r="A126" s="91"/>
      <c r="B126" s="92"/>
      <c r="C126" s="173" t="s">
        <v>172</v>
      </c>
      <c r="D126" s="173" t="s">
        <v>149</v>
      </c>
      <c r="E126" s="174" t="s">
        <v>566</v>
      </c>
      <c r="F126" s="175" t="s">
        <v>567</v>
      </c>
      <c r="G126" s="176" t="s">
        <v>152</v>
      </c>
      <c r="H126" s="177">
        <v>230</v>
      </c>
      <c r="I126" s="79"/>
      <c r="J126" s="178">
        <f>ROUND(I126*H126,2)</f>
        <v>0</v>
      </c>
      <c r="K126" s="179"/>
      <c r="L126" s="92"/>
      <c r="M126" s="180" t="s">
        <v>1</v>
      </c>
      <c r="N126" s="181" t="s">
        <v>39</v>
      </c>
      <c r="O126" s="182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R126" s="185" t="s">
        <v>195</v>
      </c>
      <c r="AT126" s="185" t="s">
        <v>149</v>
      </c>
      <c r="AU126" s="185" t="s">
        <v>84</v>
      </c>
      <c r="AY126" s="84" t="s">
        <v>146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84" t="s">
        <v>84</v>
      </c>
      <c r="BK126" s="186">
        <f>ROUND(I126*H126,2)</f>
        <v>0</v>
      </c>
      <c r="BL126" s="84" t="s">
        <v>195</v>
      </c>
      <c r="BM126" s="185" t="s">
        <v>197</v>
      </c>
    </row>
    <row r="127" spans="2:51" s="187" customFormat="1" ht="12">
      <c r="B127" s="188"/>
      <c r="D127" s="189" t="s">
        <v>155</v>
      </c>
      <c r="E127" s="190" t="s">
        <v>1</v>
      </c>
      <c r="F127" s="191" t="s">
        <v>568</v>
      </c>
      <c r="H127" s="192">
        <v>230</v>
      </c>
      <c r="I127" s="80"/>
      <c r="L127" s="188"/>
      <c r="M127" s="193"/>
      <c r="N127" s="194"/>
      <c r="O127" s="194"/>
      <c r="P127" s="194"/>
      <c r="Q127" s="194"/>
      <c r="R127" s="194"/>
      <c r="S127" s="194"/>
      <c r="T127" s="195"/>
      <c r="AT127" s="190" t="s">
        <v>155</v>
      </c>
      <c r="AU127" s="190" t="s">
        <v>84</v>
      </c>
      <c r="AV127" s="187" t="s">
        <v>84</v>
      </c>
      <c r="AW127" s="187" t="s">
        <v>29</v>
      </c>
      <c r="AX127" s="187" t="s">
        <v>81</v>
      </c>
      <c r="AY127" s="190" t="s">
        <v>146</v>
      </c>
    </row>
    <row r="128" spans="1:65" s="94" customFormat="1" ht="16.5" customHeight="1">
      <c r="A128" s="91"/>
      <c r="B128" s="92"/>
      <c r="C128" s="196" t="s">
        <v>177</v>
      </c>
      <c r="D128" s="196" t="s">
        <v>198</v>
      </c>
      <c r="E128" s="197" t="s">
        <v>569</v>
      </c>
      <c r="F128" s="198" t="s">
        <v>570</v>
      </c>
      <c r="G128" s="199" t="s">
        <v>152</v>
      </c>
      <c r="H128" s="200">
        <v>60</v>
      </c>
      <c r="I128" s="81"/>
      <c r="J128" s="201">
        <f>ROUND(I128*H128,2)</f>
        <v>0</v>
      </c>
      <c r="K128" s="202"/>
      <c r="L128" s="203"/>
      <c r="M128" s="204" t="s">
        <v>1</v>
      </c>
      <c r="N128" s="205" t="s">
        <v>39</v>
      </c>
      <c r="O128" s="182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R128" s="185" t="s">
        <v>201</v>
      </c>
      <c r="AT128" s="185" t="s">
        <v>198</v>
      </c>
      <c r="AU128" s="185" t="s">
        <v>84</v>
      </c>
      <c r="AY128" s="84" t="s">
        <v>146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84" t="s">
        <v>84</v>
      </c>
      <c r="BK128" s="186">
        <f>ROUND(I128*H128,2)</f>
        <v>0</v>
      </c>
      <c r="BL128" s="84" t="s">
        <v>195</v>
      </c>
      <c r="BM128" s="185" t="s">
        <v>209</v>
      </c>
    </row>
    <row r="129" spans="1:65" s="94" customFormat="1" ht="16.5" customHeight="1">
      <c r="A129" s="91"/>
      <c r="B129" s="92"/>
      <c r="C129" s="196" t="s">
        <v>181</v>
      </c>
      <c r="D129" s="196" t="s">
        <v>198</v>
      </c>
      <c r="E129" s="197" t="s">
        <v>571</v>
      </c>
      <c r="F129" s="198" t="s">
        <v>572</v>
      </c>
      <c r="G129" s="199" t="s">
        <v>152</v>
      </c>
      <c r="H129" s="200">
        <v>170</v>
      </c>
      <c r="I129" s="81"/>
      <c r="J129" s="201">
        <f>ROUND(I129*H129,2)</f>
        <v>0</v>
      </c>
      <c r="K129" s="202"/>
      <c r="L129" s="203"/>
      <c r="M129" s="204" t="s">
        <v>1</v>
      </c>
      <c r="N129" s="205" t="s">
        <v>39</v>
      </c>
      <c r="O129" s="182"/>
      <c r="P129" s="183">
        <f>O129*H129</f>
        <v>0</v>
      </c>
      <c r="Q129" s="183">
        <v>0.00015</v>
      </c>
      <c r="R129" s="183">
        <f>Q129*H129</f>
        <v>0.0255</v>
      </c>
      <c r="S129" s="183">
        <v>0</v>
      </c>
      <c r="T129" s="184">
        <f>S129*H129</f>
        <v>0</v>
      </c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R129" s="185" t="s">
        <v>201</v>
      </c>
      <c r="AT129" s="185" t="s">
        <v>198</v>
      </c>
      <c r="AU129" s="185" t="s">
        <v>84</v>
      </c>
      <c r="AY129" s="84" t="s">
        <v>146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84" t="s">
        <v>84</v>
      </c>
      <c r="BK129" s="186">
        <f>ROUND(I129*H129,2)</f>
        <v>0</v>
      </c>
      <c r="BL129" s="84" t="s">
        <v>195</v>
      </c>
      <c r="BM129" s="185" t="s">
        <v>573</v>
      </c>
    </row>
    <row r="130" spans="1:65" s="94" customFormat="1" ht="24" customHeight="1">
      <c r="A130" s="91"/>
      <c r="B130" s="92"/>
      <c r="C130" s="173" t="s">
        <v>185</v>
      </c>
      <c r="D130" s="173" t="s">
        <v>149</v>
      </c>
      <c r="E130" s="174" t="s">
        <v>574</v>
      </c>
      <c r="F130" s="175" t="s">
        <v>575</v>
      </c>
      <c r="G130" s="176" t="s">
        <v>161</v>
      </c>
      <c r="H130" s="177">
        <v>6</v>
      </c>
      <c r="I130" s="79"/>
      <c r="J130" s="178">
        <f>ROUND(I130*H130,2)</f>
        <v>0</v>
      </c>
      <c r="K130" s="179"/>
      <c r="L130" s="92"/>
      <c r="M130" s="180" t="s">
        <v>1</v>
      </c>
      <c r="N130" s="181" t="s">
        <v>39</v>
      </c>
      <c r="O130" s="182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R130" s="185" t="s">
        <v>195</v>
      </c>
      <c r="AT130" s="185" t="s">
        <v>149</v>
      </c>
      <c r="AU130" s="185" t="s">
        <v>84</v>
      </c>
      <c r="AY130" s="84" t="s">
        <v>146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84" t="s">
        <v>84</v>
      </c>
      <c r="BK130" s="186">
        <f>ROUND(I130*H130,2)</f>
        <v>0</v>
      </c>
      <c r="BL130" s="84" t="s">
        <v>195</v>
      </c>
      <c r="BM130" s="185" t="s">
        <v>195</v>
      </c>
    </row>
    <row r="131" spans="1:65" s="94" customFormat="1" ht="16.5" customHeight="1">
      <c r="A131" s="91"/>
      <c r="B131" s="92"/>
      <c r="C131" s="196" t="s">
        <v>157</v>
      </c>
      <c r="D131" s="196" t="s">
        <v>198</v>
      </c>
      <c r="E131" s="197" t="s">
        <v>576</v>
      </c>
      <c r="F131" s="198" t="s">
        <v>577</v>
      </c>
      <c r="G131" s="199" t="s">
        <v>161</v>
      </c>
      <c r="H131" s="200">
        <v>6</v>
      </c>
      <c r="I131" s="81"/>
      <c r="J131" s="201">
        <f>ROUND(I131*H131,2)</f>
        <v>0</v>
      </c>
      <c r="K131" s="202"/>
      <c r="L131" s="203"/>
      <c r="M131" s="204" t="s">
        <v>1</v>
      </c>
      <c r="N131" s="205" t="s">
        <v>39</v>
      </c>
      <c r="O131" s="182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R131" s="185" t="s">
        <v>201</v>
      </c>
      <c r="AT131" s="185" t="s">
        <v>198</v>
      </c>
      <c r="AU131" s="185" t="s">
        <v>84</v>
      </c>
      <c r="AY131" s="84" t="s">
        <v>146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84" t="s">
        <v>84</v>
      </c>
      <c r="BK131" s="186">
        <f>ROUND(I131*H131,2)</f>
        <v>0</v>
      </c>
      <c r="BL131" s="84" t="s">
        <v>195</v>
      </c>
      <c r="BM131" s="185" t="s">
        <v>234</v>
      </c>
    </row>
    <row r="132" spans="1:65" s="94" customFormat="1" ht="36" customHeight="1">
      <c r="A132" s="91"/>
      <c r="B132" s="92"/>
      <c r="C132" s="173" t="s">
        <v>197</v>
      </c>
      <c r="D132" s="173" t="s">
        <v>149</v>
      </c>
      <c r="E132" s="174" t="s">
        <v>456</v>
      </c>
      <c r="F132" s="175" t="s">
        <v>457</v>
      </c>
      <c r="G132" s="176" t="s">
        <v>170</v>
      </c>
      <c r="H132" s="177">
        <v>0.216</v>
      </c>
      <c r="I132" s="79"/>
      <c r="J132" s="178">
        <f>ROUND(I132*H132,2)</f>
        <v>0</v>
      </c>
      <c r="K132" s="179"/>
      <c r="L132" s="92"/>
      <c r="M132" s="180" t="s">
        <v>1</v>
      </c>
      <c r="N132" s="181" t="s">
        <v>39</v>
      </c>
      <c r="O132" s="182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R132" s="185" t="s">
        <v>195</v>
      </c>
      <c r="AT132" s="185" t="s">
        <v>149</v>
      </c>
      <c r="AU132" s="185" t="s">
        <v>84</v>
      </c>
      <c r="AY132" s="84" t="s">
        <v>146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84" t="s">
        <v>84</v>
      </c>
      <c r="BK132" s="186">
        <f>ROUND(I132*H132,2)</f>
        <v>0</v>
      </c>
      <c r="BL132" s="84" t="s">
        <v>195</v>
      </c>
      <c r="BM132" s="185" t="s">
        <v>243</v>
      </c>
    </row>
    <row r="133" spans="2:63" s="160" customFormat="1" ht="22.8" customHeight="1">
      <c r="B133" s="161"/>
      <c r="D133" s="162" t="s">
        <v>72</v>
      </c>
      <c r="E133" s="171" t="s">
        <v>578</v>
      </c>
      <c r="F133" s="171" t="s">
        <v>579</v>
      </c>
      <c r="I133" s="78"/>
      <c r="J133" s="172">
        <f>BK133</f>
        <v>0</v>
      </c>
      <c r="L133" s="161"/>
      <c r="M133" s="165"/>
      <c r="N133" s="166"/>
      <c r="O133" s="166"/>
      <c r="P133" s="167">
        <f>SUM(P134:P144)</f>
        <v>0</v>
      </c>
      <c r="Q133" s="166"/>
      <c r="R133" s="167">
        <f>SUM(R134:R144)</f>
        <v>0</v>
      </c>
      <c r="S133" s="166"/>
      <c r="T133" s="168">
        <f>SUM(T134:T144)</f>
        <v>0</v>
      </c>
      <c r="AR133" s="162" t="s">
        <v>81</v>
      </c>
      <c r="AT133" s="169" t="s">
        <v>72</v>
      </c>
      <c r="AU133" s="169" t="s">
        <v>81</v>
      </c>
      <c r="AY133" s="162" t="s">
        <v>146</v>
      </c>
      <c r="BK133" s="170">
        <f>SUM(BK134:BK144)</f>
        <v>0</v>
      </c>
    </row>
    <row r="134" spans="1:65" s="94" customFormat="1" ht="24" customHeight="1">
      <c r="A134" s="91"/>
      <c r="B134" s="92"/>
      <c r="C134" s="173" t="s">
        <v>205</v>
      </c>
      <c r="D134" s="173" t="s">
        <v>149</v>
      </c>
      <c r="E134" s="174" t="s">
        <v>580</v>
      </c>
      <c r="F134" s="175" t="s">
        <v>581</v>
      </c>
      <c r="G134" s="176" t="s">
        <v>161</v>
      </c>
      <c r="H134" s="177">
        <v>98</v>
      </c>
      <c r="I134" s="79"/>
      <c r="J134" s="178">
        <f>ROUND(I134*H134,2)</f>
        <v>0</v>
      </c>
      <c r="K134" s="179"/>
      <c r="L134" s="92"/>
      <c r="M134" s="180" t="s">
        <v>1</v>
      </c>
      <c r="N134" s="181" t="s">
        <v>39</v>
      </c>
      <c r="O134" s="182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R134" s="185" t="s">
        <v>153</v>
      </c>
      <c r="AT134" s="185" t="s">
        <v>149</v>
      </c>
      <c r="AU134" s="185" t="s">
        <v>84</v>
      </c>
      <c r="AY134" s="84" t="s">
        <v>146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84" t="s">
        <v>84</v>
      </c>
      <c r="BK134" s="186">
        <f>ROUND(I134*H134,2)</f>
        <v>0</v>
      </c>
      <c r="BL134" s="84" t="s">
        <v>153</v>
      </c>
      <c r="BM134" s="185" t="s">
        <v>251</v>
      </c>
    </row>
    <row r="135" spans="2:51" s="187" customFormat="1" ht="12">
      <c r="B135" s="188"/>
      <c r="D135" s="189" t="s">
        <v>155</v>
      </c>
      <c r="E135" s="190" t="s">
        <v>1</v>
      </c>
      <c r="F135" s="191" t="s">
        <v>1324</v>
      </c>
      <c r="H135" s="192">
        <v>98</v>
      </c>
      <c r="I135" s="80"/>
      <c r="L135" s="188"/>
      <c r="M135" s="193"/>
      <c r="N135" s="194"/>
      <c r="O135" s="194"/>
      <c r="P135" s="194"/>
      <c r="Q135" s="194"/>
      <c r="R135" s="194"/>
      <c r="S135" s="194"/>
      <c r="T135" s="195"/>
      <c r="AT135" s="190" t="s">
        <v>155</v>
      </c>
      <c r="AU135" s="190" t="s">
        <v>84</v>
      </c>
      <c r="AV135" s="187" t="s">
        <v>84</v>
      </c>
      <c r="AW135" s="187" t="s">
        <v>29</v>
      </c>
      <c r="AX135" s="187" t="s">
        <v>81</v>
      </c>
      <c r="AY135" s="190" t="s">
        <v>146</v>
      </c>
    </row>
    <row r="136" spans="1:65" s="94" customFormat="1" ht="16.5" customHeight="1">
      <c r="A136" s="91"/>
      <c r="B136" s="92"/>
      <c r="C136" s="196" t="s">
        <v>209</v>
      </c>
      <c r="D136" s="196" t="s">
        <v>198</v>
      </c>
      <c r="E136" s="197" t="s">
        <v>582</v>
      </c>
      <c r="F136" s="198" t="s">
        <v>583</v>
      </c>
      <c r="G136" s="199" t="s">
        <v>161</v>
      </c>
      <c r="H136" s="200">
        <v>8</v>
      </c>
      <c r="I136" s="81"/>
      <c r="J136" s="201">
        <f aca="true" t="shared" si="0" ref="J136:J141">ROUND(I136*H136,2)</f>
        <v>0</v>
      </c>
      <c r="K136" s="202"/>
      <c r="L136" s="203"/>
      <c r="M136" s="204" t="s">
        <v>1</v>
      </c>
      <c r="N136" s="205" t="s">
        <v>39</v>
      </c>
      <c r="O136" s="182"/>
      <c r="P136" s="183">
        <f aca="true" t="shared" si="1" ref="P136:P141">O136*H136</f>
        <v>0</v>
      </c>
      <c r="Q136" s="183">
        <v>0</v>
      </c>
      <c r="R136" s="183">
        <f aca="true" t="shared" si="2" ref="R136:R141">Q136*H136</f>
        <v>0</v>
      </c>
      <c r="S136" s="183">
        <v>0</v>
      </c>
      <c r="T136" s="184">
        <f aca="true" t="shared" si="3" ref="T136:T141">S136*H136</f>
        <v>0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85" t="s">
        <v>185</v>
      </c>
      <c r="AT136" s="185" t="s">
        <v>198</v>
      </c>
      <c r="AU136" s="185" t="s">
        <v>84</v>
      </c>
      <c r="AY136" s="84" t="s">
        <v>146</v>
      </c>
      <c r="BE136" s="186">
        <f aca="true" t="shared" si="4" ref="BE136:BE141">IF(N136="základní",J136,0)</f>
        <v>0</v>
      </c>
      <c r="BF136" s="186">
        <f aca="true" t="shared" si="5" ref="BF136:BF141">IF(N136="snížená",J136,0)</f>
        <v>0</v>
      </c>
      <c r="BG136" s="186">
        <f aca="true" t="shared" si="6" ref="BG136:BG141">IF(N136="zákl. přenesená",J136,0)</f>
        <v>0</v>
      </c>
      <c r="BH136" s="186">
        <f aca="true" t="shared" si="7" ref="BH136:BH141">IF(N136="sníž. přenesená",J136,0)</f>
        <v>0</v>
      </c>
      <c r="BI136" s="186">
        <f aca="true" t="shared" si="8" ref="BI136:BI141">IF(N136="nulová",J136,0)</f>
        <v>0</v>
      </c>
      <c r="BJ136" s="84" t="s">
        <v>84</v>
      </c>
      <c r="BK136" s="186">
        <f aca="true" t="shared" si="9" ref="BK136:BK141">ROUND(I136*H136,2)</f>
        <v>0</v>
      </c>
      <c r="BL136" s="84" t="s">
        <v>153</v>
      </c>
      <c r="BM136" s="185" t="s">
        <v>260</v>
      </c>
    </row>
    <row r="137" spans="1:65" s="94" customFormat="1" ht="16.5" customHeight="1">
      <c r="A137" s="91"/>
      <c r="B137" s="92"/>
      <c r="C137" s="196" t="s">
        <v>213</v>
      </c>
      <c r="D137" s="196" t="s">
        <v>198</v>
      </c>
      <c r="E137" s="197" t="s">
        <v>584</v>
      </c>
      <c r="F137" s="198" t="s">
        <v>585</v>
      </c>
      <c r="G137" s="199" t="s">
        <v>161</v>
      </c>
      <c r="H137" s="200">
        <v>6</v>
      </c>
      <c r="I137" s="81"/>
      <c r="J137" s="201">
        <f t="shared" si="0"/>
        <v>0</v>
      </c>
      <c r="K137" s="202"/>
      <c r="L137" s="203"/>
      <c r="M137" s="204" t="s">
        <v>1</v>
      </c>
      <c r="N137" s="205" t="s">
        <v>39</v>
      </c>
      <c r="O137" s="182"/>
      <c r="P137" s="183">
        <f t="shared" si="1"/>
        <v>0</v>
      </c>
      <c r="Q137" s="183">
        <v>0</v>
      </c>
      <c r="R137" s="183">
        <f t="shared" si="2"/>
        <v>0</v>
      </c>
      <c r="S137" s="183">
        <v>0</v>
      </c>
      <c r="T137" s="184">
        <f t="shared" si="3"/>
        <v>0</v>
      </c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R137" s="185" t="s">
        <v>185</v>
      </c>
      <c r="AT137" s="185" t="s">
        <v>198</v>
      </c>
      <c r="AU137" s="185" t="s">
        <v>84</v>
      </c>
      <c r="AY137" s="84" t="s">
        <v>146</v>
      </c>
      <c r="BE137" s="186">
        <f t="shared" si="4"/>
        <v>0</v>
      </c>
      <c r="BF137" s="186">
        <f t="shared" si="5"/>
        <v>0</v>
      </c>
      <c r="BG137" s="186">
        <f t="shared" si="6"/>
        <v>0</v>
      </c>
      <c r="BH137" s="186">
        <f t="shared" si="7"/>
        <v>0</v>
      </c>
      <c r="BI137" s="186">
        <f t="shared" si="8"/>
        <v>0</v>
      </c>
      <c r="BJ137" s="84" t="s">
        <v>84</v>
      </c>
      <c r="BK137" s="186">
        <f t="shared" si="9"/>
        <v>0</v>
      </c>
      <c r="BL137" s="84" t="s">
        <v>153</v>
      </c>
      <c r="BM137" s="185" t="s">
        <v>268</v>
      </c>
    </row>
    <row r="138" spans="1:65" s="94" customFormat="1" ht="24" customHeight="1">
      <c r="A138" s="91"/>
      <c r="B138" s="92"/>
      <c r="C138" s="196" t="s">
        <v>217</v>
      </c>
      <c r="D138" s="196" t="s">
        <v>198</v>
      </c>
      <c r="E138" s="197" t="s">
        <v>586</v>
      </c>
      <c r="F138" s="198" t="s">
        <v>587</v>
      </c>
      <c r="G138" s="199" t="s">
        <v>161</v>
      </c>
      <c r="H138" s="200">
        <v>10</v>
      </c>
      <c r="I138" s="81"/>
      <c r="J138" s="201">
        <f t="shared" si="0"/>
        <v>0</v>
      </c>
      <c r="K138" s="202"/>
      <c r="L138" s="203"/>
      <c r="M138" s="204" t="s">
        <v>1</v>
      </c>
      <c r="N138" s="205" t="s">
        <v>39</v>
      </c>
      <c r="O138" s="182"/>
      <c r="P138" s="183">
        <f t="shared" si="1"/>
        <v>0</v>
      </c>
      <c r="Q138" s="183">
        <v>0</v>
      </c>
      <c r="R138" s="183">
        <f t="shared" si="2"/>
        <v>0</v>
      </c>
      <c r="S138" s="183">
        <v>0</v>
      </c>
      <c r="T138" s="184">
        <f t="shared" si="3"/>
        <v>0</v>
      </c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R138" s="185" t="s">
        <v>185</v>
      </c>
      <c r="AT138" s="185" t="s">
        <v>198</v>
      </c>
      <c r="AU138" s="185" t="s">
        <v>84</v>
      </c>
      <c r="AY138" s="84" t="s">
        <v>146</v>
      </c>
      <c r="BE138" s="186">
        <f t="shared" si="4"/>
        <v>0</v>
      </c>
      <c r="BF138" s="186">
        <f t="shared" si="5"/>
        <v>0</v>
      </c>
      <c r="BG138" s="186">
        <f t="shared" si="6"/>
        <v>0</v>
      </c>
      <c r="BH138" s="186">
        <f t="shared" si="7"/>
        <v>0</v>
      </c>
      <c r="BI138" s="186">
        <f t="shared" si="8"/>
        <v>0</v>
      </c>
      <c r="BJ138" s="84" t="s">
        <v>84</v>
      </c>
      <c r="BK138" s="186">
        <f t="shared" si="9"/>
        <v>0</v>
      </c>
      <c r="BL138" s="84" t="s">
        <v>153</v>
      </c>
      <c r="BM138" s="185" t="s">
        <v>275</v>
      </c>
    </row>
    <row r="139" spans="1:65" s="94" customFormat="1" ht="24" customHeight="1">
      <c r="A139" s="91"/>
      <c r="B139" s="92"/>
      <c r="C139" s="196" t="s">
        <v>222</v>
      </c>
      <c r="D139" s="196" t="s">
        <v>198</v>
      </c>
      <c r="E139" s="197" t="s">
        <v>588</v>
      </c>
      <c r="F139" s="198" t="s">
        <v>589</v>
      </c>
      <c r="G139" s="199" t="s">
        <v>161</v>
      </c>
      <c r="H139" s="200">
        <v>14</v>
      </c>
      <c r="I139" s="81"/>
      <c r="J139" s="201">
        <f t="shared" si="0"/>
        <v>0</v>
      </c>
      <c r="K139" s="202"/>
      <c r="L139" s="203"/>
      <c r="M139" s="204" t="s">
        <v>1</v>
      </c>
      <c r="N139" s="205" t="s">
        <v>39</v>
      </c>
      <c r="O139" s="182"/>
      <c r="P139" s="183">
        <f t="shared" si="1"/>
        <v>0</v>
      </c>
      <c r="Q139" s="183">
        <v>0</v>
      </c>
      <c r="R139" s="183">
        <f t="shared" si="2"/>
        <v>0</v>
      </c>
      <c r="S139" s="183">
        <v>0</v>
      </c>
      <c r="T139" s="184">
        <f t="shared" si="3"/>
        <v>0</v>
      </c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R139" s="185" t="s">
        <v>185</v>
      </c>
      <c r="AT139" s="185" t="s">
        <v>198</v>
      </c>
      <c r="AU139" s="185" t="s">
        <v>84</v>
      </c>
      <c r="AY139" s="84" t="s">
        <v>146</v>
      </c>
      <c r="BE139" s="186">
        <f t="shared" si="4"/>
        <v>0</v>
      </c>
      <c r="BF139" s="186">
        <f t="shared" si="5"/>
        <v>0</v>
      </c>
      <c r="BG139" s="186">
        <f t="shared" si="6"/>
        <v>0</v>
      </c>
      <c r="BH139" s="186">
        <f t="shared" si="7"/>
        <v>0</v>
      </c>
      <c r="BI139" s="186">
        <f t="shared" si="8"/>
        <v>0</v>
      </c>
      <c r="BJ139" s="84" t="s">
        <v>84</v>
      </c>
      <c r="BK139" s="186">
        <f t="shared" si="9"/>
        <v>0</v>
      </c>
      <c r="BL139" s="84" t="s">
        <v>153</v>
      </c>
      <c r="BM139" s="185" t="s">
        <v>283</v>
      </c>
    </row>
    <row r="140" spans="1:65" s="94" customFormat="1" ht="16.5" customHeight="1">
      <c r="A140" s="91"/>
      <c r="B140" s="92"/>
      <c r="C140" s="196" t="s">
        <v>195</v>
      </c>
      <c r="D140" s="196" t="s">
        <v>198</v>
      </c>
      <c r="E140" s="197" t="s">
        <v>590</v>
      </c>
      <c r="F140" s="198" t="s">
        <v>591</v>
      </c>
      <c r="G140" s="199" t="s">
        <v>161</v>
      </c>
      <c r="H140" s="200">
        <v>60</v>
      </c>
      <c r="I140" s="81"/>
      <c r="J140" s="201">
        <f t="shared" si="0"/>
        <v>0</v>
      </c>
      <c r="K140" s="202"/>
      <c r="L140" s="203"/>
      <c r="M140" s="204" t="s">
        <v>1</v>
      </c>
      <c r="N140" s="205" t="s">
        <v>39</v>
      </c>
      <c r="O140" s="182"/>
      <c r="P140" s="183">
        <f t="shared" si="1"/>
        <v>0</v>
      </c>
      <c r="Q140" s="183">
        <v>0</v>
      </c>
      <c r="R140" s="183">
        <f t="shared" si="2"/>
        <v>0</v>
      </c>
      <c r="S140" s="183">
        <v>0</v>
      </c>
      <c r="T140" s="184">
        <f t="shared" si="3"/>
        <v>0</v>
      </c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R140" s="185" t="s">
        <v>185</v>
      </c>
      <c r="AT140" s="185" t="s">
        <v>198</v>
      </c>
      <c r="AU140" s="185" t="s">
        <v>84</v>
      </c>
      <c r="AY140" s="84" t="s">
        <v>146</v>
      </c>
      <c r="BE140" s="186">
        <f t="shared" si="4"/>
        <v>0</v>
      </c>
      <c r="BF140" s="186">
        <f t="shared" si="5"/>
        <v>0</v>
      </c>
      <c r="BG140" s="186">
        <f t="shared" si="6"/>
        <v>0</v>
      </c>
      <c r="BH140" s="186">
        <f t="shared" si="7"/>
        <v>0</v>
      </c>
      <c r="BI140" s="186">
        <f t="shared" si="8"/>
        <v>0</v>
      </c>
      <c r="BJ140" s="84" t="s">
        <v>84</v>
      </c>
      <c r="BK140" s="186">
        <f t="shared" si="9"/>
        <v>0</v>
      </c>
      <c r="BL140" s="84" t="s">
        <v>153</v>
      </c>
      <c r="BM140" s="185" t="s">
        <v>201</v>
      </c>
    </row>
    <row r="141" spans="1:65" s="94" customFormat="1" ht="16.5" customHeight="1">
      <c r="A141" s="91"/>
      <c r="B141" s="92"/>
      <c r="C141" s="173" t="s">
        <v>230</v>
      </c>
      <c r="D141" s="173" t="s">
        <v>149</v>
      </c>
      <c r="E141" s="174" t="s">
        <v>592</v>
      </c>
      <c r="F141" s="175" t="s">
        <v>593</v>
      </c>
      <c r="G141" s="176" t="s">
        <v>161</v>
      </c>
      <c r="H141" s="177">
        <v>160</v>
      </c>
      <c r="I141" s="79"/>
      <c r="J141" s="178">
        <f t="shared" si="0"/>
        <v>0</v>
      </c>
      <c r="K141" s="179"/>
      <c r="L141" s="92"/>
      <c r="M141" s="180" t="s">
        <v>1</v>
      </c>
      <c r="N141" s="181" t="s">
        <v>39</v>
      </c>
      <c r="O141" s="182"/>
      <c r="P141" s="183">
        <f t="shared" si="1"/>
        <v>0</v>
      </c>
      <c r="Q141" s="183">
        <v>0</v>
      </c>
      <c r="R141" s="183">
        <f t="shared" si="2"/>
        <v>0</v>
      </c>
      <c r="S141" s="183">
        <v>0</v>
      </c>
      <c r="T141" s="184">
        <f t="shared" si="3"/>
        <v>0</v>
      </c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R141" s="185" t="s">
        <v>153</v>
      </c>
      <c r="AT141" s="185" t="s">
        <v>149</v>
      </c>
      <c r="AU141" s="185" t="s">
        <v>84</v>
      </c>
      <c r="AY141" s="84" t="s">
        <v>146</v>
      </c>
      <c r="BE141" s="186">
        <f t="shared" si="4"/>
        <v>0</v>
      </c>
      <c r="BF141" s="186">
        <f t="shared" si="5"/>
        <v>0</v>
      </c>
      <c r="BG141" s="186">
        <f t="shared" si="6"/>
        <v>0</v>
      </c>
      <c r="BH141" s="186">
        <f t="shared" si="7"/>
        <v>0</v>
      </c>
      <c r="BI141" s="186">
        <f t="shared" si="8"/>
        <v>0</v>
      </c>
      <c r="BJ141" s="84" t="s">
        <v>84</v>
      </c>
      <c r="BK141" s="186">
        <f t="shared" si="9"/>
        <v>0</v>
      </c>
      <c r="BL141" s="84" t="s">
        <v>153</v>
      </c>
      <c r="BM141" s="185" t="s">
        <v>315</v>
      </c>
    </row>
    <row r="142" spans="2:51" s="187" customFormat="1" ht="12">
      <c r="B142" s="188"/>
      <c r="D142" s="189" t="s">
        <v>155</v>
      </c>
      <c r="E142" s="190" t="s">
        <v>1</v>
      </c>
      <c r="F142" s="191" t="s">
        <v>594</v>
      </c>
      <c r="H142" s="192">
        <v>160</v>
      </c>
      <c r="I142" s="80"/>
      <c r="L142" s="188"/>
      <c r="M142" s="193"/>
      <c r="N142" s="194"/>
      <c r="O142" s="194"/>
      <c r="P142" s="194"/>
      <c r="Q142" s="194"/>
      <c r="R142" s="194"/>
      <c r="S142" s="194"/>
      <c r="T142" s="195"/>
      <c r="AT142" s="190" t="s">
        <v>155</v>
      </c>
      <c r="AU142" s="190" t="s">
        <v>84</v>
      </c>
      <c r="AV142" s="187" t="s">
        <v>84</v>
      </c>
      <c r="AW142" s="187" t="s">
        <v>29</v>
      </c>
      <c r="AX142" s="187" t="s">
        <v>81</v>
      </c>
      <c r="AY142" s="190" t="s">
        <v>146</v>
      </c>
    </row>
    <row r="143" spans="1:65" s="94" customFormat="1" ht="24" customHeight="1">
      <c r="A143" s="91"/>
      <c r="B143" s="92"/>
      <c r="C143" s="196" t="s">
        <v>234</v>
      </c>
      <c r="D143" s="196" t="s">
        <v>198</v>
      </c>
      <c r="E143" s="197" t="s">
        <v>595</v>
      </c>
      <c r="F143" s="198" t="s">
        <v>596</v>
      </c>
      <c r="G143" s="199" t="s">
        <v>161</v>
      </c>
      <c r="H143" s="200">
        <v>60</v>
      </c>
      <c r="I143" s="81"/>
      <c r="J143" s="201">
        <f>ROUND(I143*H143,2)</f>
        <v>0</v>
      </c>
      <c r="K143" s="202"/>
      <c r="L143" s="203"/>
      <c r="M143" s="204" t="s">
        <v>1</v>
      </c>
      <c r="N143" s="205" t="s">
        <v>39</v>
      </c>
      <c r="O143" s="182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R143" s="185" t="s">
        <v>185</v>
      </c>
      <c r="AT143" s="185" t="s">
        <v>198</v>
      </c>
      <c r="AU143" s="185" t="s">
        <v>84</v>
      </c>
      <c r="AY143" s="84" t="s">
        <v>146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84" t="s">
        <v>84</v>
      </c>
      <c r="BK143" s="186">
        <f>ROUND(I143*H143,2)</f>
        <v>0</v>
      </c>
      <c r="BL143" s="84" t="s">
        <v>153</v>
      </c>
      <c r="BM143" s="185" t="s">
        <v>323</v>
      </c>
    </row>
    <row r="144" spans="1:65" s="94" customFormat="1" ht="24" customHeight="1">
      <c r="A144" s="91"/>
      <c r="B144" s="92"/>
      <c r="C144" s="196" t="s">
        <v>239</v>
      </c>
      <c r="D144" s="196" t="s">
        <v>198</v>
      </c>
      <c r="E144" s="197" t="s">
        <v>597</v>
      </c>
      <c r="F144" s="198" t="s">
        <v>598</v>
      </c>
      <c r="G144" s="199" t="s">
        <v>161</v>
      </c>
      <c r="H144" s="200">
        <v>100</v>
      </c>
      <c r="I144" s="81"/>
      <c r="J144" s="201">
        <f>ROUND(I144*H144,2)</f>
        <v>0</v>
      </c>
      <c r="K144" s="202"/>
      <c r="L144" s="203"/>
      <c r="M144" s="210" t="s">
        <v>1</v>
      </c>
      <c r="N144" s="211" t="s">
        <v>39</v>
      </c>
      <c r="O144" s="21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R144" s="185" t="s">
        <v>185</v>
      </c>
      <c r="AT144" s="185" t="s">
        <v>198</v>
      </c>
      <c r="AU144" s="185" t="s">
        <v>84</v>
      </c>
      <c r="AY144" s="84" t="s">
        <v>146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84" t="s">
        <v>84</v>
      </c>
      <c r="BK144" s="186">
        <f>ROUND(I144*H144,2)</f>
        <v>0</v>
      </c>
      <c r="BL144" s="84" t="s">
        <v>153</v>
      </c>
      <c r="BM144" s="185" t="s">
        <v>331</v>
      </c>
    </row>
    <row r="145" spans="1:31" s="94" customFormat="1" ht="6.9" customHeight="1">
      <c r="A145" s="91"/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92"/>
      <c r="M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</row>
  </sheetData>
  <sheetProtection password="CB59" sheet="1" objects="1" scenarios="1"/>
  <autoFilter ref="C118:K14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4"/>
  <sheetViews>
    <sheetView showGridLines="0" zoomScale="90" zoomScaleNormal="90" workbookViewId="0" topLeftCell="A128">
      <selection activeCell="I143" sqref="I143"/>
    </sheetView>
  </sheetViews>
  <sheetFormatPr defaultColWidth="9.140625" defaultRowHeight="12"/>
  <cols>
    <col min="1" max="1" width="8.28125" style="83" customWidth="1"/>
    <col min="2" max="2" width="1.7109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00390625" style="83" customWidth="1"/>
    <col min="8" max="8" width="11.421875" style="83" customWidth="1"/>
    <col min="9" max="10" width="20.140625" style="83" customWidth="1"/>
    <col min="11" max="11" width="20.140625" style="83" hidden="1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140625" style="83" customWidth="1"/>
    <col min="44" max="65" width="9.28125" style="83" hidden="1" customWidth="1"/>
    <col min="66" max="16384" width="9.140625" style="83" customWidth="1"/>
  </cols>
  <sheetData>
    <row r="1" ht="12"/>
    <row r="2" spans="12:46" ht="36.9" customHeight="1"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84" t="s">
        <v>90</v>
      </c>
    </row>
    <row r="3" spans="2:46" ht="6.9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81</v>
      </c>
    </row>
    <row r="4" spans="2:46" ht="24.9" customHeight="1">
      <c r="B4" s="87"/>
      <c r="D4" s="88" t="s">
        <v>111</v>
      </c>
      <c r="L4" s="87"/>
      <c r="M4" s="89" t="s">
        <v>9</v>
      </c>
      <c r="AT4" s="84" t="s">
        <v>3</v>
      </c>
    </row>
    <row r="5" spans="2:12" ht="6.9" customHeight="1">
      <c r="B5" s="87"/>
      <c r="L5" s="87"/>
    </row>
    <row r="6" spans="2:12" ht="12" customHeight="1">
      <c r="B6" s="87"/>
      <c r="D6" s="90" t="s">
        <v>15</v>
      </c>
      <c r="L6" s="87"/>
    </row>
    <row r="7" spans="2:12" ht="16.5" customHeight="1">
      <c r="B7" s="87"/>
      <c r="E7" s="276" t="str">
        <f>'Rekapitulace stavby'!K6</f>
        <v>SŠ PTA - Svářečská škola a výukový pavilon - EI</v>
      </c>
      <c r="F7" s="277"/>
      <c r="G7" s="277"/>
      <c r="H7" s="277"/>
      <c r="L7" s="87"/>
    </row>
    <row r="8" spans="1:31" s="94" customFormat="1" ht="12" customHeight="1">
      <c r="A8" s="91"/>
      <c r="B8" s="92"/>
      <c r="C8" s="91"/>
      <c r="D8" s="90" t="s">
        <v>112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74" t="s">
        <v>599</v>
      </c>
      <c r="F9" s="275"/>
      <c r="G9" s="275"/>
      <c r="H9" s="275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17</v>
      </c>
      <c r="E11" s="91"/>
      <c r="F11" s="96" t="s">
        <v>1</v>
      </c>
      <c r="G11" s="91"/>
      <c r="H11" s="91"/>
      <c r="I11" s="90" t="s">
        <v>18</v>
      </c>
      <c r="J11" s="96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19</v>
      </c>
      <c r="E12" s="91"/>
      <c r="F12" s="96" t="s">
        <v>20</v>
      </c>
      <c r="G12" s="91"/>
      <c r="H12" s="91"/>
      <c r="I12" s="90" t="s">
        <v>21</v>
      </c>
      <c r="J12" s="97" t="str">
        <f>'Rekapitulace stavby'!AN8</f>
        <v>6. 12. 2019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8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23</v>
      </c>
      <c r="E14" s="91"/>
      <c r="F14" s="91"/>
      <c r="G14" s="91"/>
      <c r="H14" s="91"/>
      <c r="I14" s="90" t="s">
        <v>24</v>
      </c>
      <c r="J14" s="96" t="str">
        <f>IF('Rekapitulace stavby'!AN10="","",'Rekapitulace stavby'!AN10)</f>
        <v/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6" t="str">
        <f>IF('Rekapitulace stavby'!E11="","",'Rekapitulace stavby'!E11)</f>
        <v xml:space="preserve"> </v>
      </c>
      <c r="F15" s="91"/>
      <c r="G15" s="91"/>
      <c r="H15" s="91"/>
      <c r="I15" s="90" t="s">
        <v>25</v>
      </c>
      <c r="J15" s="96" t="str">
        <f>IF('Rekapitulace stavby'!AN11="","",'Rekapitulace stavby'!AN11)</f>
        <v/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26</v>
      </c>
      <c r="E17" s="91"/>
      <c r="F17" s="91"/>
      <c r="G17" s="91"/>
      <c r="H17" s="91"/>
      <c r="I17" s="90" t="s">
        <v>24</v>
      </c>
      <c r="J17" s="98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80" t="str">
        <f>'Rekapitulace stavby'!E14</f>
        <v>Vyplň údaj</v>
      </c>
      <c r="F18" s="281"/>
      <c r="G18" s="281"/>
      <c r="H18" s="281"/>
      <c r="I18" s="90" t="s">
        <v>25</v>
      </c>
      <c r="J18" s="98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28</v>
      </c>
      <c r="E20" s="91"/>
      <c r="F20" s="91"/>
      <c r="G20" s="91"/>
      <c r="H20" s="91"/>
      <c r="I20" s="90" t="s">
        <v>24</v>
      </c>
      <c r="J20" s="96" t="str">
        <f>IF('Rekapitulace stavby'!AN16="","",'Rekapitulace stavby'!AN16)</f>
        <v/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6" t="str">
        <f>IF('Rekapitulace stavby'!E17="","",'Rekapitulace stavby'!E17)</f>
        <v xml:space="preserve"> </v>
      </c>
      <c r="F21" s="91"/>
      <c r="G21" s="91"/>
      <c r="H21" s="91"/>
      <c r="I21" s="90" t="s">
        <v>25</v>
      </c>
      <c r="J21" s="96" t="str">
        <f>IF('Rekapitulace stavby'!AN17="","",'Rekapitulace stavby'!AN17)</f>
        <v/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30</v>
      </c>
      <c r="E23" s="91"/>
      <c r="F23" s="91"/>
      <c r="G23" s="91"/>
      <c r="H23" s="91"/>
      <c r="I23" s="90" t="s">
        <v>24</v>
      </c>
      <c r="J23" s="96" t="str">
        <f>IF('Rekapitulace stavby'!AN19="","",'Rekapitulace stavby'!AN19)</f>
        <v/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6" t="str">
        <f>IF('Rekapitulace stavby'!E20="","",'Rekapitulace stavby'!E20)</f>
        <v xml:space="preserve"> </v>
      </c>
      <c r="F24" s="91"/>
      <c r="G24" s="91"/>
      <c r="H24" s="91"/>
      <c r="I24" s="90" t="s">
        <v>25</v>
      </c>
      <c r="J24" s="96" t="str">
        <f>IF('Rekapitulace stavby'!AN20="","",'Rekapitulace stavby'!AN20)</f>
        <v/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31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2" customFormat="1" ht="114.75" customHeight="1">
      <c r="A27" s="99"/>
      <c r="B27" s="100"/>
      <c r="C27" s="99"/>
      <c r="D27" s="99"/>
      <c r="E27" s="282" t="s">
        <v>114</v>
      </c>
      <c r="F27" s="282"/>
      <c r="G27" s="282"/>
      <c r="H27" s="282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4" customFormat="1" ht="6.9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" customHeight="1">
      <c r="A29" s="91"/>
      <c r="B29" s="92"/>
      <c r="C29" s="91"/>
      <c r="D29" s="103"/>
      <c r="E29" s="103"/>
      <c r="F29" s="103"/>
      <c r="G29" s="103"/>
      <c r="H29" s="103"/>
      <c r="I29" s="103"/>
      <c r="J29" s="103"/>
      <c r="K29" s="103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4" t="s">
        <v>33</v>
      </c>
      <c r="E30" s="91"/>
      <c r="F30" s="91"/>
      <c r="G30" s="91"/>
      <c r="H30" s="91"/>
      <c r="I30" s="91"/>
      <c r="J30" s="105">
        <f>ROUND(J129,2)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" customHeight="1">
      <c r="A31" s="91"/>
      <c r="B31" s="92"/>
      <c r="C31" s="91"/>
      <c r="D31" s="103"/>
      <c r="E31" s="103"/>
      <c r="F31" s="103"/>
      <c r="G31" s="103"/>
      <c r="H31" s="103"/>
      <c r="I31" s="103"/>
      <c r="J31" s="103"/>
      <c r="K31" s="103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" customHeight="1">
      <c r="A32" s="91"/>
      <c r="B32" s="92"/>
      <c r="C32" s="91"/>
      <c r="D32" s="91"/>
      <c r="E32" s="91"/>
      <c r="F32" s="106" t="s">
        <v>35</v>
      </c>
      <c r="G32" s="91"/>
      <c r="H32" s="91"/>
      <c r="I32" s="106" t="s">
        <v>34</v>
      </c>
      <c r="J32" s="106" t="s">
        <v>36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" customHeight="1">
      <c r="A33" s="91"/>
      <c r="B33" s="92"/>
      <c r="C33" s="91"/>
      <c r="D33" s="107" t="s">
        <v>37</v>
      </c>
      <c r="E33" s="90" t="s">
        <v>38</v>
      </c>
      <c r="F33" s="108">
        <v>0</v>
      </c>
      <c r="G33" s="91"/>
      <c r="H33" s="91"/>
      <c r="I33" s="109">
        <v>0.21</v>
      </c>
      <c r="J33" s="108">
        <f>ROUND(((SUM(BE129:BE313))*I33),2)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" customHeight="1">
      <c r="A34" s="91"/>
      <c r="B34" s="92"/>
      <c r="C34" s="91"/>
      <c r="D34" s="91"/>
      <c r="E34" s="90" t="s">
        <v>39</v>
      </c>
      <c r="F34" s="108">
        <f>J30</f>
        <v>0</v>
      </c>
      <c r="G34" s="91"/>
      <c r="H34" s="91"/>
      <c r="I34" s="109">
        <v>0.21</v>
      </c>
      <c r="J34" s="108">
        <f>F34*0.21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" customHeight="1" hidden="1">
      <c r="A35" s="91"/>
      <c r="B35" s="92"/>
      <c r="C35" s="91"/>
      <c r="D35" s="91"/>
      <c r="E35" s="90" t="s">
        <v>40</v>
      </c>
      <c r="F35" s="108">
        <f>ROUND((SUM(BG129:BG313)),2)</f>
        <v>0</v>
      </c>
      <c r="G35" s="91"/>
      <c r="H35" s="91"/>
      <c r="I35" s="109">
        <v>0.21</v>
      </c>
      <c r="J35" s="108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" customHeight="1" hidden="1">
      <c r="A36" s="91"/>
      <c r="B36" s="92"/>
      <c r="C36" s="91"/>
      <c r="D36" s="91"/>
      <c r="E36" s="90" t="s">
        <v>41</v>
      </c>
      <c r="F36" s="108">
        <f>ROUND((SUM(BH129:BH313)),2)</f>
        <v>0</v>
      </c>
      <c r="G36" s="91"/>
      <c r="H36" s="91"/>
      <c r="I36" s="109">
        <v>0.21</v>
      </c>
      <c r="J36" s="108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" customHeight="1" hidden="1">
      <c r="A37" s="91"/>
      <c r="B37" s="92"/>
      <c r="C37" s="91"/>
      <c r="D37" s="91"/>
      <c r="E37" s="90" t="s">
        <v>42</v>
      </c>
      <c r="F37" s="108">
        <f>ROUND((SUM(BI129:BI313)),2)</f>
        <v>0</v>
      </c>
      <c r="G37" s="91"/>
      <c r="H37" s="91"/>
      <c r="I37" s="109">
        <v>0</v>
      </c>
      <c r="J37" s="108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10"/>
      <c r="D39" s="111" t="s">
        <v>43</v>
      </c>
      <c r="E39" s="112"/>
      <c r="F39" s="112"/>
      <c r="G39" s="113" t="s">
        <v>44</v>
      </c>
      <c r="H39" s="114" t="s">
        <v>45</v>
      </c>
      <c r="I39" s="112"/>
      <c r="J39" s="115">
        <f>SUM(J30:J37)</f>
        <v>0</v>
      </c>
      <c r="K39" s="116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" customHeight="1">
      <c r="B41" s="87"/>
      <c r="L41" s="87"/>
    </row>
    <row r="42" spans="2:12" ht="14.4" customHeight="1">
      <c r="B42" s="87"/>
      <c r="L42" s="87"/>
    </row>
    <row r="43" spans="2:12" ht="14.4" customHeight="1">
      <c r="B43" s="87"/>
      <c r="L43" s="87"/>
    </row>
    <row r="44" spans="2:12" ht="14.4" customHeight="1">
      <c r="B44" s="87"/>
      <c r="L44" s="87"/>
    </row>
    <row r="45" spans="2:12" ht="14.4" customHeight="1">
      <c r="B45" s="87"/>
      <c r="L45" s="87"/>
    </row>
    <row r="46" spans="2:12" ht="14.4" customHeight="1">
      <c r="B46" s="87"/>
      <c r="L46" s="87"/>
    </row>
    <row r="47" spans="2:12" ht="14.4" customHeight="1">
      <c r="B47" s="87"/>
      <c r="L47" s="87"/>
    </row>
    <row r="48" spans="2:12" ht="14.4" customHeight="1">
      <c r="B48" s="87"/>
      <c r="L48" s="87"/>
    </row>
    <row r="49" spans="2:12" ht="14.4" customHeight="1">
      <c r="B49" s="87"/>
      <c r="L49" s="87"/>
    </row>
    <row r="50" spans="2:12" s="94" customFormat="1" ht="14.4" customHeight="1">
      <c r="B50" s="93"/>
      <c r="D50" s="117" t="s">
        <v>46</v>
      </c>
      <c r="E50" s="118"/>
      <c r="F50" s="118"/>
      <c r="G50" s="117" t="s">
        <v>47</v>
      </c>
      <c r="H50" s="118"/>
      <c r="I50" s="118"/>
      <c r="J50" s="118"/>
      <c r="K50" s="118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3.2">
      <c r="A61" s="91"/>
      <c r="B61" s="92"/>
      <c r="C61" s="91"/>
      <c r="D61" s="119" t="s">
        <v>48</v>
      </c>
      <c r="E61" s="120"/>
      <c r="F61" s="121" t="s">
        <v>49</v>
      </c>
      <c r="G61" s="119" t="s">
        <v>48</v>
      </c>
      <c r="H61" s="120"/>
      <c r="I61" s="120"/>
      <c r="J61" s="122" t="s">
        <v>49</v>
      </c>
      <c r="K61" s="120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3.2">
      <c r="A65" s="91"/>
      <c r="B65" s="92"/>
      <c r="C65" s="91"/>
      <c r="D65" s="117" t="s">
        <v>50</v>
      </c>
      <c r="E65" s="123"/>
      <c r="F65" s="123"/>
      <c r="G65" s="117" t="s">
        <v>51</v>
      </c>
      <c r="H65" s="123"/>
      <c r="I65" s="123"/>
      <c r="J65" s="123"/>
      <c r="K65" s="123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3.2">
      <c r="A76" s="91"/>
      <c r="B76" s="92"/>
      <c r="C76" s="91"/>
      <c r="D76" s="119" t="s">
        <v>48</v>
      </c>
      <c r="E76" s="120"/>
      <c r="F76" s="121" t="s">
        <v>49</v>
      </c>
      <c r="G76" s="119" t="s">
        <v>48</v>
      </c>
      <c r="H76" s="120"/>
      <c r="I76" s="120"/>
      <c r="J76" s="122" t="s">
        <v>49</v>
      </c>
      <c r="K76" s="120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" customHeight="1">
      <c r="A77" s="91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" customHeight="1">
      <c r="A81" s="91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" customHeight="1">
      <c r="A82" s="91"/>
      <c r="B82" s="92"/>
      <c r="C82" s="88" t="s">
        <v>115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15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76" t="str">
        <f>E7</f>
        <v>SŠ PTA - Svářečská škola a výukový pavilon - EI</v>
      </c>
      <c r="F85" s="277"/>
      <c r="G85" s="277"/>
      <c r="H85" s="277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112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74" t="str">
        <f>E9</f>
        <v>SO 101g - Slaboproudá elektroinstalace</v>
      </c>
      <c r="F87" s="275"/>
      <c r="G87" s="275"/>
      <c r="H87" s="275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19</v>
      </c>
      <c r="D89" s="91"/>
      <c r="E89" s="91"/>
      <c r="F89" s="96" t="str">
        <f>F12</f>
        <v xml:space="preserve"> </v>
      </c>
      <c r="G89" s="91"/>
      <c r="H89" s="91"/>
      <c r="I89" s="90" t="s">
        <v>21</v>
      </c>
      <c r="J89" s="97" t="str">
        <f>IF(J12="","",J12)</f>
        <v>6. 12. 2019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15.15" customHeight="1">
      <c r="A91" s="91"/>
      <c r="B91" s="92"/>
      <c r="C91" s="90" t="s">
        <v>23</v>
      </c>
      <c r="D91" s="91"/>
      <c r="E91" s="91"/>
      <c r="F91" s="96" t="str">
        <f>E15</f>
        <v xml:space="preserve"> </v>
      </c>
      <c r="G91" s="91"/>
      <c r="H91" s="91"/>
      <c r="I91" s="90" t="s">
        <v>28</v>
      </c>
      <c r="J91" s="128" t="str">
        <f>E21</f>
        <v xml:space="preserve"> 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15" customHeight="1">
      <c r="A92" s="91"/>
      <c r="B92" s="92"/>
      <c r="C92" s="90" t="s">
        <v>26</v>
      </c>
      <c r="D92" s="91"/>
      <c r="E92" s="91"/>
      <c r="F92" s="96" t="str">
        <f>IF(E18="","",E18)</f>
        <v>Vyplň údaj</v>
      </c>
      <c r="G92" s="91"/>
      <c r="H92" s="91"/>
      <c r="I92" s="90" t="s">
        <v>30</v>
      </c>
      <c r="J92" s="128" t="str">
        <f>E24</f>
        <v xml:space="preserve"> 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9" t="s">
        <v>116</v>
      </c>
      <c r="D94" s="110"/>
      <c r="E94" s="110"/>
      <c r="F94" s="110"/>
      <c r="G94" s="110"/>
      <c r="H94" s="110"/>
      <c r="I94" s="110"/>
      <c r="J94" s="130" t="s">
        <v>117</v>
      </c>
      <c r="K94" s="110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8" customHeight="1">
      <c r="A96" s="91"/>
      <c r="B96" s="92"/>
      <c r="C96" s="131" t="s">
        <v>118</v>
      </c>
      <c r="D96" s="91"/>
      <c r="E96" s="91"/>
      <c r="F96" s="91"/>
      <c r="G96" s="91"/>
      <c r="H96" s="91"/>
      <c r="I96" s="91"/>
      <c r="J96" s="105">
        <f>J129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119</v>
      </c>
    </row>
    <row r="97" spans="2:12" s="132" customFormat="1" ht="24.9" customHeight="1">
      <c r="B97" s="133"/>
      <c r="D97" s="134" t="s">
        <v>120</v>
      </c>
      <c r="E97" s="135"/>
      <c r="F97" s="135"/>
      <c r="G97" s="135"/>
      <c r="H97" s="135"/>
      <c r="I97" s="135"/>
      <c r="J97" s="136">
        <f>J130</f>
        <v>0</v>
      </c>
      <c r="L97" s="133"/>
    </row>
    <row r="98" spans="2:12" s="137" customFormat="1" ht="19.95" customHeight="1">
      <c r="B98" s="138"/>
      <c r="D98" s="139" t="s">
        <v>122</v>
      </c>
      <c r="E98" s="140"/>
      <c r="F98" s="140"/>
      <c r="G98" s="140"/>
      <c r="H98" s="140"/>
      <c r="I98" s="140"/>
      <c r="J98" s="141">
        <f>J131</f>
        <v>0</v>
      </c>
      <c r="L98" s="138"/>
    </row>
    <row r="99" spans="2:12" s="137" customFormat="1" ht="19.95" customHeight="1">
      <c r="B99" s="138"/>
      <c r="D99" s="139" t="s">
        <v>123</v>
      </c>
      <c r="E99" s="140"/>
      <c r="F99" s="140"/>
      <c r="G99" s="140"/>
      <c r="H99" s="140"/>
      <c r="I99" s="140"/>
      <c r="J99" s="141">
        <f>J141</f>
        <v>0</v>
      </c>
      <c r="L99" s="138"/>
    </row>
    <row r="100" spans="2:12" s="132" customFormat="1" ht="24.9" customHeight="1">
      <c r="B100" s="133"/>
      <c r="D100" s="134" t="s">
        <v>559</v>
      </c>
      <c r="E100" s="135"/>
      <c r="F100" s="135"/>
      <c r="G100" s="135"/>
      <c r="H100" s="135"/>
      <c r="I100" s="135"/>
      <c r="J100" s="136">
        <f>J148</f>
        <v>0</v>
      </c>
      <c r="L100" s="133"/>
    </row>
    <row r="101" spans="2:12" s="137" customFormat="1" ht="19.95" customHeight="1">
      <c r="B101" s="138"/>
      <c r="D101" s="139" t="s">
        <v>600</v>
      </c>
      <c r="E101" s="140"/>
      <c r="F101" s="140"/>
      <c r="G101" s="140"/>
      <c r="H101" s="140"/>
      <c r="I101" s="140"/>
      <c r="J101" s="141">
        <f>J149</f>
        <v>0</v>
      </c>
      <c r="L101" s="138"/>
    </row>
    <row r="102" spans="2:12" s="137" customFormat="1" ht="19.95" customHeight="1">
      <c r="B102" s="138"/>
      <c r="D102" s="139" t="s">
        <v>125</v>
      </c>
      <c r="E102" s="140"/>
      <c r="F102" s="140"/>
      <c r="G102" s="140"/>
      <c r="H102" s="140"/>
      <c r="I102" s="140"/>
      <c r="J102" s="141">
        <f>J151</f>
        <v>0</v>
      </c>
      <c r="L102" s="138"/>
    </row>
    <row r="103" spans="2:12" s="137" customFormat="1" ht="19.95" customHeight="1">
      <c r="B103" s="138"/>
      <c r="D103" s="139" t="s">
        <v>126</v>
      </c>
      <c r="E103" s="140"/>
      <c r="F103" s="140"/>
      <c r="G103" s="140"/>
      <c r="H103" s="140"/>
      <c r="I103" s="140"/>
      <c r="J103" s="141">
        <f>J188</f>
        <v>0</v>
      </c>
      <c r="L103" s="138"/>
    </row>
    <row r="104" spans="2:12" s="132" customFormat="1" ht="24.9" customHeight="1">
      <c r="B104" s="133"/>
      <c r="D104" s="134" t="s">
        <v>128</v>
      </c>
      <c r="E104" s="135"/>
      <c r="F104" s="135"/>
      <c r="G104" s="135"/>
      <c r="H104" s="135"/>
      <c r="I104" s="135"/>
      <c r="J104" s="136">
        <f>J252</f>
        <v>0</v>
      </c>
      <c r="L104" s="133"/>
    </row>
    <row r="105" spans="2:12" s="137" customFormat="1" ht="19.95" customHeight="1">
      <c r="B105" s="138"/>
      <c r="D105" s="139" t="s">
        <v>129</v>
      </c>
      <c r="E105" s="140"/>
      <c r="F105" s="140"/>
      <c r="G105" s="140"/>
      <c r="H105" s="140"/>
      <c r="I105" s="140"/>
      <c r="J105" s="141">
        <f>J265</f>
        <v>0</v>
      </c>
      <c r="L105" s="138"/>
    </row>
    <row r="106" spans="2:12" s="137" customFormat="1" ht="19.95" customHeight="1">
      <c r="B106" s="138"/>
      <c r="D106" s="139" t="s">
        <v>130</v>
      </c>
      <c r="E106" s="140"/>
      <c r="F106" s="140"/>
      <c r="G106" s="140"/>
      <c r="H106" s="140"/>
      <c r="I106" s="140"/>
      <c r="J106" s="141">
        <f>J300</f>
        <v>0</v>
      </c>
      <c r="L106" s="138"/>
    </row>
    <row r="107" spans="2:12" s="137" customFormat="1" ht="19.95" customHeight="1">
      <c r="B107" s="138"/>
      <c r="D107" s="139" t="s">
        <v>601</v>
      </c>
      <c r="E107" s="140"/>
      <c r="F107" s="140"/>
      <c r="G107" s="140"/>
      <c r="H107" s="140"/>
      <c r="I107" s="140"/>
      <c r="J107" s="141">
        <f>J303</f>
        <v>0</v>
      </c>
      <c r="L107" s="138"/>
    </row>
    <row r="108" spans="2:12" s="132" customFormat="1" ht="24.9" customHeight="1">
      <c r="B108" s="133"/>
      <c r="D108" s="134" t="s">
        <v>602</v>
      </c>
      <c r="E108" s="135"/>
      <c r="F108" s="135"/>
      <c r="G108" s="135"/>
      <c r="H108" s="135"/>
      <c r="I108" s="135"/>
      <c r="J108" s="136">
        <f>J308</f>
        <v>0</v>
      </c>
      <c r="L108" s="133"/>
    </row>
    <row r="109" spans="2:12" s="137" customFormat="1" ht="19.95" customHeight="1">
      <c r="B109" s="138"/>
      <c r="D109" s="139" t="s">
        <v>603</v>
      </c>
      <c r="E109" s="140"/>
      <c r="F109" s="140"/>
      <c r="G109" s="140"/>
      <c r="H109" s="140"/>
      <c r="I109" s="140"/>
      <c r="J109" s="141">
        <f>J309</f>
        <v>0</v>
      </c>
      <c r="L109" s="138"/>
    </row>
    <row r="110" spans="1:31" s="94" customFormat="1" ht="21.75" customHeight="1">
      <c r="A110" s="91"/>
      <c r="B110" s="92"/>
      <c r="C110" s="91"/>
      <c r="D110" s="91"/>
      <c r="E110" s="91"/>
      <c r="F110" s="91"/>
      <c r="G110" s="91"/>
      <c r="H110" s="91"/>
      <c r="I110" s="91"/>
      <c r="J110" s="91"/>
      <c r="K110" s="91"/>
      <c r="L110" s="93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</row>
    <row r="111" spans="1:31" s="94" customFormat="1" ht="6.9" customHeight="1">
      <c r="A111" s="91"/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93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</row>
    <row r="115" spans="1:31" s="94" customFormat="1" ht="6.9" customHeight="1">
      <c r="A115" s="91"/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93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4" customFormat="1" ht="24.9" customHeight="1">
      <c r="A116" s="91"/>
      <c r="B116" s="92"/>
      <c r="C116" s="88" t="s">
        <v>131</v>
      </c>
      <c r="D116" s="91"/>
      <c r="E116" s="91"/>
      <c r="F116" s="91"/>
      <c r="G116" s="91"/>
      <c r="H116" s="91"/>
      <c r="I116" s="91"/>
      <c r="J116" s="91"/>
      <c r="K116" s="91"/>
      <c r="L116" s="93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4" customFormat="1" ht="6.9" customHeight="1">
      <c r="A117" s="91"/>
      <c r="B117" s="92"/>
      <c r="C117" s="91"/>
      <c r="D117" s="91"/>
      <c r="E117" s="91"/>
      <c r="F117" s="91"/>
      <c r="G117" s="91"/>
      <c r="H117" s="91"/>
      <c r="I117" s="91"/>
      <c r="J117" s="91"/>
      <c r="K117" s="91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94" customFormat="1" ht="12" customHeight="1">
      <c r="A118" s="91"/>
      <c r="B118" s="92"/>
      <c r="C118" s="90" t="s">
        <v>15</v>
      </c>
      <c r="D118" s="91"/>
      <c r="E118" s="91"/>
      <c r="F118" s="91"/>
      <c r="G118" s="91"/>
      <c r="H118" s="91"/>
      <c r="I118" s="91"/>
      <c r="J118" s="91"/>
      <c r="K118" s="91"/>
      <c r="L118" s="93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s="94" customFormat="1" ht="16.5" customHeight="1">
      <c r="A119" s="91"/>
      <c r="B119" s="92"/>
      <c r="C119" s="91"/>
      <c r="D119" s="91"/>
      <c r="E119" s="276" t="str">
        <f>E7</f>
        <v>SŠ PTA - Svářečská škola a výukový pavilon - EI</v>
      </c>
      <c r="F119" s="277"/>
      <c r="G119" s="277"/>
      <c r="H119" s="277"/>
      <c r="I119" s="91"/>
      <c r="J119" s="91"/>
      <c r="K119" s="91"/>
      <c r="L119" s="93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4" customFormat="1" ht="12" customHeight="1">
      <c r="A120" s="91"/>
      <c r="B120" s="92"/>
      <c r="C120" s="90" t="s">
        <v>112</v>
      </c>
      <c r="D120" s="91"/>
      <c r="E120" s="91"/>
      <c r="F120" s="91"/>
      <c r="G120" s="91"/>
      <c r="H120" s="91"/>
      <c r="I120" s="91"/>
      <c r="J120" s="91"/>
      <c r="K120" s="91"/>
      <c r="L120" s="93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4" customFormat="1" ht="16.5" customHeight="1">
      <c r="A121" s="91"/>
      <c r="B121" s="92"/>
      <c r="C121" s="91"/>
      <c r="D121" s="91"/>
      <c r="E121" s="274" t="str">
        <f>E9</f>
        <v>SO 101g - Slaboproudá elektroinstalace</v>
      </c>
      <c r="F121" s="275"/>
      <c r="G121" s="275"/>
      <c r="H121" s="275"/>
      <c r="I121" s="91"/>
      <c r="J121" s="91"/>
      <c r="K121" s="91"/>
      <c r="L121" s="93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4" customFormat="1" ht="6.9" customHeight="1">
      <c r="A122" s="91"/>
      <c r="B122" s="92"/>
      <c r="C122" s="91"/>
      <c r="D122" s="91"/>
      <c r="E122" s="91"/>
      <c r="F122" s="91"/>
      <c r="G122" s="91"/>
      <c r="H122" s="91"/>
      <c r="I122" s="91"/>
      <c r="J122" s="91"/>
      <c r="K122" s="91"/>
      <c r="L122" s="93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94" customFormat="1" ht="12" customHeight="1">
      <c r="A123" s="91"/>
      <c r="B123" s="92"/>
      <c r="C123" s="90" t="s">
        <v>19</v>
      </c>
      <c r="D123" s="91"/>
      <c r="E123" s="91"/>
      <c r="F123" s="96" t="str">
        <f>F12</f>
        <v xml:space="preserve"> </v>
      </c>
      <c r="G123" s="91"/>
      <c r="H123" s="91"/>
      <c r="I123" s="90" t="s">
        <v>21</v>
      </c>
      <c r="J123" s="97" t="str">
        <f>IF(J12="","",J12)</f>
        <v>6. 12. 2019</v>
      </c>
      <c r="K123" s="91"/>
      <c r="L123" s="93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</row>
    <row r="124" spans="1:31" s="94" customFormat="1" ht="6.9" customHeight="1">
      <c r="A124" s="91"/>
      <c r="B124" s="92"/>
      <c r="C124" s="91"/>
      <c r="D124" s="91"/>
      <c r="E124" s="91"/>
      <c r="F124" s="91"/>
      <c r="G124" s="91"/>
      <c r="H124" s="91"/>
      <c r="I124" s="91"/>
      <c r="J124" s="91"/>
      <c r="K124" s="91"/>
      <c r="L124" s="93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</row>
    <row r="125" spans="1:31" s="94" customFormat="1" ht="15.15" customHeight="1">
      <c r="A125" s="91"/>
      <c r="B125" s="92"/>
      <c r="C125" s="90" t="s">
        <v>23</v>
      </c>
      <c r="D125" s="91"/>
      <c r="E125" s="91"/>
      <c r="F125" s="96" t="str">
        <f>E15</f>
        <v xml:space="preserve"> </v>
      </c>
      <c r="G125" s="91"/>
      <c r="H125" s="91"/>
      <c r="I125" s="90" t="s">
        <v>28</v>
      </c>
      <c r="J125" s="128" t="str">
        <f>E21</f>
        <v xml:space="preserve"> </v>
      </c>
      <c r="K125" s="91"/>
      <c r="L125" s="93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</row>
    <row r="126" spans="1:31" s="94" customFormat="1" ht="15.15" customHeight="1">
      <c r="A126" s="91"/>
      <c r="B126" s="92"/>
      <c r="C126" s="90" t="s">
        <v>26</v>
      </c>
      <c r="D126" s="91"/>
      <c r="E126" s="91"/>
      <c r="F126" s="96" t="str">
        <f>IF(E18="","",E18)</f>
        <v>Vyplň údaj</v>
      </c>
      <c r="G126" s="91"/>
      <c r="H126" s="91"/>
      <c r="I126" s="90" t="s">
        <v>30</v>
      </c>
      <c r="J126" s="128" t="str">
        <f>E24</f>
        <v xml:space="preserve"> </v>
      </c>
      <c r="K126" s="91"/>
      <c r="L126" s="93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</row>
    <row r="127" spans="1:31" s="94" customFormat="1" ht="10.35" customHeight="1">
      <c r="A127" s="91"/>
      <c r="B127" s="92"/>
      <c r="C127" s="91"/>
      <c r="D127" s="91"/>
      <c r="E127" s="91"/>
      <c r="F127" s="91"/>
      <c r="G127" s="91"/>
      <c r="H127" s="91"/>
      <c r="I127" s="91"/>
      <c r="J127" s="91"/>
      <c r="K127" s="91"/>
      <c r="L127" s="93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</row>
    <row r="128" spans="1:31" s="152" customFormat="1" ht="29.25" customHeight="1">
      <c r="A128" s="142"/>
      <c r="B128" s="143"/>
      <c r="C128" s="144" t="s">
        <v>132</v>
      </c>
      <c r="D128" s="145" t="s">
        <v>58</v>
      </c>
      <c r="E128" s="145" t="s">
        <v>54</v>
      </c>
      <c r="F128" s="145" t="s">
        <v>55</v>
      </c>
      <c r="G128" s="145" t="s">
        <v>133</v>
      </c>
      <c r="H128" s="145" t="s">
        <v>134</v>
      </c>
      <c r="I128" s="145" t="s">
        <v>135</v>
      </c>
      <c r="J128" s="146" t="s">
        <v>117</v>
      </c>
      <c r="K128" s="147" t="s">
        <v>136</v>
      </c>
      <c r="L128" s="148"/>
      <c r="M128" s="149" t="s">
        <v>1</v>
      </c>
      <c r="N128" s="150" t="s">
        <v>37</v>
      </c>
      <c r="O128" s="150" t="s">
        <v>137</v>
      </c>
      <c r="P128" s="150" t="s">
        <v>138</v>
      </c>
      <c r="Q128" s="150" t="s">
        <v>139</v>
      </c>
      <c r="R128" s="150" t="s">
        <v>140</v>
      </c>
      <c r="S128" s="150" t="s">
        <v>141</v>
      </c>
      <c r="T128" s="151" t="s">
        <v>142</v>
      </c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</row>
    <row r="129" spans="1:63" s="94" customFormat="1" ht="22.8" customHeight="1">
      <c r="A129" s="91"/>
      <c r="B129" s="92"/>
      <c r="C129" s="153" t="s">
        <v>143</v>
      </c>
      <c r="D129" s="91"/>
      <c r="E129" s="91"/>
      <c r="F129" s="91"/>
      <c r="G129" s="91"/>
      <c r="H129" s="91"/>
      <c r="I129" s="91"/>
      <c r="J129" s="154">
        <f>SUM(J130,J148,J252,J308)</f>
        <v>0</v>
      </c>
      <c r="K129" s="91"/>
      <c r="L129" s="92"/>
      <c r="M129" s="155"/>
      <c r="N129" s="156"/>
      <c r="O129" s="103"/>
      <c r="P129" s="157">
        <f>P130+P148+P252+P308</f>
        <v>0</v>
      </c>
      <c r="Q129" s="103"/>
      <c r="R129" s="157">
        <f>R130+R148+R252+R308</f>
        <v>0.580884</v>
      </c>
      <c r="S129" s="103"/>
      <c r="T129" s="158">
        <f>T130+T148+T252+T308</f>
        <v>8.08</v>
      </c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T129" s="84" t="s">
        <v>72</v>
      </c>
      <c r="AU129" s="84" t="s">
        <v>119</v>
      </c>
      <c r="BK129" s="159">
        <f>BK130+BK148+BK252+BK308</f>
        <v>0</v>
      </c>
    </row>
    <row r="130" spans="2:63" s="160" customFormat="1" ht="25.95" customHeight="1">
      <c r="B130" s="161"/>
      <c r="D130" s="162" t="s">
        <v>72</v>
      </c>
      <c r="E130" s="163" t="s">
        <v>144</v>
      </c>
      <c r="F130" s="163" t="s">
        <v>145</v>
      </c>
      <c r="J130" s="164">
        <f>SUM(J131,J141)</f>
        <v>0</v>
      </c>
      <c r="L130" s="161"/>
      <c r="M130" s="165"/>
      <c r="N130" s="166"/>
      <c r="O130" s="166"/>
      <c r="P130" s="167">
        <f>P131+P141</f>
        <v>0</v>
      </c>
      <c r="Q130" s="166"/>
      <c r="R130" s="167">
        <f>R131+R141</f>
        <v>0</v>
      </c>
      <c r="S130" s="166"/>
      <c r="T130" s="168">
        <f>T131+T141</f>
        <v>8.08</v>
      </c>
      <c r="AR130" s="162" t="s">
        <v>81</v>
      </c>
      <c r="AT130" s="169" t="s">
        <v>72</v>
      </c>
      <c r="AU130" s="169" t="s">
        <v>73</v>
      </c>
      <c r="AY130" s="162" t="s">
        <v>146</v>
      </c>
      <c r="BK130" s="170">
        <f>BK131+BK141</f>
        <v>0</v>
      </c>
    </row>
    <row r="131" spans="2:63" s="160" customFormat="1" ht="22.8" customHeight="1">
      <c r="B131" s="161"/>
      <c r="D131" s="162" t="s">
        <v>72</v>
      </c>
      <c r="E131" s="171" t="s">
        <v>157</v>
      </c>
      <c r="F131" s="171" t="s">
        <v>158</v>
      </c>
      <c r="J131" s="172">
        <f>SUM(J132:J139)</f>
        <v>0</v>
      </c>
      <c r="L131" s="161"/>
      <c r="M131" s="165"/>
      <c r="N131" s="166"/>
      <c r="O131" s="166"/>
      <c r="P131" s="167">
        <f>SUM(P132:P140)</f>
        <v>0</v>
      </c>
      <c r="Q131" s="166"/>
      <c r="R131" s="167">
        <f>SUM(R132:R140)</f>
        <v>0</v>
      </c>
      <c r="S131" s="166"/>
      <c r="T131" s="168">
        <f>SUM(T132:T140)</f>
        <v>8.08</v>
      </c>
      <c r="AR131" s="162" t="s">
        <v>81</v>
      </c>
      <c r="AT131" s="169" t="s">
        <v>72</v>
      </c>
      <c r="AU131" s="169" t="s">
        <v>81</v>
      </c>
      <c r="AY131" s="162" t="s">
        <v>146</v>
      </c>
      <c r="BK131" s="170">
        <f>SUM(BK132:BK140)</f>
        <v>0</v>
      </c>
    </row>
    <row r="132" spans="1:65" s="94" customFormat="1" ht="48" customHeight="1">
      <c r="A132" s="91"/>
      <c r="B132" s="92"/>
      <c r="C132" s="173" t="s">
        <v>81</v>
      </c>
      <c r="D132" s="173" t="s">
        <v>149</v>
      </c>
      <c r="E132" s="174" t="s">
        <v>604</v>
      </c>
      <c r="F132" s="175" t="s">
        <v>605</v>
      </c>
      <c r="G132" s="176" t="s">
        <v>161</v>
      </c>
      <c r="H132" s="177">
        <v>25</v>
      </c>
      <c r="I132" s="79"/>
      <c r="J132" s="178">
        <f>ROUND(I132*H132,2)</f>
        <v>0</v>
      </c>
      <c r="K132" s="179"/>
      <c r="L132" s="92"/>
      <c r="M132" s="180" t="s">
        <v>1</v>
      </c>
      <c r="N132" s="181" t="s">
        <v>39</v>
      </c>
      <c r="O132" s="182"/>
      <c r="P132" s="183">
        <f>O132*H132</f>
        <v>0</v>
      </c>
      <c r="Q132" s="183">
        <v>0</v>
      </c>
      <c r="R132" s="183">
        <f>Q132*H132</f>
        <v>0</v>
      </c>
      <c r="S132" s="183">
        <v>0.012</v>
      </c>
      <c r="T132" s="184">
        <f>S132*H132</f>
        <v>0.3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R132" s="185" t="s">
        <v>153</v>
      </c>
      <c r="AT132" s="185" t="s">
        <v>149</v>
      </c>
      <c r="AU132" s="185" t="s">
        <v>84</v>
      </c>
      <c r="AY132" s="84" t="s">
        <v>146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84" t="s">
        <v>84</v>
      </c>
      <c r="BK132" s="186">
        <f>ROUND(I132*H132,2)</f>
        <v>0</v>
      </c>
      <c r="BL132" s="84" t="s">
        <v>153</v>
      </c>
      <c r="BM132" s="185" t="s">
        <v>606</v>
      </c>
    </row>
    <row r="133" spans="1:65" s="94" customFormat="1" ht="36" customHeight="1">
      <c r="A133" s="91"/>
      <c r="B133" s="92"/>
      <c r="C133" s="173" t="s">
        <v>84</v>
      </c>
      <c r="D133" s="173" t="s">
        <v>149</v>
      </c>
      <c r="E133" s="174" t="s">
        <v>607</v>
      </c>
      <c r="F133" s="175" t="s">
        <v>608</v>
      </c>
      <c r="G133" s="176" t="s">
        <v>161</v>
      </c>
      <c r="H133" s="177">
        <v>15</v>
      </c>
      <c r="I133" s="79"/>
      <c r="J133" s="178">
        <f>ROUND(I133*H133,2)</f>
        <v>0</v>
      </c>
      <c r="K133" s="179"/>
      <c r="L133" s="92"/>
      <c r="M133" s="180" t="s">
        <v>1</v>
      </c>
      <c r="N133" s="181" t="s">
        <v>39</v>
      </c>
      <c r="O133" s="182"/>
      <c r="P133" s="183">
        <f>O133*H133</f>
        <v>0</v>
      </c>
      <c r="Q133" s="183">
        <v>0</v>
      </c>
      <c r="R133" s="183">
        <f>Q133*H133</f>
        <v>0</v>
      </c>
      <c r="S133" s="183">
        <v>0.027</v>
      </c>
      <c r="T133" s="184">
        <f>S133*H133</f>
        <v>0.40499999999999997</v>
      </c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R133" s="185" t="s">
        <v>153</v>
      </c>
      <c r="AT133" s="185" t="s">
        <v>149</v>
      </c>
      <c r="AU133" s="185" t="s">
        <v>84</v>
      </c>
      <c r="AY133" s="84" t="s">
        <v>146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84" t="s">
        <v>84</v>
      </c>
      <c r="BK133" s="186">
        <f>ROUND(I133*H133,2)</f>
        <v>0</v>
      </c>
      <c r="BL133" s="84" t="s">
        <v>153</v>
      </c>
      <c r="BM133" s="185" t="s">
        <v>609</v>
      </c>
    </row>
    <row r="134" spans="1:65" s="94" customFormat="1" ht="36" customHeight="1">
      <c r="A134" s="91"/>
      <c r="B134" s="92"/>
      <c r="C134" s="173" t="s">
        <v>147</v>
      </c>
      <c r="D134" s="173" t="s">
        <v>149</v>
      </c>
      <c r="E134" s="174" t="s">
        <v>159</v>
      </c>
      <c r="F134" s="175" t="s">
        <v>160</v>
      </c>
      <c r="G134" s="176" t="s">
        <v>161</v>
      </c>
      <c r="H134" s="177">
        <v>245</v>
      </c>
      <c r="I134" s="79"/>
      <c r="J134" s="178">
        <f>ROUND(I134*H134,2)</f>
        <v>0</v>
      </c>
      <c r="K134" s="179"/>
      <c r="L134" s="92"/>
      <c r="M134" s="180" t="s">
        <v>1</v>
      </c>
      <c r="N134" s="181" t="s">
        <v>39</v>
      </c>
      <c r="O134" s="182"/>
      <c r="P134" s="183">
        <f>O134*H134</f>
        <v>0</v>
      </c>
      <c r="Q134" s="183">
        <v>0</v>
      </c>
      <c r="R134" s="183">
        <f>Q134*H134</f>
        <v>0</v>
      </c>
      <c r="S134" s="183">
        <v>0.015</v>
      </c>
      <c r="T134" s="184">
        <f>S134*H134</f>
        <v>3.675</v>
      </c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R134" s="185" t="s">
        <v>153</v>
      </c>
      <c r="AT134" s="185" t="s">
        <v>149</v>
      </c>
      <c r="AU134" s="185" t="s">
        <v>84</v>
      </c>
      <c r="AY134" s="84" t="s">
        <v>146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84" t="s">
        <v>84</v>
      </c>
      <c r="BK134" s="186">
        <f>ROUND(I134*H134,2)</f>
        <v>0</v>
      </c>
      <c r="BL134" s="84" t="s">
        <v>153</v>
      </c>
      <c r="BM134" s="185" t="s">
        <v>610</v>
      </c>
    </row>
    <row r="135" spans="1:47" s="94" customFormat="1" ht="19.2">
      <c r="A135" s="91"/>
      <c r="B135" s="92"/>
      <c r="C135" s="91"/>
      <c r="D135" s="189" t="s">
        <v>203</v>
      </c>
      <c r="E135" s="91"/>
      <c r="F135" s="206" t="s">
        <v>611</v>
      </c>
      <c r="G135" s="91"/>
      <c r="H135" s="91"/>
      <c r="I135" s="77"/>
      <c r="J135" s="91"/>
      <c r="K135" s="91"/>
      <c r="L135" s="92"/>
      <c r="M135" s="207"/>
      <c r="N135" s="208"/>
      <c r="O135" s="182"/>
      <c r="P135" s="182"/>
      <c r="Q135" s="182"/>
      <c r="R135" s="182"/>
      <c r="S135" s="182"/>
      <c r="T135" s="209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T135" s="84" t="s">
        <v>203</v>
      </c>
      <c r="AU135" s="84" t="s">
        <v>84</v>
      </c>
    </row>
    <row r="136" spans="1:65" s="94" customFormat="1" ht="36" customHeight="1">
      <c r="A136" s="91"/>
      <c r="B136" s="92"/>
      <c r="C136" s="173" t="s">
        <v>153</v>
      </c>
      <c r="D136" s="173" t="s">
        <v>149</v>
      </c>
      <c r="E136" s="174" t="s">
        <v>163</v>
      </c>
      <c r="F136" s="175" t="s">
        <v>164</v>
      </c>
      <c r="G136" s="176" t="s">
        <v>152</v>
      </c>
      <c r="H136" s="177">
        <v>260</v>
      </c>
      <c r="I136" s="79"/>
      <c r="J136" s="178">
        <f>ROUND(I136*H136,2)</f>
        <v>0</v>
      </c>
      <c r="K136" s="179"/>
      <c r="L136" s="92"/>
      <c r="M136" s="180" t="s">
        <v>1</v>
      </c>
      <c r="N136" s="181" t="s">
        <v>39</v>
      </c>
      <c r="O136" s="182"/>
      <c r="P136" s="183">
        <f>O136*H136</f>
        <v>0</v>
      </c>
      <c r="Q136" s="183">
        <v>0</v>
      </c>
      <c r="R136" s="183">
        <f>Q136*H136</f>
        <v>0</v>
      </c>
      <c r="S136" s="183">
        <v>0.002</v>
      </c>
      <c r="T136" s="184">
        <f>S136*H136</f>
        <v>0.52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85" t="s">
        <v>153</v>
      </c>
      <c r="AT136" s="185" t="s">
        <v>149</v>
      </c>
      <c r="AU136" s="185" t="s">
        <v>84</v>
      </c>
      <c r="AY136" s="84" t="s">
        <v>146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84" t="s">
        <v>84</v>
      </c>
      <c r="BK136" s="186">
        <f>ROUND(I136*H136,2)</f>
        <v>0</v>
      </c>
      <c r="BL136" s="84" t="s">
        <v>153</v>
      </c>
      <c r="BM136" s="185" t="s">
        <v>84</v>
      </c>
    </row>
    <row r="137" spans="1:65" s="94" customFormat="1" ht="36" customHeight="1">
      <c r="A137" s="91"/>
      <c r="B137" s="92"/>
      <c r="C137" s="173" t="s">
        <v>172</v>
      </c>
      <c r="D137" s="173" t="s">
        <v>149</v>
      </c>
      <c r="E137" s="174" t="s">
        <v>612</v>
      </c>
      <c r="F137" s="175" t="s">
        <v>613</v>
      </c>
      <c r="G137" s="176" t="s">
        <v>152</v>
      </c>
      <c r="H137" s="177">
        <v>480</v>
      </c>
      <c r="I137" s="79"/>
      <c r="J137" s="178">
        <f>ROUND(I137*H137,2)</f>
        <v>0</v>
      </c>
      <c r="K137" s="179"/>
      <c r="L137" s="92"/>
      <c r="M137" s="180" t="s">
        <v>1</v>
      </c>
      <c r="N137" s="181" t="s">
        <v>39</v>
      </c>
      <c r="O137" s="182"/>
      <c r="P137" s="183">
        <f>O137*H137</f>
        <v>0</v>
      </c>
      <c r="Q137" s="183">
        <v>0</v>
      </c>
      <c r="R137" s="183">
        <f>Q137*H137</f>
        <v>0</v>
      </c>
      <c r="S137" s="183">
        <v>0.004</v>
      </c>
      <c r="T137" s="184">
        <f>S137*H137</f>
        <v>1.92</v>
      </c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R137" s="185" t="s">
        <v>153</v>
      </c>
      <c r="AT137" s="185" t="s">
        <v>149</v>
      </c>
      <c r="AU137" s="185" t="s">
        <v>84</v>
      </c>
      <c r="AY137" s="84" t="s">
        <v>146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84" t="s">
        <v>84</v>
      </c>
      <c r="BK137" s="186">
        <f>ROUND(I137*H137,2)</f>
        <v>0</v>
      </c>
      <c r="BL137" s="84" t="s">
        <v>153</v>
      </c>
      <c r="BM137" s="185" t="s">
        <v>614</v>
      </c>
    </row>
    <row r="138" spans="2:51" s="187" customFormat="1" ht="12">
      <c r="B138" s="188"/>
      <c r="D138" s="189" t="s">
        <v>155</v>
      </c>
      <c r="E138" s="190" t="s">
        <v>1</v>
      </c>
      <c r="F138" s="191" t="s">
        <v>615</v>
      </c>
      <c r="H138" s="192">
        <v>480</v>
      </c>
      <c r="I138" s="80"/>
      <c r="L138" s="188"/>
      <c r="M138" s="193"/>
      <c r="N138" s="194"/>
      <c r="O138" s="194"/>
      <c r="P138" s="194"/>
      <c r="Q138" s="194"/>
      <c r="R138" s="194"/>
      <c r="S138" s="194"/>
      <c r="T138" s="195"/>
      <c r="AT138" s="190" t="s">
        <v>155</v>
      </c>
      <c r="AU138" s="190" t="s">
        <v>84</v>
      </c>
      <c r="AV138" s="187" t="s">
        <v>84</v>
      </c>
      <c r="AW138" s="187" t="s">
        <v>29</v>
      </c>
      <c r="AX138" s="187" t="s">
        <v>81</v>
      </c>
      <c r="AY138" s="190" t="s">
        <v>146</v>
      </c>
    </row>
    <row r="139" spans="1:65" s="94" customFormat="1" ht="36" customHeight="1">
      <c r="A139" s="91"/>
      <c r="B139" s="92"/>
      <c r="C139" s="173" t="s">
        <v>177</v>
      </c>
      <c r="D139" s="173" t="s">
        <v>149</v>
      </c>
      <c r="E139" s="174" t="s">
        <v>616</v>
      </c>
      <c r="F139" s="175" t="s">
        <v>617</v>
      </c>
      <c r="G139" s="176" t="s">
        <v>152</v>
      </c>
      <c r="H139" s="177">
        <v>210</v>
      </c>
      <c r="I139" s="79"/>
      <c r="J139" s="178">
        <f>ROUND(I139*H139,2)</f>
        <v>0</v>
      </c>
      <c r="K139" s="179"/>
      <c r="L139" s="92"/>
      <c r="M139" s="180" t="s">
        <v>1</v>
      </c>
      <c r="N139" s="181" t="s">
        <v>39</v>
      </c>
      <c r="O139" s="182"/>
      <c r="P139" s="183">
        <f>O139*H139</f>
        <v>0</v>
      </c>
      <c r="Q139" s="183">
        <v>0</v>
      </c>
      <c r="R139" s="183">
        <f>Q139*H139</f>
        <v>0</v>
      </c>
      <c r="S139" s="183">
        <v>0.006</v>
      </c>
      <c r="T139" s="184">
        <f>S139*H139</f>
        <v>1.26</v>
      </c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R139" s="185" t="s">
        <v>153</v>
      </c>
      <c r="AT139" s="185" t="s">
        <v>149</v>
      </c>
      <c r="AU139" s="185" t="s">
        <v>84</v>
      </c>
      <c r="AY139" s="84" t="s">
        <v>146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84" t="s">
        <v>84</v>
      </c>
      <c r="BK139" s="186">
        <f>ROUND(I139*H139,2)</f>
        <v>0</v>
      </c>
      <c r="BL139" s="84" t="s">
        <v>153</v>
      </c>
      <c r="BM139" s="185" t="s">
        <v>618</v>
      </c>
    </row>
    <row r="140" spans="2:51" s="187" customFormat="1" ht="12">
      <c r="B140" s="188"/>
      <c r="D140" s="189" t="s">
        <v>155</v>
      </c>
      <c r="E140" s="190" t="s">
        <v>1</v>
      </c>
      <c r="F140" s="191" t="s">
        <v>619</v>
      </c>
      <c r="H140" s="192">
        <v>210</v>
      </c>
      <c r="I140" s="80"/>
      <c r="L140" s="188"/>
      <c r="M140" s="193"/>
      <c r="N140" s="194"/>
      <c r="O140" s="194"/>
      <c r="P140" s="194"/>
      <c r="Q140" s="194"/>
      <c r="R140" s="194"/>
      <c r="S140" s="194"/>
      <c r="T140" s="195"/>
      <c r="AT140" s="190" t="s">
        <v>155</v>
      </c>
      <c r="AU140" s="190" t="s">
        <v>84</v>
      </c>
      <c r="AV140" s="187" t="s">
        <v>84</v>
      </c>
      <c r="AW140" s="187" t="s">
        <v>29</v>
      </c>
      <c r="AX140" s="187" t="s">
        <v>81</v>
      </c>
      <c r="AY140" s="190" t="s">
        <v>146</v>
      </c>
    </row>
    <row r="141" spans="2:63" s="160" customFormat="1" ht="22.8" customHeight="1">
      <c r="B141" s="161"/>
      <c r="D141" s="162" t="s">
        <v>72</v>
      </c>
      <c r="E141" s="171" t="s">
        <v>166</v>
      </c>
      <c r="F141" s="171" t="s">
        <v>167</v>
      </c>
      <c r="I141" s="78"/>
      <c r="J141" s="172">
        <f>SUM(J142:J147)</f>
        <v>0</v>
      </c>
      <c r="L141" s="161"/>
      <c r="M141" s="165"/>
      <c r="N141" s="166"/>
      <c r="O141" s="166"/>
      <c r="P141" s="167">
        <f>SUM(P142:P147)</f>
        <v>0</v>
      </c>
      <c r="Q141" s="166"/>
      <c r="R141" s="167">
        <f>SUM(R142:R147)</f>
        <v>0</v>
      </c>
      <c r="S141" s="166"/>
      <c r="T141" s="168">
        <f>SUM(T142:T147)</f>
        <v>0</v>
      </c>
      <c r="AR141" s="162" t="s">
        <v>81</v>
      </c>
      <c r="AT141" s="169" t="s">
        <v>72</v>
      </c>
      <c r="AU141" s="169" t="s">
        <v>81</v>
      </c>
      <c r="AY141" s="162" t="s">
        <v>146</v>
      </c>
      <c r="BK141" s="170">
        <f>SUM(BK142:BK147)</f>
        <v>0</v>
      </c>
    </row>
    <row r="142" spans="1:65" s="94" customFormat="1" ht="36" customHeight="1">
      <c r="A142" s="91"/>
      <c r="B142" s="92"/>
      <c r="C142" s="173" t="s">
        <v>181</v>
      </c>
      <c r="D142" s="173" t="s">
        <v>149</v>
      </c>
      <c r="E142" s="174" t="s">
        <v>168</v>
      </c>
      <c r="F142" s="175" t="s">
        <v>169</v>
      </c>
      <c r="G142" s="176" t="s">
        <v>170</v>
      </c>
      <c r="H142" s="177">
        <v>8.08</v>
      </c>
      <c r="I142" s="79"/>
      <c r="J142" s="178">
        <f>ROUND(I142*H142,2)</f>
        <v>0</v>
      </c>
      <c r="K142" s="179"/>
      <c r="L142" s="92"/>
      <c r="M142" s="180" t="s">
        <v>1</v>
      </c>
      <c r="N142" s="181" t="s">
        <v>39</v>
      </c>
      <c r="O142" s="182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R142" s="185" t="s">
        <v>153</v>
      </c>
      <c r="AT142" s="185" t="s">
        <v>149</v>
      </c>
      <c r="AU142" s="185" t="s">
        <v>84</v>
      </c>
      <c r="AY142" s="84" t="s">
        <v>146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84" t="s">
        <v>84</v>
      </c>
      <c r="BK142" s="186">
        <f>ROUND(I142*H142,2)</f>
        <v>0</v>
      </c>
      <c r="BL142" s="84" t="s">
        <v>153</v>
      </c>
      <c r="BM142" s="185" t="s">
        <v>153</v>
      </c>
    </row>
    <row r="143" spans="1:65" s="94" customFormat="1" ht="36" customHeight="1">
      <c r="A143" s="91"/>
      <c r="B143" s="92"/>
      <c r="C143" s="173" t="s">
        <v>185</v>
      </c>
      <c r="D143" s="173" t="s">
        <v>149</v>
      </c>
      <c r="E143" s="174" t="s">
        <v>173</v>
      </c>
      <c r="F143" s="175" t="s">
        <v>174</v>
      </c>
      <c r="G143" s="176" t="s">
        <v>170</v>
      </c>
      <c r="H143" s="177">
        <v>40.4</v>
      </c>
      <c r="I143" s="79"/>
      <c r="J143" s="178">
        <f>ROUND(I143*H143,2)</f>
        <v>0</v>
      </c>
      <c r="K143" s="179"/>
      <c r="L143" s="92"/>
      <c r="M143" s="180" t="s">
        <v>1</v>
      </c>
      <c r="N143" s="181" t="s">
        <v>39</v>
      </c>
      <c r="O143" s="182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R143" s="185" t="s">
        <v>153</v>
      </c>
      <c r="AT143" s="185" t="s">
        <v>149</v>
      </c>
      <c r="AU143" s="185" t="s">
        <v>84</v>
      </c>
      <c r="AY143" s="84" t="s">
        <v>146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84" t="s">
        <v>84</v>
      </c>
      <c r="BK143" s="186">
        <f>ROUND(I143*H143,2)</f>
        <v>0</v>
      </c>
      <c r="BL143" s="84" t="s">
        <v>153</v>
      </c>
      <c r="BM143" s="185" t="s">
        <v>177</v>
      </c>
    </row>
    <row r="144" spans="2:51" s="187" customFormat="1" ht="12">
      <c r="B144" s="188"/>
      <c r="D144" s="189" t="s">
        <v>155</v>
      </c>
      <c r="F144" s="191" t="s">
        <v>620</v>
      </c>
      <c r="H144" s="192">
        <v>40.4</v>
      </c>
      <c r="I144" s="80"/>
      <c r="L144" s="188"/>
      <c r="M144" s="193"/>
      <c r="N144" s="194"/>
      <c r="O144" s="194"/>
      <c r="P144" s="194"/>
      <c r="Q144" s="194"/>
      <c r="R144" s="194"/>
      <c r="S144" s="194"/>
      <c r="T144" s="195"/>
      <c r="AT144" s="190" t="s">
        <v>155</v>
      </c>
      <c r="AU144" s="190" t="s">
        <v>84</v>
      </c>
      <c r="AV144" s="187" t="s">
        <v>84</v>
      </c>
      <c r="AW144" s="187" t="s">
        <v>3</v>
      </c>
      <c r="AX144" s="187" t="s">
        <v>81</v>
      </c>
      <c r="AY144" s="190" t="s">
        <v>146</v>
      </c>
    </row>
    <row r="145" spans="1:65" s="94" customFormat="1" ht="24" customHeight="1">
      <c r="A145" s="91"/>
      <c r="B145" s="92"/>
      <c r="C145" s="173" t="s">
        <v>157</v>
      </c>
      <c r="D145" s="173" t="s">
        <v>149</v>
      </c>
      <c r="E145" s="174" t="s">
        <v>178</v>
      </c>
      <c r="F145" s="175" t="s">
        <v>179</v>
      </c>
      <c r="G145" s="176" t="s">
        <v>170</v>
      </c>
      <c r="H145" s="177">
        <v>8.08</v>
      </c>
      <c r="I145" s="79"/>
      <c r="J145" s="178">
        <f>ROUND(I145*H145,2)</f>
        <v>0</v>
      </c>
      <c r="K145" s="179"/>
      <c r="L145" s="92"/>
      <c r="M145" s="180" t="s">
        <v>1</v>
      </c>
      <c r="N145" s="181" t="s">
        <v>39</v>
      </c>
      <c r="O145" s="182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R145" s="185" t="s">
        <v>153</v>
      </c>
      <c r="AT145" s="185" t="s">
        <v>149</v>
      </c>
      <c r="AU145" s="185" t="s">
        <v>84</v>
      </c>
      <c r="AY145" s="84" t="s">
        <v>146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84" t="s">
        <v>84</v>
      </c>
      <c r="BK145" s="186">
        <f>ROUND(I145*H145,2)</f>
        <v>0</v>
      </c>
      <c r="BL145" s="84" t="s">
        <v>153</v>
      </c>
      <c r="BM145" s="185" t="s">
        <v>185</v>
      </c>
    </row>
    <row r="146" spans="1:65" s="94" customFormat="1" ht="36" customHeight="1">
      <c r="A146" s="91"/>
      <c r="B146" s="92"/>
      <c r="C146" s="173" t="s">
        <v>197</v>
      </c>
      <c r="D146" s="173" t="s">
        <v>149</v>
      </c>
      <c r="E146" s="174" t="s">
        <v>182</v>
      </c>
      <c r="F146" s="175" t="s">
        <v>183</v>
      </c>
      <c r="G146" s="176" t="s">
        <v>170</v>
      </c>
      <c r="H146" s="177">
        <v>8.08</v>
      </c>
      <c r="I146" s="79"/>
      <c r="J146" s="178">
        <f>ROUND(I146*H146,2)</f>
        <v>0</v>
      </c>
      <c r="K146" s="179"/>
      <c r="L146" s="92"/>
      <c r="M146" s="180" t="s">
        <v>1</v>
      </c>
      <c r="N146" s="181" t="s">
        <v>39</v>
      </c>
      <c r="O146" s="182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R146" s="185" t="s">
        <v>153</v>
      </c>
      <c r="AT146" s="185" t="s">
        <v>149</v>
      </c>
      <c r="AU146" s="185" t="s">
        <v>84</v>
      </c>
      <c r="AY146" s="84" t="s">
        <v>146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84" t="s">
        <v>84</v>
      </c>
      <c r="BK146" s="186">
        <f>ROUND(I146*H146,2)</f>
        <v>0</v>
      </c>
      <c r="BL146" s="84" t="s">
        <v>153</v>
      </c>
      <c r="BM146" s="185" t="s">
        <v>197</v>
      </c>
    </row>
    <row r="147" spans="1:65" s="94" customFormat="1" ht="24" customHeight="1">
      <c r="A147" s="91"/>
      <c r="B147" s="92"/>
      <c r="C147" s="173" t="s">
        <v>205</v>
      </c>
      <c r="D147" s="173" t="s">
        <v>149</v>
      </c>
      <c r="E147" s="174" t="s">
        <v>186</v>
      </c>
      <c r="F147" s="175" t="s">
        <v>187</v>
      </c>
      <c r="G147" s="176" t="s">
        <v>170</v>
      </c>
      <c r="H147" s="177">
        <v>8.08</v>
      </c>
      <c r="I147" s="79"/>
      <c r="J147" s="178">
        <f>ROUND(I147*H147,2)</f>
        <v>0</v>
      </c>
      <c r="K147" s="179"/>
      <c r="L147" s="92"/>
      <c r="M147" s="180" t="s">
        <v>1</v>
      </c>
      <c r="N147" s="181" t="s">
        <v>39</v>
      </c>
      <c r="O147" s="182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R147" s="185" t="s">
        <v>153</v>
      </c>
      <c r="AT147" s="185" t="s">
        <v>149</v>
      </c>
      <c r="AU147" s="185" t="s">
        <v>84</v>
      </c>
      <c r="AY147" s="84" t="s">
        <v>146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84" t="s">
        <v>84</v>
      </c>
      <c r="BK147" s="186">
        <f>ROUND(I147*H147,2)</f>
        <v>0</v>
      </c>
      <c r="BL147" s="84" t="s">
        <v>153</v>
      </c>
      <c r="BM147" s="185" t="s">
        <v>209</v>
      </c>
    </row>
    <row r="148" spans="2:63" s="160" customFormat="1" ht="25.95" customHeight="1">
      <c r="B148" s="161"/>
      <c r="D148" s="162" t="s">
        <v>72</v>
      </c>
      <c r="E148" s="163" t="s">
        <v>189</v>
      </c>
      <c r="F148" s="163" t="s">
        <v>561</v>
      </c>
      <c r="I148" s="78"/>
      <c r="J148" s="164">
        <f>SUM(J149,J151,J188)</f>
        <v>0</v>
      </c>
      <c r="L148" s="161"/>
      <c r="M148" s="165"/>
      <c r="N148" s="166"/>
      <c r="O148" s="166"/>
      <c r="P148" s="167">
        <f>P149+P151+P188</f>
        <v>0</v>
      </c>
      <c r="Q148" s="166"/>
      <c r="R148" s="167">
        <f>R149+R151+R188</f>
        <v>0.228834</v>
      </c>
      <c r="S148" s="166"/>
      <c r="T148" s="168">
        <f>T149+T151+T188</f>
        <v>0</v>
      </c>
      <c r="AR148" s="162" t="s">
        <v>84</v>
      </c>
      <c r="AT148" s="169" t="s">
        <v>72</v>
      </c>
      <c r="AU148" s="169" t="s">
        <v>73</v>
      </c>
      <c r="AY148" s="162" t="s">
        <v>146</v>
      </c>
      <c r="BK148" s="170">
        <f>BK149+BK151+BK188</f>
        <v>0</v>
      </c>
    </row>
    <row r="149" spans="2:63" s="160" customFormat="1" ht="22.8" customHeight="1">
      <c r="B149" s="161"/>
      <c r="D149" s="162" t="s">
        <v>72</v>
      </c>
      <c r="E149" s="171" t="s">
        <v>621</v>
      </c>
      <c r="F149" s="171" t="s">
        <v>622</v>
      </c>
      <c r="I149" s="78"/>
      <c r="J149" s="172">
        <f>SUM(J150)</f>
        <v>0</v>
      </c>
      <c r="L149" s="161"/>
      <c r="M149" s="165"/>
      <c r="N149" s="166"/>
      <c r="O149" s="166"/>
      <c r="P149" s="167">
        <f>P150</f>
        <v>0</v>
      </c>
      <c r="Q149" s="166"/>
      <c r="R149" s="167">
        <f>R150</f>
        <v>0.0129</v>
      </c>
      <c r="S149" s="166"/>
      <c r="T149" s="168">
        <f>T150</f>
        <v>0</v>
      </c>
      <c r="AR149" s="162" t="s">
        <v>84</v>
      </c>
      <c r="AT149" s="169" t="s">
        <v>72</v>
      </c>
      <c r="AU149" s="169" t="s">
        <v>81</v>
      </c>
      <c r="AY149" s="162" t="s">
        <v>146</v>
      </c>
      <c r="BK149" s="170">
        <f>BK150</f>
        <v>0</v>
      </c>
    </row>
    <row r="150" spans="1:65" s="94" customFormat="1" ht="24" customHeight="1">
      <c r="A150" s="91"/>
      <c r="B150" s="92"/>
      <c r="C150" s="173" t="s">
        <v>209</v>
      </c>
      <c r="D150" s="173" t="s">
        <v>149</v>
      </c>
      <c r="E150" s="174" t="s">
        <v>623</v>
      </c>
      <c r="F150" s="175" t="s">
        <v>624</v>
      </c>
      <c r="G150" s="176" t="s">
        <v>161</v>
      </c>
      <c r="H150" s="177">
        <v>30</v>
      </c>
      <c r="I150" s="79"/>
      <c r="J150" s="178">
        <f>ROUND(I150*H150,2)</f>
        <v>0</v>
      </c>
      <c r="K150" s="179"/>
      <c r="L150" s="92"/>
      <c r="M150" s="180" t="s">
        <v>1</v>
      </c>
      <c r="N150" s="181" t="s">
        <v>39</v>
      </c>
      <c r="O150" s="182"/>
      <c r="P150" s="183">
        <f>O150*H150</f>
        <v>0</v>
      </c>
      <c r="Q150" s="183">
        <v>0.00043</v>
      </c>
      <c r="R150" s="183">
        <f>Q150*H150</f>
        <v>0.0129</v>
      </c>
      <c r="S150" s="183">
        <v>0</v>
      </c>
      <c r="T150" s="184">
        <f>S150*H150</f>
        <v>0</v>
      </c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R150" s="185" t="s">
        <v>195</v>
      </c>
      <c r="AT150" s="185" t="s">
        <v>149</v>
      </c>
      <c r="AU150" s="185" t="s">
        <v>84</v>
      </c>
      <c r="AY150" s="84" t="s">
        <v>146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84" t="s">
        <v>84</v>
      </c>
      <c r="BK150" s="186">
        <f>ROUND(I150*H150,2)</f>
        <v>0</v>
      </c>
      <c r="BL150" s="84" t="s">
        <v>195</v>
      </c>
      <c r="BM150" s="185" t="s">
        <v>625</v>
      </c>
    </row>
    <row r="151" spans="2:63" s="160" customFormat="1" ht="22.8" customHeight="1">
      <c r="B151" s="161"/>
      <c r="D151" s="162" t="s">
        <v>72</v>
      </c>
      <c r="E151" s="171" t="s">
        <v>191</v>
      </c>
      <c r="F151" s="171" t="s">
        <v>192</v>
      </c>
      <c r="I151" s="78"/>
      <c r="J151" s="172">
        <f>SUM(J152:J187)</f>
        <v>0</v>
      </c>
      <c r="L151" s="161"/>
      <c r="M151" s="165"/>
      <c r="N151" s="166"/>
      <c r="O151" s="166"/>
      <c r="P151" s="167">
        <f>SUM(P152:P187)</f>
        <v>0</v>
      </c>
      <c r="Q151" s="166"/>
      <c r="R151" s="167">
        <f>SUM(R152:R187)</f>
        <v>0.083404</v>
      </c>
      <c r="S151" s="166"/>
      <c r="T151" s="168">
        <f>SUM(T152:T187)</f>
        <v>0</v>
      </c>
      <c r="AR151" s="162" t="s">
        <v>84</v>
      </c>
      <c r="AT151" s="169" t="s">
        <v>72</v>
      </c>
      <c r="AU151" s="169" t="s">
        <v>81</v>
      </c>
      <c r="AY151" s="162" t="s">
        <v>146</v>
      </c>
      <c r="BK151" s="170">
        <f>SUM(BK152:BK187)</f>
        <v>0</v>
      </c>
    </row>
    <row r="152" spans="1:65" s="94" customFormat="1" ht="48" customHeight="1">
      <c r="A152" s="91"/>
      <c r="B152" s="92"/>
      <c r="C152" s="173" t="s">
        <v>213</v>
      </c>
      <c r="D152" s="173" t="s">
        <v>149</v>
      </c>
      <c r="E152" s="174" t="s">
        <v>193</v>
      </c>
      <c r="F152" s="175" t="s">
        <v>194</v>
      </c>
      <c r="G152" s="176" t="s">
        <v>161</v>
      </c>
      <c r="H152" s="177">
        <v>85</v>
      </c>
      <c r="I152" s="79"/>
      <c r="J152" s="178">
        <f>ROUND(I152*H152,2)</f>
        <v>0</v>
      </c>
      <c r="K152" s="179"/>
      <c r="L152" s="92"/>
      <c r="M152" s="180" t="s">
        <v>1</v>
      </c>
      <c r="N152" s="181" t="s">
        <v>39</v>
      </c>
      <c r="O152" s="182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R152" s="185" t="s">
        <v>195</v>
      </c>
      <c r="AT152" s="185" t="s">
        <v>149</v>
      </c>
      <c r="AU152" s="185" t="s">
        <v>84</v>
      </c>
      <c r="AY152" s="84" t="s">
        <v>146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84" t="s">
        <v>84</v>
      </c>
      <c r="BK152" s="186">
        <f>ROUND(I152*H152,2)</f>
        <v>0</v>
      </c>
      <c r="BL152" s="84" t="s">
        <v>195</v>
      </c>
      <c r="BM152" s="185" t="s">
        <v>626</v>
      </c>
    </row>
    <row r="153" spans="1:65" s="94" customFormat="1" ht="16.5" customHeight="1">
      <c r="A153" s="91"/>
      <c r="B153" s="92"/>
      <c r="C153" s="196" t="s">
        <v>217</v>
      </c>
      <c r="D153" s="196" t="s">
        <v>198</v>
      </c>
      <c r="E153" s="197" t="s">
        <v>627</v>
      </c>
      <c r="F153" s="198" t="s">
        <v>628</v>
      </c>
      <c r="G153" s="199" t="s">
        <v>161</v>
      </c>
      <c r="H153" s="200">
        <v>85</v>
      </c>
      <c r="I153" s="81"/>
      <c r="J153" s="201">
        <f>ROUND(I153*H153,2)</f>
        <v>0</v>
      </c>
      <c r="K153" s="202"/>
      <c r="L153" s="203"/>
      <c r="M153" s="204" t="s">
        <v>1</v>
      </c>
      <c r="N153" s="205" t="s">
        <v>39</v>
      </c>
      <c r="O153" s="182"/>
      <c r="P153" s="183">
        <f>O153*H153</f>
        <v>0</v>
      </c>
      <c r="Q153" s="183">
        <v>3E-05</v>
      </c>
      <c r="R153" s="183">
        <f>Q153*H153</f>
        <v>0.00255</v>
      </c>
      <c r="S153" s="183">
        <v>0</v>
      </c>
      <c r="T153" s="184">
        <f>S153*H153</f>
        <v>0</v>
      </c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R153" s="185" t="s">
        <v>201</v>
      </c>
      <c r="AT153" s="185" t="s">
        <v>198</v>
      </c>
      <c r="AU153" s="185" t="s">
        <v>84</v>
      </c>
      <c r="AY153" s="84" t="s">
        <v>146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84" t="s">
        <v>84</v>
      </c>
      <c r="BK153" s="186">
        <f>ROUND(I153*H153,2)</f>
        <v>0</v>
      </c>
      <c r="BL153" s="84" t="s">
        <v>195</v>
      </c>
      <c r="BM153" s="185" t="s">
        <v>629</v>
      </c>
    </row>
    <row r="154" spans="1:47" s="94" customFormat="1" ht="28.8">
      <c r="A154" s="91"/>
      <c r="B154" s="92"/>
      <c r="C154" s="91"/>
      <c r="D154" s="189" t="s">
        <v>203</v>
      </c>
      <c r="E154" s="91"/>
      <c r="F154" s="206" t="s">
        <v>630</v>
      </c>
      <c r="G154" s="91"/>
      <c r="H154" s="91"/>
      <c r="I154" s="77"/>
      <c r="J154" s="91"/>
      <c r="K154" s="91"/>
      <c r="L154" s="92"/>
      <c r="M154" s="207"/>
      <c r="N154" s="208"/>
      <c r="O154" s="182"/>
      <c r="P154" s="182"/>
      <c r="Q154" s="182"/>
      <c r="R154" s="182"/>
      <c r="S154" s="182"/>
      <c r="T154" s="209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T154" s="84" t="s">
        <v>203</v>
      </c>
      <c r="AU154" s="84" t="s">
        <v>84</v>
      </c>
    </row>
    <row r="155" spans="1:65" s="94" customFormat="1" ht="36" customHeight="1">
      <c r="A155" s="91"/>
      <c r="B155" s="92"/>
      <c r="C155" s="173" t="s">
        <v>222</v>
      </c>
      <c r="D155" s="173" t="s">
        <v>149</v>
      </c>
      <c r="E155" s="174" t="s">
        <v>631</v>
      </c>
      <c r="F155" s="175" t="s">
        <v>632</v>
      </c>
      <c r="G155" s="176" t="s">
        <v>152</v>
      </c>
      <c r="H155" s="177">
        <v>6</v>
      </c>
      <c r="I155" s="79"/>
      <c r="J155" s="178">
        <f>ROUND(I155*H155,2)</f>
        <v>0</v>
      </c>
      <c r="K155" s="179"/>
      <c r="L155" s="92"/>
      <c r="M155" s="180" t="s">
        <v>1</v>
      </c>
      <c r="N155" s="181" t="s">
        <v>39</v>
      </c>
      <c r="O155" s="182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R155" s="185" t="s">
        <v>195</v>
      </c>
      <c r="AT155" s="185" t="s">
        <v>149</v>
      </c>
      <c r="AU155" s="185" t="s">
        <v>84</v>
      </c>
      <c r="AY155" s="84" t="s">
        <v>146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84" t="s">
        <v>84</v>
      </c>
      <c r="BK155" s="186">
        <f>ROUND(I155*H155,2)</f>
        <v>0</v>
      </c>
      <c r="BL155" s="84" t="s">
        <v>195</v>
      </c>
      <c r="BM155" s="185" t="s">
        <v>633</v>
      </c>
    </row>
    <row r="156" spans="1:65" s="94" customFormat="1" ht="16.5" customHeight="1">
      <c r="A156" s="91"/>
      <c r="B156" s="92"/>
      <c r="C156" s="196" t="s">
        <v>195</v>
      </c>
      <c r="D156" s="196" t="s">
        <v>198</v>
      </c>
      <c r="E156" s="197" t="s">
        <v>634</v>
      </c>
      <c r="F156" s="198" t="s">
        <v>635</v>
      </c>
      <c r="G156" s="199" t="s">
        <v>152</v>
      </c>
      <c r="H156" s="200">
        <v>7.2</v>
      </c>
      <c r="I156" s="81"/>
      <c r="J156" s="201">
        <f>ROUND(I156*H156,2)</f>
        <v>0</v>
      </c>
      <c r="K156" s="202"/>
      <c r="L156" s="203"/>
      <c r="M156" s="204" t="s">
        <v>1</v>
      </c>
      <c r="N156" s="205" t="s">
        <v>39</v>
      </c>
      <c r="O156" s="182"/>
      <c r="P156" s="183">
        <f>O156*H156</f>
        <v>0</v>
      </c>
      <c r="Q156" s="183">
        <v>7E-05</v>
      </c>
      <c r="R156" s="183">
        <f>Q156*H156</f>
        <v>0.000504</v>
      </c>
      <c r="S156" s="183">
        <v>0</v>
      </c>
      <c r="T156" s="184">
        <f>S156*H156</f>
        <v>0</v>
      </c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R156" s="185" t="s">
        <v>201</v>
      </c>
      <c r="AT156" s="185" t="s">
        <v>198</v>
      </c>
      <c r="AU156" s="185" t="s">
        <v>84</v>
      </c>
      <c r="AY156" s="84" t="s">
        <v>146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84" t="s">
        <v>84</v>
      </c>
      <c r="BK156" s="186">
        <f>ROUND(I156*H156,2)</f>
        <v>0</v>
      </c>
      <c r="BL156" s="84" t="s">
        <v>195</v>
      </c>
      <c r="BM156" s="185" t="s">
        <v>636</v>
      </c>
    </row>
    <row r="157" spans="2:51" s="187" customFormat="1" ht="12">
      <c r="B157" s="188"/>
      <c r="D157" s="189" t="s">
        <v>155</v>
      </c>
      <c r="F157" s="191" t="s">
        <v>637</v>
      </c>
      <c r="H157" s="192">
        <v>7.2</v>
      </c>
      <c r="I157" s="80"/>
      <c r="L157" s="188"/>
      <c r="M157" s="193"/>
      <c r="N157" s="194"/>
      <c r="O157" s="194"/>
      <c r="P157" s="194"/>
      <c r="Q157" s="194"/>
      <c r="R157" s="194"/>
      <c r="S157" s="194"/>
      <c r="T157" s="195"/>
      <c r="AT157" s="190" t="s">
        <v>155</v>
      </c>
      <c r="AU157" s="190" t="s">
        <v>84</v>
      </c>
      <c r="AV157" s="187" t="s">
        <v>84</v>
      </c>
      <c r="AW157" s="187" t="s">
        <v>3</v>
      </c>
      <c r="AX157" s="187" t="s">
        <v>81</v>
      </c>
      <c r="AY157" s="190" t="s">
        <v>146</v>
      </c>
    </row>
    <row r="158" spans="1:65" s="94" customFormat="1" ht="36" customHeight="1">
      <c r="A158" s="91"/>
      <c r="B158" s="92"/>
      <c r="C158" s="173" t="s">
        <v>230</v>
      </c>
      <c r="D158" s="173" t="s">
        <v>149</v>
      </c>
      <c r="E158" s="174" t="s">
        <v>638</v>
      </c>
      <c r="F158" s="175" t="s">
        <v>639</v>
      </c>
      <c r="G158" s="176" t="s">
        <v>152</v>
      </c>
      <c r="H158" s="177">
        <v>1000</v>
      </c>
      <c r="I158" s="229"/>
      <c r="J158" s="178">
        <f>ROUND(I158*H158,2)</f>
        <v>0</v>
      </c>
      <c r="K158" s="179"/>
      <c r="L158" s="92"/>
      <c r="M158" s="180" t="s">
        <v>1</v>
      </c>
      <c r="N158" s="181" t="s">
        <v>39</v>
      </c>
      <c r="O158" s="182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R158" s="185" t="s">
        <v>195</v>
      </c>
      <c r="AT158" s="185" t="s">
        <v>149</v>
      </c>
      <c r="AU158" s="185" t="s">
        <v>84</v>
      </c>
      <c r="AY158" s="84" t="s">
        <v>146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84" t="s">
        <v>84</v>
      </c>
      <c r="BK158" s="186">
        <f>ROUND(I158*H158,2)</f>
        <v>0</v>
      </c>
      <c r="BL158" s="84" t="s">
        <v>195</v>
      </c>
      <c r="BM158" s="185" t="s">
        <v>640</v>
      </c>
    </row>
    <row r="159" spans="1:65" s="94" customFormat="1" ht="11.4" customHeight="1">
      <c r="A159" s="95"/>
      <c r="B159" s="92"/>
      <c r="C159" s="187"/>
      <c r="D159" s="189" t="s">
        <v>155</v>
      </c>
      <c r="E159" s="190" t="s">
        <v>1</v>
      </c>
      <c r="F159" s="191" t="s">
        <v>641</v>
      </c>
      <c r="G159" s="187"/>
      <c r="H159" s="192">
        <v>200</v>
      </c>
      <c r="I159" s="80"/>
      <c r="J159" s="187"/>
      <c r="K159" s="182"/>
      <c r="L159" s="92"/>
      <c r="M159" s="180"/>
      <c r="N159" s="181"/>
      <c r="O159" s="182"/>
      <c r="P159" s="183"/>
      <c r="Q159" s="183"/>
      <c r="R159" s="183"/>
      <c r="S159" s="183"/>
      <c r="T159" s="184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R159" s="185"/>
      <c r="AT159" s="185"/>
      <c r="AU159" s="185"/>
      <c r="AY159" s="84"/>
      <c r="BE159" s="186"/>
      <c r="BF159" s="186"/>
      <c r="BG159" s="186"/>
      <c r="BH159" s="186"/>
      <c r="BI159" s="186"/>
      <c r="BJ159" s="84"/>
      <c r="BK159" s="186"/>
      <c r="BL159" s="84"/>
      <c r="BM159" s="185"/>
    </row>
    <row r="160" spans="1:65" s="94" customFormat="1" ht="13.2" customHeight="1">
      <c r="A160" s="95"/>
      <c r="B160" s="92"/>
      <c r="C160" s="187"/>
      <c r="D160" s="189" t="s">
        <v>155</v>
      </c>
      <c r="E160" s="190" t="s">
        <v>1</v>
      </c>
      <c r="F160" s="191" t="s">
        <v>642</v>
      </c>
      <c r="G160" s="187"/>
      <c r="H160" s="192">
        <v>200</v>
      </c>
      <c r="I160" s="80"/>
      <c r="J160" s="187"/>
      <c r="K160" s="182"/>
      <c r="L160" s="92"/>
      <c r="M160" s="180"/>
      <c r="N160" s="181"/>
      <c r="O160" s="182"/>
      <c r="P160" s="183"/>
      <c r="Q160" s="183"/>
      <c r="R160" s="183"/>
      <c r="S160" s="183"/>
      <c r="T160" s="184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R160" s="185"/>
      <c r="AT160" s="185"/>
      <c r="AU160" s="185"/>
      <c r="AY160" s="84"/>
      <c r="BE160" s="186"/>
      <c r="BF160" s="186"/>
      <c r="BG160" s="186"/>
      <c r="BH160" s="186"/>
      <c r="BI160" s="186"/>
      <c r="BJ160" s="84"/>
      <c r="BK160" s="186"/>
      <c r="BL160" s="84"/>
      <c r="BM160" s="185"/>
    </row>
    <row r="161" spans="2:51" s="187" customFormat="1" ht="12">
      <c r="B161" s="188"/>
      <c r="D161" s="189" t="s">
        <v>155</v>
      </c>
      <c r="E161" s="190" t="s">
        <v>1</v>
      </c>
      <c r="F161" s="191" t="s">
        <v>1333</v>
      </c>
      <c r="H161" s="192">
        <v>600</v>
      </c>
      <c r="I161" s="80"/>
      <c r="L161" s="188"/>
      <c r="M161" s="193"/>
      <c r="N161" s="194"/>
      <c r="O161" s="194"/>
      <c r="P161" s="194"/>
      <c r="Q161" s="194"/>
      <c r="R161" s="194"/>
      <c r="S161" s="194"/>
      <c r="T161" s="195"/>
      <c r="AT161" s="190" t="s">
        <v>155</v>
      </c>
      <c r="AU161" s="190" t="s">
        <v>84</v>
      </c>
      <c r="AV161" s="187" t="s">
        <v>84</v>
      </c>
      <c r="AW161" s="187" t="s">
        <v>29</v>
      </c>
      <c r="AX161" s="187" t="s">
        <v>73</v>
      </c>
      <c r="AY161" s="190" t="s">
        <v>146</v>
      </c>
    </row>
    <row r="162" spans="2:51" s="187" customFormat="1" ht="12">
      <c r="B162" s="188"/>
      <c r="C162" s="215"/>
      <c r="D162" s="189" t="s">
        <v>155</v>
      </c>
      <c r="E162" s="217" t="s">
        <v>1</v>
      </c>
      <c r="F162" s="218" t="s">
        <v>643</v>
      </c>
      <c r="G162" s="215"/>
      <c r="H162" s="219">
        <v>1000</v>
      </c>
      <c r="I162" s="82"/>
      <c r="J162" s="215"/>
      <c r="L162" s="188"/>
      <c r="M162" s="193"/>
      <c r="N162" s="194"/>
      <c r="O162" s="194"/>
      <c r="P162" s="194"/>
      <c r="Q162" s="194"/>
      <c r="R162" s="194"/>
      <c r="S162" s="194"/>
      <c r="T162" s="195"/>
      <c r="AT162" s="190" t="s">
        <v>155</v>
      </c>
      <c r="AU162" s="190" t="s">
        <v>84</v>
      </c>
      <c r="AV162" s="187" t="s">
        <v>84</v>
      </c>
      <c r="AW162" s="187" t="s">
        <v>29</v>
      </c>
      <c r="AX162" s="187" t="s">
        <v>73</v>
      </c>
      <c r="AY162" s="190" t="s">
        <v>146</v>
      </c>
    </row>
    <row r="163" spans="2:51" s="215" customFormat="1" ht="14.4">
      <c r="B163" s="216"/>
      <c r="C163" s="196" t="s">
        <v>234</v>
      </c>
      <c r="D163" s="196" t="s">
        <v>198</v>
      </c>
      <c r="E163" s="197" t="s">
        <v>644</v>
      </c>
      <c r="F163" s="198" t="s">
        <v>645</v>
      </c>
      <c r="G163" s="199" t="s">
        <v>152</v>
      </c>
      <c r="H163" s="200">
        <v>190</v>
      </c>
      <c r="I163" s="229"/>
      <c r="J163" s="201">
        <f>ROUND(I163*H163,2)</f>
        <v>0</v>
      </c>
      <c r="L163" s="216"/>
      <c r="M163" s="220"/>
      <c r="N163" s="221"/>
      <c r="O163" s="221"/>
      <c r="P163" s="221"/>
      <c r="Q163" s="221"/>
      <c r="R163" s="221"/>
      <c r="S163" s="221"/>
      <c r="T163" s="222"/>
      <c r="AT163" s="217" t="s">
        <v>155</v>
      </c>
      <c r="AU163" s="217" t="s">
        <v>84</v>
      </c>
      <c r="AV163" s="215" t="s">
        <v>153</v>
      </c>
      <c r="AW163" s="215" t="s">
        <v>29</v>
      </c>
      <c r="AX163" s="215" t="s">
        <v>81</v>
      </c>
      <c r="AY163" s="217" t="s">
        <v>146</v>
      </c>
    </row>
    <row r="164" spans="1:65" s="94" customFormat="1" ht="16.5" customHeight="1">
      <c r="A164" s="91"/>
      <c r="B164" s="92"/>
      <c r="C164" s="187"/>
      <c r="D164" s="189" t="s">
        <v>155</v>
      </c>
      <c r="E164" s="190" t="s">
        <v>1</v>
      </c>
      <c r="F164" s="191" t="s">
        <v>647</v>
      </c>
      <c r="G164" s="187"/>
      <c r="H164" s="192">
        <v>190</v>
      </c>
      <c r="I164" s="80"/>
      <c r="J164" s="187"/>
      <c r="K164" s="202"/>
      <c r="L164" s="203"/>
      <c r="M164" s="204" t="s">
        <v>1</v>
      </c>
      <c r="N164" s="205" t="s">
        <v>39</v>
      </c>
      <c r="O164" s="182"/>
      <c r="P164" s="183">
        <f>O164*H164</f>
        <v>0</v>
      </c>
      <c r="Q164" s="183">
        <v>8E-05</v>
      </c>
      <c r="R164" s="183">
        <f>Q164*H164</f>
        <v>0.015200000000000002</v>
      </c>
      <c r="S164" s="183">
        <v>0</v>
      </c>
      <c r="T164" s="184">
        <f>S164*H164</f>
        <v>0</v>
      </c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R164" s="185" t="s">
        <v>201</v>
      </c>
      <c r="AT164" s="185" t="s">
        <v>198</v>
      </c>
      <c r="AU164" s="185" t="s">
        <v>84</v>
      </c>
      <c r="AY164" s="84" t="s">
        <v>146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84" t="s">
        <v>84</v>
      </c>
      <c r="BK164" s="186">
        <f>ROUND(I164*H164,2)</f>
        <v>0</v>
      </c>
      <c r="BL164" s="84" t="s">
        <v>195</v>
      </c>
      <c r="BM164" s="185" t="s">
        <v>646</v>
      </c>
    </row>
    <row r="165" spans="2:51" s="187" customFormat="1" ht="14.4">
      <c r="B165" s="188"/>
      <c r="C165" s="196" t="s">
        <v>239</v>
      </c>
      <c r="D165" s="196" t="s">
        <v>198</v>
      </c>
      <c r="E165" s="197" t="s">
        <v>1334</v>
      </c>
      <c r="F165" s="198" t="s">
        <v>1335</v>
      </c>
      <c r="G165" s="199" t="s">
        <v>152</v>
      </c>
      <c r="H165" s="200">
        <v>600</v>
      </c>
      <c r="I165" s="229"/>
      <c r="J165" s="201">
        <f>ROUND(I165*H165,2)</f>
        <v>0</v>
      </c>
      <c r="L165" s="188"/>
      <c r="M165" s="193"/>
      <c r="N165" s="194"/>
      <c r="O165" s="194"/>
      <c r="P165" s="194"/>
      <c r="Q165" s="194"/>
      <c r="R165" s="194"/>
      <c r="S165" s="194"/>
      <c r="T165" s="195"/>
      <c r="AT165" s="190" t="s">
        <v>155</v>
      </c>
      <c r="AU165" s="190" t="s">
        <v>84</v>
      </c>
      <c r="AV165" s="187" t="s">
        <v>84</v>
      </c>
      <c r="AW165" s="187" t="s">
        <v>29</v>
      </c>
      <c r="AX165" s="187" t="s">
        <v>81</v>
      </c>
      <c r="AY165" s="190" t="s">
        <v>146</v>
      </c>
    </row>
    <row r="166" spans="1:65" s="94" customFormat="1" ht="16.5" customHeight="1">
      <c r="A166" s="91"/>
      <c r="B166" s="92"/>
      <c r="C166" s="196" t="s">
        <v>239</v>
      </c>
      <c r="D166" s="196" t="s">
        <v>198</v>
      </c>
      <c r="E166" s="197" t="s">
        <v>648</v>
      </c>
      <c r="F166" s="198" t="s">
        <v>649</v>
      </c>
      <c r="G166" s="199" t="s">
        <v>152</v>
      </c>
      <c r="H166" s="200">
        <v>210</v>
      </c>
      <c r="I166" s="229"/>
      <c r="J166" s="201">
        <f>ROUND(I166*H166,2)</f>
        <v>0</v>
      </c>
      <c r="K166" s="202"/>
      <c r="L166" s="203"/>
      <c r="M166" s="204" t="s">
        <v>1</v>
      </c>
      <c r="N166" s="205" t="s">
        <v>39</v>
      </c>
      <c r="O166" s="182"/>
      <c r="P166" s="183">
        <f>O166*H166</f>
        <v>0</v>
      </c>
      <c r="Q166" s="183">
        <v>6E-05</v>
      </c>
      <c r="R166" s="183">
        <f>Q166*H166</f>
        <v>0.0126</v>
      </c>
      <c r="S166" s="183">
        <v>0</v>
      </c>
      <c r="T166" s="184">
        <f>S166*H166</f>
        <v>0</v>
      </c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R166" s="185" t="s">
        <v>201</v>
      </c>
      <c r="AT166" s="185" t="s">
        <v>198</v>
      </c>
      <c r="AU166" s="185" t="s">
        <v>84</v>
      </c>
      <c r="AY166" s="84" t="s">
        <v>146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84" t="s">
        <v>84</v>
      </c>
      <c r="BK166" s="186">
        <f>ROUND(I166*H166,2)</f>
        <v>0</v>
      </c>
      <c r="BL166" s="84" t="s">
        <v>195</v>
      </c>
      <c r="BM166" s="185" t="s">
        <v>650</v>
      </c>
    </row>
    <row r="167" spans="2:51" s="187" customFormat="1" ht="12">
      <c r="B167" s="188"/>
      <c r="D167" s="189" t="s">
        <v>155</v>
      </c>
      <c r="E167" s="190" t="s">
        <v>1</v>
      </c>
      <c r="F167" s="191" t="s">
        <v>651</v>
      </c>
      <c r="H167" s="192">
        <v>210</v>
      </c>
      <c r="I167" s="80"/>
      <c r="L167" s="188"/>
      <c r="M167" s="193"/>
      <c r="N167" s="194"/>
      <c r="O167" s="194"/>
      <c r="P167" s="194"/>
      <c r="Q167" s="194"/>
      <c r="R167" s="194"/>
      <c r="S167" s="194"/>
      <c r="T167" s="195"/>
      <c r="AT167" s="190" t="s">
        <v>155</v>
      </c>
      <c r="AU167" s="190" t="s">
        <v>84</v>
      </c>
      <c r="AV167" s="187" t="s">
        <v>84</v>
      </c>
      <c r="AW167" s="187" t="s">
        <v>29</v>
      </c>
      <c r="AX167" s="187" t="s">
        <v>81</v>
      </c>
      <c r="AY167" s="190" t="s">
        <v>146</v>
      </c>
    </row>
    <row r="168" spans="1:65" s="94" customFormat="1" ht="36" customHeight="1">
      <c r="A168" s="91"/>
      <c r="B168" s="92"/>
      <c r="C168" s="173" t="s">
        <v>243</v>
      </c>
      <c r="D168" s="173" t="s">
        <v>149</v>
      </c>
      <c r="E168" s="174" t="s">
        <v>652</v>
      </c>
      <c r="F168" s="175" t="s">
        <v>653</v>
      </c>
      <c r="G168" s="176" t="s">
        <v>161</v>
      </c>
      <c r="H168" s="177">
        <v>3</v>
      </c>
      <c r="I168" s="79"/>
      <c r="J168" s="178">
        <f>ROUND(I168*H168,2)</f>
        <v>0</v>
      </c>
      <c r="K168" s="179"/>
      <c r="L168" s="92"/>
      <c r="M168" s="180" t="s">
        <v>1</v>
      </c>
      <c r="N168" s="181" t="s">
        <v>39</v>
      </c>
      <c r="O168" s="182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R168" s="185" t="s">
        <v>195</v>
      </c>
      <c r="AT168" s="185" t="s">
        <v>149</v>
      </c>
      <c r="AU168" s="185" t="s">
        <v>84</v>
      </c>
      <c r="AY168" s="84" t="s">
        <v>146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84" t="s">
        <v>84</v>
      </c>
      <c r="BK168" s="186">
        <f>ROUND(I168*H168,2)</f>
        <v>0</v>
      </c>
      <c r="BL168" s="84" t="s">
        <v>195</v>
      </c>
      <c r="BM168" s="185" t="s">
        <v>654</v>
      </c>
    </row>
    <row r="169" spans="1:47" s="94" customFormat="1" ht="28.8">
      <c r="A169" s="91"/>
      <c r="B169" s="92"/>
      <c r="C169" s="91"/>
      <c r="D169" s="189" t="s">
        <v>203</v>
      </c>
      <c r="E169" s="91"/>
      <c r="F169" s="206" t="s">
        <v>655</v>
      </c>
      <c r="G169" s="91"/>
      <c r="H169" s="91"/>
      <c r="I169" s="77"/>
      <c r="J169" s="91"/>
      <c r="K169" s="91"/>
      <c r="L169" s="92"/>
      <c r="M169" s="207"/>
      <c r="N169" s="208"/>
      <c r="O169" s="182"/>
      <c r="P169" s="182"/>
      <c r="Q169" s="182"/>
      <c r="R169" s="182"/>
      <c r="S169" s="182"/>
      <c r="T169" s="209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T169" s="84" t="s">
        <v>203</v>
      </c>
      <c r="AU169" s="84" t="s">
        <v>84</v>
      </c>
    </row>
    <row r="170" spans="1:65" s="94" customFormat="1" ht="36" customHeight="1">
      <c r="A170" s="91"/>
      <c r="B170" s="92"/>
      <c r="C170" s="173" t="s">
        <v>7</v>
      </c>
      <c r="D170" s="173" t="s">
        <v>149</v>
      </c>
      <c r="E170" s="174" t="s">
        <v>656</v>
      </c>
      <c r="F170" s="175" t="s">
        <v>657</v>
      </c>
      <c r="G170" s="176" t="s">
        <v>161</v>
      </c>
      <c r="H170" s="177">
        <v>2</v>
      </c>
      <c r="I170" s="79"/>
      <c r="J170" s="178">
        <f aca="true" t="shared" si="0" ref="J170:J176">ROUND(I170*H170,2)</f>
        <v>0</v>
      </c>
      <c r="K170" s="179"/>
      <c r="L170" s="92"/>
      <c r="M170" s="180" t="s">
        <v>1</v>
      </c>
      <c r="N170" s="181" t="s">
        <v>39</v>
      </c>
      <c r="O170" s="182"/>
      <c r="P170" s="183">
        <f aca="true" t="shared" si="1" ref="P170:P176">O170*H170</f>
        <v>0</v>
      </c>
      <c r="Q170" s="183">
        <v>0</v>
      </c>
      <c r="R170" s="183">
        <f aca="true" t="shared" si="2" ref="R170:R176">Q170*H170</f>
        <v>0</v>
      </c>
      <c r="S170" s="183">
        <v>0</v>
      </c>
      <c r="T170" s="184">
        <f aca="true" t="shared" si="3" ref="T170:T176">S170*H170</f>
        <v>0</v>
      </c>
      <c r="U170" s="91"/>
      <c r="V170" s="234"/>
      <c r="W170" s="91"/>
      <c r="X170" s="91"/>
      <c r="Y170" s="91"/>
      <c r="Z170" s="91"/>
      <c r="AA170" s="91"/>
      <c r="AB170" s="91"/>
      <c r="AC170" s="91"/>
      <c r="AD170" s="91"/>
      <c r="AE170" s="91"/>
      <c r="AR170" s="185" t="s">
        <v>422</v>
      </c>
      <c r="AT170" s="185" t="s">
        <v>149</v>
      </c>
      <c r="AU170" s="185" t="s">
        <v>84</v>
      </c>
      <c r="AY170" s="84" t="s">
        <v>146</v>
      </c>
      <c r="BE170" s="186">
        <f aca="true" t="shared" si="4" ref="BE170:BE176">IF(N170="základní",J170,0)</f>
        <v>0</v>
      </c>
      <c r="BF170" s="186">
        <f aca="true" t="shared" si="5" ref="BF170:BF176">IF(N170="snížená",J170,0)</f>
        <v>0</v>
      </c>
      <c r="BG170" s="186">
        <f aca="true" t="shared" si="6" ref="BG170:BG176">IF(N170="zákl. přenesená",J170,0)</f>
        <v>0</v>
      </c>
      <c r="BH170" s="186">
        <f aca="true" t="shared" si="7" ref="BH170:BH176">IF(N170="sníž. přenesená",J170,0)</f>
        <v>0</v>
      </c>
      <c r="BI170" s="186">
        <f aca="true" t="shared" si="8" ref="BI170:BI176">IF(N170="nulová",J170,0)</f>
        <v>0</v>
      </c>
      <c r="BJ170" s="84" t="s">
        <v>84</v>
      </c>
      <c r="BK170" s="186">
        <f aca="true" t="shared" si="9" ref="BK170:BK176">ROUND(I170*H170,2)</f>
        <v>0</v>
      </c>
      <c r="BL170" s="84" t="s">
        <v>422</v>
      </c>
      <c r="BM170" s="185" t="s">
        <v>658</v>
      </c>
    </row>
    <row r="171" spans="1:65" s="94" customFormat="1" ht="96" customHeight="1">
      <c r="A171" s="91"/>
      <c r="B171" s="92"/>
      <c r="C171" s="196" t="s">
        <v>251</v>
      </c>
      <c r="D171" s="196" t="s">
        <v>198</v>
      </c>
      <c r="E171" s="197" t="s">
        <v>659</v>
      </c>
      <c r="F171" s="198" t="s">
        <v>660</v>
      </c>
      <c r="G171" s="199" t="s">
        <v>161</v>
      </c>
      <c r="H171" s="200">
        <v>2</v>
      </c>
      <c r="I171" s="81"/>
      <c r="J171" s="201">
        <f t="shared" si="0"/>
        <v>0</v>
      </c>
      <c r="K171" s="202"/>
      <c r="L171" s="203"/>
      <c r="M171" s="204" t="s">
        <v>1</v>
      </c>
      <c r="N171" s="205" t="s">
        <v>39</v>
      </c>
      <c r="O171" s="182"/>
      <c r="P171" s="183">
        <f t="shared" si="1"/>
        <v>0</v>
      </c>
      <c r="Q171" s="183">
        <v>0.024</v>
      </c>
      <c r="R171" s="183">
        <f t="shared" si="2"/>
        <v>0.048</v>
      </c>
      <c r="S171" s="183">
        <v>0</v>
      </c>
      <c r="T171" s="184">
        <f t="shared" si="3"/>
        <v>0</v>
      </c>
      <c r="U171" s="91"/>
      <c r="V171" s="234"/>
      <c r="W171" s="91"/>
      <c r="X171" s="91"/>
      <c r="Y171" s="91"/>
      <c r="Z171" s="91"/>
      <c r="AA171" s="91"/>
      <c r="AB171" s="91"/>
      <c r="AC171" s="91"/>
      <c r="AD171" s="91"/>
      <c r="AE171" s="91"/>
      <c r="AR171" s="185" t="s">
        <v>540</v>
      </c>
      <c r="AT171" s="185" t="s">
        <v>198</v>
      </c>
      <c r="AU171" s="185" t="s">
        <v>84</v>
      </c>
      <c r="AY171" s="84" t="s">
        <v>146</v>
      </c>
      <c r="BE171" s="186">
        <f t="shared" si="4"/>
        <v>0</v>
      </c>
      <c r="BF171" s="186">
        <f t="shared" si="5"/>
        <v>0</v>
      </c>
      <c r="BG171" s="186">
        <f t="shared" si="6"/>
        <v>0</v>
      </c>
      <c r="BH171" s="186">
        <f t="shared" si="7"/>
        <v>0</v>
      </c>
      <c r="BI171" s="186">
        <f t="shared" si="8"/>
        <v>0</v>
      </c>
      <c r="BJ171" s="84" t="s">
        <v>84</v>
      </c>
      <c r="BK171" s="186">
        <f t="shared" si="9"/>
        <v>0</v>
      </c>
      <c r="BL171" s="84" t="s">
        <v>422</v>
      </c>
      <c r="BM171" s="185" t="s">
        <v>661</v>
      </c>
    </row>
    <row r="172" spans="1:65" s="94" customFormat="1" ht="16.5" customHeight="1">
      <c r="A172" s="91"/>
      <c r="B172" s="92"/>
      <c r="C172" s="173" t="s">
        <v>256</v>
      </c>
      <c r="D172" s="173" t="s">
        <v>149</v>
      </c>
      <c r="E172" s="174" t="s">
        <v>662</v>
      </c>
      <c r="F172" s="175" t="s">
        <v>1346</v>
      </c>
      <c r="G172" s="176" t="s">
        <v>161</v>
      </c>
      <c r="H172" s="177">
        <v>95</v>
      </c>
      <c r="I172" s="79"/>
      <c r="J172" s="178">
        <f t="shared" si="0"/>
        <v>0</v>
      </c>
      <c r="K172" s="179"/>
      <c r="L172" s="92"/>
      <c r="M172" s="180" t="s">
        <v>1</v>
      </c>
      <c r="N172" s="181" t="s">
        <v>39</v>
      </c>
      <c r="O172" s="182"/>
      <c r="P172" s="183">
        <f t="shared" si="1"/>
        <v>0</v>
      </c>
      <c r="Q172" s="183">
        <v>0</v>
      </c>
      <c r="R172" s="183">
        <f t="shared" si="2"/>
        <v>0</v>
      </c>
      <c r="S172" s="183">
        <v>0</v>
      </c>
      <c r="T172" s="184">
        <f t="shared" si="3"/>
        <v>0</v>
      </c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R172" s="185" t="s">
        <v>195</v>
      </c>
      <c r="AT172" s="185" t="s">
        <v>149</v>
      </c>
      <c r="AU172" s="185" t="s">
        <v>84</v>
      </c>
      <c r="AY172" s="84" t="s">
        <v>146</v>
      </c>
      <c r="BE172" s="186">
        <f t="shared" si="4"/>
        <v>0</v>
      </c>
      <c r="BF172" s="186">
        <f t="shared" si="5"/>
        <v>0</v>
      </c>
      <c r="BG172" s="186">
        <f t="shared" si="6"/>
        <v>0</v>
      </c>
      <c r="BH172" s="186">
        <f t="shared" si="7"/>
        <v>0</v>
      </c>
      <c r="BI172" s="186">
        <f t="shared" si="8"/>
        <v>0</v>
      </c>
      <c r="BJ172" s="84" t="s">
        <v>84</v>
      </c>
      <c r="BK172" s="186">
        <f t="shared" si="9"/>
        <v>0</v>
      </c>
      <c r="BL172" s="84" t="s">
        <v>195</v>
      </c>
      <c r="BM172" s="185" t="s">
        <v>663</v>
      </c>
    </row>
    <row r="173" spans="1:65" s="94" customFormat="1" ht="16.5" customHeight="1">
      <c r="A173" s="91"/>
      <c r="B173" s="92"/>
      <c r="C173" s="196" t="s">
        <v>260</v>
      </c>
      <c r="D173" s="196" t="s">
        <v>198</v>
      </c>
      <c r="E173" s="197" t="s">
        <v>664</v>
      </c>
      <c r="F173" s="198" t="s">
        <v>1345</v>
      </c>
      <c r="G173" s="199" t="s">
        <v>161</v>
      </c>
      <c r="H173" s="200">
        <v>95</v>
      </c>
      <c r="I173" s="81"/>
      <c r="J173" s="201">
        <f t="shared" si="0"/>
        <v>0</v>
      </c>
      <c r="K173" s="202"/>
      <c r="L173" s="203"/>
      <c r="M173" s="204" t="s">
        <v>1</v>
      </c>
      <c r="N173" s="205" t="s">
        <v>39</v>
      </c>
      <c r="O173" s="182"/>
      <c r="P173" s="183">
        <f t="shared" si="1"/>
        <v>0</v>
      </c>
      <c r="Q173" s="183">
        <v>3E-05</v>
      </c>
      <c r="R173" s="183">
        <f t="shared" si="2"/>
        <v>0.00285</v>
      </c>
      <c r="S173" s="183">
        <v>0</v>
      </c>
      <c r="T173" s="184">
        <f t="shared" si="3"/>
        <v>0</v>
      </c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R173" s="185" t="s">
        <v>201</v>
      </c>
      <c r="AT173" s="185" t="s">
        <v>198</v>
      </c>
      <c r="AU173" s="185" t="s">
        <v>84</v>
      </c>
      <c r="AY173" s="84" t="s">
        <v>146</v>
      </c>
      <c r="BE173" s="186">
        <f t="shared" si="4"/>
        <v>0</v>
      </c>
      <c r="BF173" s="186">
        <f t="shared" si="5"/>
        <v>0</v>
      </c>
      <c r="BG173" s="186">
        <f t="shared" si="6"/>
        <v>0</v>
      </c>
      <c r="BH173" s="186">
        <f t="shared" si="7"/>
        <v>0</v>
      </c>
      <c r="BI173" s="186">
        <f t="shared" si="8"/>
        <v>0</v>
      </c>
      <c r="BJ173" s="84" t="s">
        <v>84</v>
      </c>
      <c r="BK173" s="186">
        <f t="shared" si="9"/>
        <v>0</v>
      </c>
      <c r="BL173" s="84" t="s">
        <v>195</v>
      </c>
      <c r="BM173" s="185" t="s">
        <v>665</v>
      </c>
    </row>
    <row r="174" spans="1:65" s="94" customFormat="1" ht="16.5" customHeight="1">
      <c r="A174" s="91"/>
      <c r="B174" s="92"/>
      <c r="C174" s="173" t="s">
        <v>264</v>
      </c>
      <c r="D174" s="173" t="s">
        <v>149</v>
      </c>
      <c r="E174" s="174" t="s">
        <v>666</v>
      </c>
      <c r="F174" s="175" t="s">
        <v>1347</v>
      </c>
      <c r="G174" s="176" t="s">
        <v>161</v>
      </c>
      <c r="H174" s="177">
        <v>34</v>
      </c>
      <c r="I174" s="79"/>
      <c r="J174" s="178">
        <f t="shared" si="0"/>
        <v>0</v>
      </c>
      <c r="K174" s="179"/>
      <c r="L174" s="92"/>
      <c r="M174" s="180" t="s">
        <v>1</v>
      </c>
      <c r="N174" s="181" t="s">
        <v>39</v>
      </c>
      <c r="O174" s="182"/>
      <c r="P174" s="183">
        <f t="shared" si="1"/>
        <v>0</v>
      </c>
      <c r="Q174" s="183">
        <v>0</v>
      </c>
      <c r="R174" s="183">
        <f t="shared" si="2"/>
        <v>0</v>
      </c>
      <c r="S174" s="183">
        <v>0</v>
      </c>
      <c r="T174" s="184">
        <f t="shared" si="3"/>
        <v>0</v>
      </c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R174" s="185" t="s">
        <v>195</v>
      </c>
      <c r="AT174" s="185" t="s">
        <v>149</v>
      </c>
      <c r="AU174" s="185" t="s">
        <v>84</v>
      </c>
      <c r="AY174" s="84" t="s">
        <v>146</v>
      </c>
      <c r="BE174" s="186">
        <f t="shared" si="4"/>
        <v>0</v>
      </c>
      <c r="BF174" s="186">
        <f t="shared" si="5"/>
        <v>0</v>
      </c>
      <c r="BG174" s="186">
        <f t="shared" si="6"/>
        <v>0</v>
      </c>
      <c r="BH174" s="186">
        <f t="shared" si="7"/>
        <v>0</v>
      </c>
      <c r="BI174" s="186">
        <f t="shared" si="8"/>
        <v>0</v>
      </c>
      <c r="BJ174" s="84" t="s">
        <v>84</v>
      </c>
      <c r="BK174" s="186">
        <f t="shared" si="9"/>
        <v>0</v>
      </c>
      <c r="BL174" s="84" t="s">
        <v>195</v>
      </c>
      <c r="BM174" s="185" t="s">
        <v>667</v>
      </c>
    </row>
    <row r="175" spans="1:65" s="94" customFormat="1" ht="16.5" customHeight="1">
      <c r="A175" s="91"/>
      <c r="B175" s="92"/>
      <c r="C175" s="196" t="s">
        <v>268</v>
      </c>
      <c r="D175" s="196" t="s">
        <v>198</v>
      </c>
      <c r="E175" s="197" t="s">
        <v>668</v>
      </c>
      <c r="F175" s="198" t="s">
        <v>669</v>
      </c>
      <c r="G175" s="199" t="s">
        <v>161</v>
      </c>
      <c r="H175" s="200">
        <v>34</v>
      </c>
      <c r="I175" s="81"/>
      <c r="J175" s="201">
        <f t="shared" si="0"/>
        <v>0</v>
      </c>
      <c r="K175" s="202"/>
      <c r="L175" s="203"/>
      <c r="M175" s="204" t="s">
        <v>1</v>
      </c>
      <c r="N175" s="205" t="s">
        <v>39</v>
      </c>
      <c r="O175" s="182"/>
      <c r="P175" s="183">
        <f t="shared" si="1"/>
        <v>0</v>
      </c>
      <c r="Q175" s="183">
        <v>2E-05</v>
      </c>
      <c r="R175" s="183">
        <f t="shared" si="2"/>
        <v>0.00068</v>
      </c>
      <c r="S175" s="183">
        <v>0</v>
      </c>
      <c r="T175" s="184">
        <f t="shared" si="3"/>
        <v>0</v>
      </c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R175" s="185" t="s">
        <v>201</v>
      </c>
      <c r="AT175" s="185" t="s">
        <v>198</v>
      </c>
      <c r="AU175" s="185" t="s">
        <v>84</v>
      </c>
      <c r="AY175" s="84" t="s">
        <v>146</v>
      </c>
      <c r="BE175" s="186">
        <f t="shared" si="4"/>
        <v>0</v>
      </c>
      <c r="BF175" s="186">
        <f t="shared" si="5"/>
        <v>0</v>
      </c>
      <c r="BG175" s="186">
        <f t="shared" si="6"/>
        <v>0</v>
      </c>
      <c r="BH175" s="186">
        <f t="shared" si="7"/>
        <v>0</v>
      </c>
      <c r="BI175" s="186">
        <f t="shared" si="8"/>
        <v>0</v>
      </c>
      <c r="BJ175" s="84" t="s">
        <v>84</v>
      </c>
      <c r="BK175" s="186">
        <f t="shared" si="9"/>
        <v>0</v>
      </c>
      <c r="BL175" s="84" t="s">
        <v>195</v>
      </c>
      <c r="BM175" s="185" t="s">
        <v>670</v>
      </c>
    </row>
    <row r="176" spans="1:65" s="94" customFormat="1" ht="16.5" customHeight="1">
      <c r="A176" s="91"/>
      <c r="B176" s="92"/>
      <c r="C176" s="196" t="s">
        <v>272</v>
      </c>
      <c r="D176" s="196" t="s">
        <v>198</v>
      </c>
      <c r="E176" s="197" t="s">
        <v>664</v>
      </c>
      <c r="F176" s="198" t="s">
        <v>1344</v>
      </c>
      <c r="G176" s="199" t="s">
        <v>161</v>
      </c>
      <c r="H176" s="200">
        <v>34</v>
      </c>
      <c r="I176" s="81"/>
      <c r="J176" s="201">
        <f t="shared" si="0"/>
        <v>0</v>
      </c>
      <c r="K176" s="202"/>
      <c r="L176" s="203"/>
      <c r="M176" s="204" t="s">
        <v>1</v>
      </c>
      <c r="N176" s="205" t="s">
        <v>39</v>
      </c>
      <c r="O176" s="182"/>
      <c r="P176" s="183">
        <f t="shared" si="1"/>
        <v>0</v>
      </c>
      <c r="Q176" s="183">
        <v>3E-05</v>
      </c>
      <c r="R176" s="183">
        <f t="shared" si="2"/>
        <v>0.00102</v>
      </c>
      <c r="S176" s="183">
        <v>0</v>
      </c>
      <c r="T176" s="184">
        <f t="shared" si="3"/>
        <v>0</v>
      </c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R176" s="185" t="s">
        <v>201</v>
      </c>
      <c r="AT176" s="185" t="s">
        <v>198</v>
      </c>
      <c r="AU176" s="185" t="s">
        <v>84</v>
      </c>
      <c r="AY176" s="84" t="s">
        <v>146</v>
      </c>
      <c r="BE176" s="186">
        <f t="shared" si="4"/>
        <v>0</v>
      </c>
      <c r="BF176" s="186">
        <f t="shared" si="5"/>
        <v>0</v>
      </c>
      <c r="BG176" s="186">
        <f t="shared" si="6"/>
        <v>0</v>
      </c>
      <c r="BH176" s="186">
        <f t="shared" si="7"/>
        <v>0</v>
      </c>
      <c r="BI176" s="186">
        <f t="shared" si="8"/>
        <v>0</v>
      </c>
      <c r="BJ176" s="84" t="s">
        <v>84</v>
      </c>
      <c r="BK176" s="186">
        <f t="shared" si="9"/>
        <v>0</v>
      </c>
      <c r="BL176" s="84" t="s">
        <v>195</v>
      </c>
      <c r="BM176" s="185" t="s">
        <v>671</v>
      </c>
    </row>
    <row r="177" spans="1:47" s="94" customFormat="1" ht="19.2">
      <c r="A177" s="91"/>
      <c r="B177" s="92"/>
      <c r="C177" s="91"/>
      <c r="D177" s="189" t="s">
        <v>203</v>
      </c>
      <c r="E177" s="91"/>
      <c r="F177" s="206" t="s">
        <v>672</v>
      </c>
      <c r="G177" s="91"/>
      <c r="H177" s="91"/>
      <c r="I177" s="77"/>
      <c r="J177" s="91"/>
      <c r="K177" s="91"/>
      <c r="L177" s="92"/>
      <c r="M177" s="207"/>
      <c r="N177" s="208"/>
      <c r="O177" s="182"/>
      <c r="P177" s="182"/>
      <c r="Q177" s="182"/>
      <c r="R177" s="182"/>
      <c r="S177" s="182"/>
      <c r="T177" s="209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T177" s="84" t="s">
        <v>203</v>
      </c>
      <c r="AU177" s="84" t="s">
        <v>84</v>
      </c>
    </row>
    <row r="178" spans="1:65" s="94" customFormat="1" ht="36" customHeight="1">
      <c r="A178" s="91"/>
      <c r="B178" s="92"/>
      <c r="C178" s="173" t="s">
        <v>275</v>
      </c>
      <c r="D178" s="173" t="s">
        <v>149</v>
      </c>
      <c r="E178" s="174" t="s">
        <v>673</v>
      </c>
      <c r="F178" s="175" t="s">
        <v>674</v>
      </c>
      <c r="G178" s="176" t="s">
        <v>161</v>
      </c>
      <c r="H178" s="177">
        <v>47</v>
      </c>
      <c r="I178" s="79"/>
      <c r="J178" s="178">
        <f>ROUND(I178*H178,2)</f>
        <v>0</v>
      </c>
      <c r="K178" s="179"/>
      <c r="L178" s="92"/>
      <c r="M178" s="180" t="s">
        <v>1</v>
      </c>
      <c r="N178" s="181" t="s">
        <v>39</v>
      </c>
      <c r="O178" s="182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R178" s="185" t="s">
        <v>195</v>
      </c>
      <c r="AT178" s="185" t="s">
        <v>149</v>
      </c>
      <c r="AU178" s="185" t="s">
        <v>84</v>
      </c>
      <c r="AY178" s="84" t="s">
        <v>146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84" t="s">
        <v>84</v>
      </c>
      <c r="BK178" s="186">
        <f>ROUND(I178*H178,2)</f>
        <v>0</v>
      </c>
      <c r="BL178" s="84" t="s">
        <v>195</v>
      </c>
      <c r="BM178" s="185" t="s">
        <v>268</v>
      </c>
    </row>
    <row r="179" spans="1:65" s="94" customFormat="1" ht="16.5" customHeight="1">
      <c r="A179" s="91"/>
      <c r="B179" s="92"/>
      <c r="C179" s="196" t="s">
        <v>279</v>
      </c>
      <c r="D179" s="196" t="s">
        <v>198</v>
      </c>
      <c r="E179" s="197" t="s">
        <v>675</v>
      </c>
      <c r="F179" s="198" t="s">
        <v>1336</v>
      </c>
      <c r="G179" s="199" t="s">
        <v>161</v>
      </c>
      <c r="H179" s="200">
        <v>47</v>
      </c>
      <c r="I179" s="81"/>
      <c r="J179" s="201">
        <f>ROUND(I179*H179,2)</f>
        <v>0</v>
      </c>
      <c r="K179" s="202"/>
      <c r="L179" s="203"/>
      <c r="M179" s="204" t="s">
        <v>1</v>
      </c>
      <c r="N179" s="205" t="s">
        <v>39</v>
      </c>
      <c r="O179" s="182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R179" s="185" t="s">
        <v>201</v>
      </c>
      <c r="AT179" s="185" t="s">
        <v>198</v>
      </c>
      <c r="AU179" s="185" t="s">
        <v>84</v>
      </c>
      <c r="AY179" s="84" t="s">
        <v>146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84" t="s">
        <v>84</v>
      </c>
      <c r="BK179" s="186">
        <f>ROUND(I179*H179,2)</f>
        <v>0</v>
      </c>
      <c r="BL179" s="84" t="s">
        <v>195</v>
      </c>
      <c r="BM179" s="185" t="s">
        <v>275</v>
      </c>
    </row>
    <row r="180" spans="1:47" s="94" customFormat="1" ht="38.4">
      <c r="A180" s="91"/>
      <c r="B180" s="92"/>
      <c r="C180" s="91"/>
      <c r="D180" s="189" t="s">
        <v>203</v>
      </c>
      <c r="E180" s="91"/>
      <c r="F180" s="206" t="s">
        <v>676</v>
      </c>
      <c r="G180" s="91"/>
      <c r="H180" s="91"/>
      <c r="I180" s="77"/>
      <c r="J180" s="91"/>
      <c r="K180" s="91"/>
      <c r="L180" s="92"/>
      <c r="M180" s="207"/>
      <c r="N180" s="208"/>
      <c r="O180" s="182"/>
      <c r="P180" s="182"/>
      <c r="Q180" s="182"/>
      <c r="R180" s="182"/>
      <c r="S180" s="182"/>
      <c r="T180" s="209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T180" s="84" t="s">
        <v>203</v>
      </c>
      <c r="AU180" s="84" t="s">
        <v>84</v>
      </c>
    </row>
    <row r="181" spans="1:65" s="94" customFormat="1" ht="16.5" customHeight="1">
      <c r="A181" s="91"/>
      <c r="B181" s="92"/>
      <c r="C181" s="173" t="s">
        <v>283</v>
      </c>
      <c r="D181" s="173" t="s">
        <v>149</v>
      </c>
      <c r="E181" s="174" t="s">
        <v>677</v>
      </c>
      <c r="F181" s="175" t="s">
        <v>678</v>
      </c>
      <c r="G181" s="176" t="s">
        <v>161</v>
      </c>
      <c r="H181" s="177">
        <v>1</v>
      </c>
      <c r="I181" s="79"/>
      <c r="J181" s="178">
        <f aca="true" t="shared" si="10" ref="J181:J187">ROUND(I181*H181,2)</f>
        <v>0</v>
      </c>
      <c r="K181" s="179"/>
      <c r="L181" s="92"/>
      <c r="M181" s="180" t="s">
        <v>1</v>
      </c>
      <c r="N181" s="181" t="s">
        <v>39</v>
      </c>
      <c r="O181" s="182"/>
      <c r="P181" s="183">
        <f aca="true" t="shared" si="11" ref="P181:P187">O181*H181</f>
        <v>0</v>
      </c>
      <c r="Q181" s="183">
        <v>0</v>
      </c>
      <c r="R181" s="183">
        <f aca="true" t="shared" si="12" ref="R181:R187">Q181*H181</f>
        <v>0</v>
      </c>
      <c r="S181" s="183">
        <v>0</v>
      </c>
      <c r="T181" s="184">
        <f aca="true" t="shared" si="13" ref="T181:T187">S181*H181</f>
        <v>0</v>
      </c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R181" s="185" t="s">
        <v>195</v>
      </c>
      <c r="AT181" s="185" t="s">
        <v>149</v>
      </c>
      <c r="AU181" s="185" t="s">
        <v>84</v>
      </c>
      <c r="AY181" s="84" t="s">
        <v>146</v>
      </c>
      <c r="BE181" s="186">
        <f aca="true" t="shared" si="14" ref="BE181:BE187">IF(N181="základní",J181,0)</f>
        <v>0</v>
      </c>
      <c r="BF181" s="186">
        <f aca="true" t="shared" si="15" ref="BF181:BF187">IF(N181="snížená",J181,0)</f>
        <v>0</v>
      </c>
      <c r="BG181" s="186">
        <f aca="true" t="shared" si="16" ref="BG181:BG187">IF(N181="zákl. přenesená",J181,0)</f>
        <v>0</v>
      </c>
      <c r="BH181" s="186">
        <f aca="true" t="shared" si="17" ref="BH181:BH187">IF(N181="sníž. přenesená",J181,0)</f>
        <v>0</v>
      </c>
      <c r="BI181" s="186">
        <f aca="true" t="shared" si="18" ref="BI181:BI187">IF(N181="nulová",J181,0)</f>
        <v>0</v>
      </c>
      <c r="BJ181" s="84" t="s">
        <v>84</v>
      </c>
      <c r="BK181" s="186">
        <f aca="true" t="shared" si="19" ref="BK181:BK187">ROUND(I181*H181,2)</f>
        <v>0</v>
      </c>
      <c r="BL181" s="84" t="s">
        <v>195</v>
      </c>
      <c r="BM181" s="185" t="s">
        <v>679</v>
      </c>
    </row>
    <row r="182" spans="1:65" s="94" customFormat="1" ht="16.5" customHeight="1">
      <c r="A182" s="91"/>
      <c r="B182" s="92"/>
      <c r="C182" s="173" t="s">
        <v>287</v>
      </c>
      <c r="D182" s="173" t="s">
        <v>149</v>
      </c>
      <c r="E182" s="174" t="s">
        <v>680</v>
      </c>
      <c r="F182" s="175" t="s">
        <v>681</v>
      </c>
      <c r="G182" s="176" t="s">
        <v>161</v>
      </c>
      <c r="H182" s="177">
        <v>7</v>
      </c>
      <c r="I182" s="79"/>
      <c r="J182" s="178">
        <f t="shared" si="10"/>
        <v>0</v>
      </c>
      <c r="K182" s="179"/>
      <c r="L182" s="92"/>
      <c r="M182" s="180" t="s">
        <v>1</v>
      </c>
      <c r="N182" s="181" t="s">
        <v>39</v>
      </c>
      <c r="O182" s="182"/>
      <c r="P182" s="183">
        <f t="shared" si="11"/>
        <v>0</v>
      </c>
      <c r="Q182" s="183">
        <v>0</v>
      </c>
      <c r="R182" s="183">
        <f t="shared" si="12"/>
        <v>0</v>
      </c>
      <c r="S182" s="183">
        <v>0</v>
      </c>
      <c r="T182" s="184">
        <f t="shared" si="13"/>
        <v>0</v>
      </c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R182" s="185" t="s">
        <v>195</v>
      </c>
      <c r="AT182" s="185" t="s">
        <v>149</v>
      </c>
      <c r="AU182" s="185" t="s">
        <v>84</v>
      </c>
      <c r="AY182" s="84" t="s">
        <v>146</v>
      </c>
      <c r="BE182" s="186">
        <f t="shared" si="14"/>
        <v>0</v>
      </c>
      <c r="BF182" s="186">
        <f t="shared" si="15"/>
        <v>0</v>
      </c>
      <c r="BG182" s="186">
        <f t="shared" si="16"/>
        <v>0</v>
      </c>
      <c r="BH182" s="186">
        <f t="shared" si="17"/>
        <v>0</v>
      </c>
      <c r="BI182" s="186">
        <f t="shared" si="18"/>
        <v>0</v>
      </c>
      <c r="BJ182" s="84" t="s">
        <v>84</v>
      </c>
      <c r="BK182" s="186">
        <f t="shared" si="19"/>
        <v>0</v>
      </c>
      <c r="BL182" s="84" t="s">
        <v>195</v>
      </c>
      <c r="BM182" s="185" t="s">
        <v>682</v>
      </c>
    </row>
    <row r="183" spans="1:65" s="94" customFormat="1" ht="24" customHeight="1">
      <c r="A183" s="91"/>
      <c r="B183" s="92"/>
      <c r="C183" s="173" t="s">
        <v>201</v>
      </c>
      <c r="D183" s="173" t="s">
        <v>149</v>
      </c>
      <c r="E183" s="174" t="s">
        <v>683</v>
      </c>
      <c r="F183" s="175" t="s">
        <v>684</v>
      </c>
      <c r="G183" s="176" t="s">
        <v>161</v>
      </c>
      <c r="H183" s="177">
        <v>1</v>
      </c>
      <c r="I183" s="79"/>
      <c r="J183" s="178">
        <f t="shared" si="10"/>
        <v>0</v>
      </c>
      <c r="K183" s="179"/>
      <c r="L183" s="92"/>
      <c r="M183" s="180" t="s">
        <v>1</v>
      </c>
      <c r="N183" s="181" t="s">
        <v>39</v>
      </c>
      <c r="O183" s="182"/>
      <c r="P183" s="183">
        <f t="shared" si="11"/>
        <v>0</v>
      </c>
      <c r="Q183" s="183">
        <v>0</v>
      </c>
      <c r="R183" s="183">
        <f t="shared" si="12"/>
        <v>0</v>
      </c>
      <c r="S183" s="183">
        <v>0</v>
      </c>
      <c r="T183" s="184">
        <f t="shared" si="13"/>
        <v>0</v>
      </c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R183" s="185" t="s">
        <v>195</v>
      </c>
      <c r="AT183" s="185" t="s">
        <v>149</v>
      </c>
      <c r="AU183" s="185" t="s">
        <v>84</v>
      </c>
      <c r="AY183" s="84" t="s">
        <v>146</v>
      </c>
      <c r="BE183" s="186">
        <f t="shared" si="14"/>
        <v>0</v>
      </c>
      <c r="BF183" s="186">
        <f t="shared" si="15"/>
        <v>0</v>
      </c>
      <c r="BG183" s="186">
        <f t="shared" si="16"/>
        <v>0</v>
      </c>
      <c r="BH183" s="186">
        <f t="shared" si="17"/>
        <v>0</v>
      </c>
      <c r="BI183" s="186">
        <f t="shared" si="18"/>
        <v>0</v>
      </c>
      <c r="BJ183" s="84" t="s">
        <v>84</v>
      </c>
      <c r="BK183" s="186">
        <f t="shared" si="19"/>
        <v>0</v>
      </c>
      <c r="BL183" s="84" t="s">
        <v>195</v>
      </c>
      <c r="BM183" s="185" t="s">
        <v>685</v>
      </c>
    </row>
    <row r="184" spans="1:65" s="94" customFormat="1" ht="24" customHeight="1">
      <c r="A184" s="91"/>
      <c r="B184" s="92"/>
      <c r="C184" s="173" t="s">
        <v>294</v>
      </c>
      <c r="D184" s="173" t="s">
        <v>149</v>
      </c>
      <c r="E184" s="174" t="s">
        <v>686</v>
      </c>
      <c r="F184" s="175" t="s">
        <v>687</v>
      </c>
      <c r="G184" s="176" t="s">
        <v>161</v>
      </c>
      <c r="H184" s="177">
        <v>4</v>
      </c>
      <c r="I184" s="79"/>
      <c r="J184" s="178">
        <f t="shared" si="10"/>
        <v>0</v>
      </c>
      <c r="K184" s="179"/>
      <c r="L184" s="92"/>
      <c r="M184" s="180" t="s">
        <v>1</v>
      </c>
      <c r="N184" s="181" t="s">
        <v>39</v>
      </c>
      <c r="O184" s="182"/>
      <c r="P184" s="183">
        <f t="shared" si="11"/>
        <v>0</v>
      </c>
      <c r="Q184" s="183">
        <v>0</v>
      </c>
      <c r="R184" s="183">
        <f t="shared" si="12"/>
        <v>0</v>
      </c>
      <c r="S184" s="183">
        <v>0</v>
      </c>
      <c r="T184" s="184">
        <f t="shared" si="13"/>
        <v>0</v>
      </c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R184" s="185" t="s">
        <v>195</v>
      </c>
      <c r="AT184" s="185" t="s">
        <v>149</v>
      </c>
      <c r="AU184" s="185" t="s">
        <v>84</v>
      </c>
      <c r="AY184" s="84" t="s">
        <v>146</v>
      </c>
      <c r="BE184" s="186">
        <f t="shared" si="14"/>
        <v>0</v>
      </c>
      <c r="BF184" s="186">
        <f t="shared" si="15"/>
        <v>0</v>
      </c>
      <c r="BG184" s="186">
        <f t="shared" si="16"/>
        <v>0</v>
      </c>
      <c r="BH184" s="186">
        <f t="shared" si="17"/>
        <v>0</v>
      </c>
      <c r="BI184" s="186">
        <f t="shared" si="18"/>
        <v>0</v>
      </c>
      <c r="BJ184" s="84" t="s">
        <v>84</v>
      </c>
      <c r="BK184" s="186">
        <f t="shared" si="19"/>
        <v>0</v>
      </c>
      <c r="BL184" s="84" t="s">
        <v>195</v>
      </c>
      <c r="BM184" s="185" t="s">
        <v>688</v>
      </c>
    </row>
    <row r="185" spans="1:65" s="94" customFormat="1" ht="24" customHeight="1">
      <c r="A185" s="91"/>
      <c r="B185" s="92"/>
      <c r="C185" s="173" t="s">
        <v>299</v>
      </c>
      <c r="D185" s="173" t="s">
        <v>149</v>
      </c>
      <c r="E185" s="174" t="s">
        <v>689</v>
      </c>
      <c r="F185" s="175" t="s">
        <v>690</v>
      </c>
      <c r="G185" s="176" t="s">
        <v>161</v>
      </c>
      <c r="H185" s="177">
        <v>1</v>
      </c>
      <c r="I185" s="79"/>
      <c r="J185" s="178">
        <f t="shared" si="10"/>
        <v>0</v>
      </c>
      <c r="K185" s="179"/>
      <c r="L185" s="92"/>
      <c r="M185" s="180" t="s">
        <v>1</v>
      </c>
      <c r="N185" s="181" t="s">
        <v>39</v>
      </c>
      <c r="O185" s="182"/>
      <c r="P185" s="183">
        <f t="shared" si="11"/>
        <v>0</v>
      </c>
      <c r="Q185" s="183">
        <v>0</v>
      </c>
      <c r="R185" s="183">
        <f t="shared" si="12"/>
        <v>0</v>
      </c>
      <c r="S185" s="183">
        <v>0</v>
      </c>
      <c r="T185" s="184">
        <f t="shared" si="13"/>
        <v>0</v>
      </c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R185" s="185" t="s">
        <v>195</v>
      </c>
      <c r="AT185" s="185" t="s">
        <v>149</v>
      </c>
      <c r="AU185" s="185" t="s">
        <v>84</v>
      </c>
      <c r="AY185" s="84" t="s">
        <v>146</v>
      </c>
      <c r="BE185" s="186">
        <f t="shared" si="14"/>
        <v>0</v>
      </c>
      <c r="BF185" s="186">
        <f t="shared" si="15"/>
        <v>0</v>
      </c>
      <c r="BG185" s="186">
        <f t="shared" si="16"/>
        <v>0</v>
      </c>
      <c r="BH185" s="186">
        <f t="shared" si="17"/>
        <v>0</v>
      </c>
      <c r="BI185" s="186">
        <f t="shared" si="18"/>
        <v>0</v>
      </c>
      <c r="BJ185" s="84" t="s">
        <v>84</v>
      </c>
      <c r="BK185" s="186">
        <f t="shared" si="19"/>
        <v>0</v>
      </c>
      <c r="BL185" s="84" t="s">
        <v>195</v>
      </c>
      <c r="BM185" s="185" t="s">
        <v>691</v>
      </c>
    </row>
    <row r="186" spans="1:65" s="94" customFormat="1" ht="24" customHeight="1">
      <c r="A186" s="91"/>
      <c r="B186" s="92"/>
      <c r="C186" s="173" t="s">
        <v>303</v>
      </c>
      <c r="D186" s="173" t="s">
        <v>149</v>
      </c>
      <c r="E186" s="174" t="s">
        <v>692</v>
      </c>
      <c r="F186" s="175" t="s">
        <v>693</v>
      </c>
      <c r="G186" s="176" t="s">
        <v>161</v>
      </c>
      <c r="H186" s="177">
        <v>1</v>
      </c>
      <c r="I186" s="79"/>
      <c r="J186" s="178">
        <f t="shared" si="10"/>
        <v>0</v>
      </c>
      <c r="K186" s="179"/>
      <c r="L186" s="92"/>
      <c r="M186" s="180" t="s">
        <v>1</v>
      </c>
      <c r="N186" s="181" t="s">
        <v>39</v>
      </c>
      <c r="O186" s="182"/>
      <c r="P186" s="183">
        <f t="shared" si="11"/>
        <v>0</v>
      </c>
      <c r="Q186" s="183">
        <v>0</v>
      </c>
      <c r="R186" s="183">
        <f t="shared" si="12"/>
        <v>0</v>
      </c>
      <c r="S186" s="183">
        <v>0</v>
      </c>
      <c r="T186" s="184">
        <f t="shared" si="13"/>
        <v>0</v>
      </c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R186" s="185" t="s">
        <v>195</v>
      </c>
      <c r="AT186" s="185" t="s">
        <v>149</v>
      </c>
      <c r="AU186" s="185" t="s">
        <v>84</v>
      </c>
      <c r="AY186" s="84" t="s">
        <v>146</v>
      </c>
      <c r="BE186" s="186">
        <f t="shared" si="14"/>
        <v>0</v>
      </c>
      <c r="BF186" s="186">
        <f t="shared" si="15"/>
        <v>0</v>
      </c>
      <c r="BG186" s="186">
        <f t="shared" si="16"/>
        <v>0</v>
      </c>
      <c r="BH186" s="186">
        <f t="shared" si="17"/>
        <v>0</v>
      </c>
      <c r="BI186" s="186">
        <f t="shared" si="18"/>
        <v>0</v>
      </c>
      <c r="BJ186" s="84" t="s">
        <v>84</v>
      </c>
      <c r="BK186" s="186">
        <f t="shared" si="19"/>
        <v>0</v>
      </c>
      <c r="BL186" s="84" t="s">
        <v>195</v>
      </c>
      <c r="BM186" s="185" t="s">
        <v>694</v>
      </c>
    </row>
    <row r="187" spans="1:65" s="94" customFormat="1" ht="36" customHeight="1">
      <c r="A187" s="91"/>
      <c r="B187" s="92"/>
      <c r="C187" s="173" t="s">
        <v>307</v>
      </c>
      <c r="D187" s="173" t="s">
        <v>149</v>
      </c>
      <c r="E187" s="174" t="s">
        <v>695</v>
      </c>
      <c r="F187" s="175" t="s">
        <v>696</v>
      </c>
      <c r="G187" s="176" t="s">
        <v>170</v>
      </c>
      <c r="H187" s="177">
        <v>0.035</v>
      </c>
      <c r="I187" s="79"/>
      <c r="J187" s="178">
        <f t="shared" si="10"/>
        <v>0</v>
      </c>
      <c r="K187" s="179"/>
      <c r="L187" s="92"/>
      <c r="M187" s="180" t="s">
        <v>1</v>
      </c>
      <c r="N187" s="181" t="s">
        <v>39</v>
      </c>
      <c r="O187" s="182"/>
      <c r="P187" s="183">
        <f t="shared" si="11"/>
        <v>0</v>
      </c>
      <c r="Q187" s="183">
        <v>0</v>
      </c>
      <c r="R187" s="183">
        <f t="shared" si="12"/>
        <v>0</v>
      </c>
      <c r="S187" s="183">
        <v>0</v>
      </c>
      <c r="T187" s="184">
        <f t="shared" si="13"/>
        <v>0</v>
      </c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R187" s="185" t="s">
        <v>195</v>
      </c>
      <c r="AT187" s="185" t="s">
        <v>149</v>
      </c>
      <c r="AU187" s="185" t="s">
        <v>84</v>
      </c>
      <c r="AY187" s="84" t="s">
        <v>146</v>
      </c>
      <c r="BE187" s="186">
        <f t="shared" si="14"/>
        <v>0</v>
      </c>
      <c r="BF187" s="186">
        <f t="shared" si="15"/>
        <v>0</v>
      </c>
      <c r="BG187" s="186">
        <f t="shared" si="16"/>
        <v>0</v>
      </c>
      <c r="BH187" s="186">
        <f t="shared" si="17"/>
        <v>0</v>
      </c>
      <c r="BI187" s="186">
        <f t="shared" si="18"/>
        <v>0</v>
      </c>
      <c r="BJ187" s="84" t="s">
        <v>84</v>
      </c>
      <c r="BK187" s="186">
        <f t="shared" si="19"/>
        <v>0</v>
      </c>
      <c r="BL187" s="84" t="s">
        <v>195</v>
      </c>
      <c r="BM187" s="185" t="s">
        <v>697</v>
      </c>
    </row>
    <row r="188" spans="2:63" s="160" customFormat="1" ht="22.8" customHeight="1">
      <c r="B188" s="161"/>
      <c r="D188" s="162" t="s">
        <v>72</v>
      </c>
      <c r="E188" s="171" t="s">
        <v>459</v>
      </c>
      <c r="F188" s="171" t="s">
        <v>460</v>
      </c>
      <c r="I188" s="78"/>
      <c r="J188" s="172">
        <f>SUM(J189:J251)</f>
        <v>0</v>
      </c>
      <c r="L188" s="161"/>
      <c r="M188" s="165"/>
      <c r="N188" s="166"/>
      <c r="O188" s="166"/>
      <c r="P188" s="167">
        <f>SUM(P189:P251)</f>
        <v>0</v>
      </c>
      <c r="Q188" s="166"/>
      <c r="R188" s="167">
        <f>SUM(R189:R251)</f>
        <v>0.13253</v>
      </c>
      <c r="S188" s="166"/>
      <c r="T188" s="168">
        <f>SUM(T189:T251)</f>
        <v>0</v>
      </c>
      <c r="AR188" s="162" t="s">
        <v>84</v>
      </c>
      <c r="AT188" s="169" t="s">
        <v>72</v>
      </c>
      <c r="AU188" s="169" t="s">
        <v>81</v>
      </c>
      <c r="AY188" s="162" t="s">
        <v>146</v>
      </c>
      <c r="BK188" s="170">
        <f>SUM(BK189:BK251)</f>
        <v>0</v>
      </c>
    </row>
    <row r="189" spans="1:65" s="94" customFormat="1" ht="36" customHeight="1">
      <c r="A189" s="91"/>
      <c r="B189" s="92"/>
      <c r="C189" s="173" t="s">
        <v>311</v>
      </c>
      <c r="D189" s="173" t="s">
        <v>149</v>
      </c>
      <c r="E189" s="174" t="s">
        <v>698</v>
      </c>
      <c r="F189" s="175" t="s">
        <v>699</v>
      </c>
      <c r="G189" s="176" t="s">
        <v>161</v>
      </c>
      <c r="H189" s="177">
        <v>25</v>
      </c>
      <c r="I189" s="79"/>
      <c r="J189" s="178">
        <f>ROUND(I189*H189,2)</f>
        <v>0</v>
      </c>
      <c r="K189" s="179"/>
      <c r="L189" s="92"/>
      <c r="M189" s="180" t="s">
        <v>1</v>
      </c>
      <c r="N189" s="181" t="s">
        <v>39</v>
      </c>
      <c r="O189" s="182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R189" s="185" t="s">
        <v>195</v>
      </c>
      <c r="AT189" s="185" t="s">
        <v>149</v>
      </c>
      <c r="AU189" s="185" t="s">
        <v>84</v>
      </c>
      <c r="AY189" s="84" t="s">
        <v>146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84" t="s">
        <v>84</v>
      </c>
      <c r="BK189" s="186">
        <f>ROUND(I189*H189,2)</f>
        <v>0</v>
      </c>
      <c r="BL189" s="84" t="s">
        <v>195</v>
      </c>
      <c r="BM189" s="185" t="s">
        <v>700</v>
      </c>
    </row>
    <row r="190" spans="1:65" s="94" customFormat="1" ht="36" customHeight="1">
      <c r="A190" s="91"/>
      <c r="B190" s="92"/>
      <c r="C190" s="196" t="s">
        <v>315</v>
      </c>
      <c r="D190" s="196" t="s">
        <v>198</v>
      </c>
      <c r="E190" s="197" t="s">
        <v>701</v>
      </c>
      <c r="F190" s="198" t="s">
        <v>702</v>
      </c>
      <c r="G190" s="199" t="s">
        <v>161</v>
      </c>
      <c r="H190" s="200">
        <v>25</v>
      </c>
      <c r="I190" s="81"/>
      <c r="J190" s="201">
        <f>ROUND(I190*H190,2)</f>
        <v>0</v>
      </c>
      <c r="K190" s="202"/>
      <c r="L190" s="203"/>
      <c r="M190" s="204" t="s">
        <v>1</v>
      </c>
      <c r="N190" s="205" t="s">
        <v>39</v>
      </c>
      <c r="O190" s="182"/>
      <c r="P190" s="183">
        <f>O190*H190</f>
        <v>0</v>
      </c>
      <c r="Q190" s="183">
        <v>9E-05</v>
      </c>
      <c r="R190" s="183">
        <f>Q190*H190</f>
        <v>0.0022500000000000003</v>
      </c>
      <c r="S190" s="183">
        <v>0</v>
      </c>
      <c r="T190" s="184">
        <f>S190*H190</f>
        <v>0</v>
      </c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R190" s="185" t="s">
        <v>201</v>
      </c>
      <c r="AT190" s="185" t="s">
        <v>198</v>
      </c>
      <c r="AU190" s="185" t="s">
        <v>84</v>
      </c>
      <c r="AY190" s="84" t="s">
        <v>146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84" t="s">
        <v>84</v>
      </c>
      <c r="BK190" s="186">
        <f>ROUND(I190*H190,2)</f>
        <v>0</v>
      </c>
      <c r="BL190" s="84" t="s">
        <v>195</v>
      </c>
      <c r="BM190" s="185" t="s">
        <v>703</v>
      </c>
    </row>
    <row r="191" spans="1:65" s="94" customFormat="1" ht="24" customHeight="1">
      <c r="A191" s="91"/>
      <c r="B191" s="92"/>
      <c r="C191" s="173" t="s">
        <v>319</v>
      </c>
      <c r="D191" s="173" t="s">
        <v>149</v>
      </c>
      <c r="E191" s="174" t="s">
        <v>704</v>
      </c>
      <c r="F191" s="175" t="s">
        <v>705</v>
      </c>
      <c r="G191" s="176" t="s">
        <v>152</v>
      </c>
      <c r="H191" s="177">
        <v>4600</v>
      </c>
      <c r="I191" s="79"/>
      <c r="J191" s="178">
        <f>ROUND(I191*H191,2)</f>
        <v>0</v>
      </c>
      <c r="K191" s="179"/>
      <c r="L191" s="92"/>
      <c r="M191" s="180" t="s">
        <v>1</v>
      </c>
      <c r="N191" s="181" t="s">
        <v>39</v>
      </c>
      <c r="O191" s="182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R191" s="185" t="s">
        <v>195</v>
      </c>
      <c r="AT191" s="185" t="s">
        <v>149</v>
      </c>
      <c r="AU191" s="185" t="s">
        <v>84</v>
      </c>
      <c r="AY191" s="84" t="s">
        <v>146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84" t="s">
        <v>84</v>
      </c>
      <c r="BK191" s="186">
        <f>ROUND(I191*H191,2)</f>
        <v>0</v>
      </c>
      <c r="BL191" s="84" t="s">
        <v>195</v>
      </c>
      <c r="BM191" s="185" t="s">
        <v>706</v>
      </c>
    </row>
    <row r="192" spans="2:51" s="187" customFormat="1" ht="12">
      <c r="B192" s="188"/>
      <c r="D192" s="189" t="s">
        <v>155</v>
      </c>
      <c r="E192" s="190" t="s">
        <v>1</v>
      </c>
      <c r="F192" s="191" t="s">
        <v>707</v>
      </c>
      <c r="H192" s="192">
        <v>4600</v>
      </c>
      <c r="I192" s="80"/>
      <c r="L192" s="188"/>
      <c r="M192" s="193"/>
      <c r="N192" s="194"/>
      <c r="O192" s="194"/>
      <c r="P192" s="194"/>
      <c r="Q192" s="194"/>
      <c r="R192" s="194"/>
      <c r="S192" s="194"/>
      <c r="T192" s="195"/>
      <c r="AT192" s="190" t="s">
        <v>155</v>
      </c>
      <c r="AU192" s="190" t="s">
        <v>84</v>
      </c>
      <c r="AV192" s="187" t="s">
        <v>84</v>
      </c>
      <c r="AW192" s="187" t="s">
        <v>29</v>
      </c>
      <c r="AX192" s="187" t="s">
        <v>81</v>
      </c>
      <c r="AY192" s="190" t="s">
        <v>146</v>
      </c>
    </row>
    <row r="193" spans="1:65" s="94" customFormat="1" ht="16.5" customHeight="1">
      <c r="A193" s="91"/>
      <c r="B193" s="92"/>
      <c r="C193" s="196" t="s">
        <v>323</v>
      </c>
      <c r="D193" s="196" t="s">
        <v>198</v>
      </c>
      <c r="E193" s="197" t="s">
        <v>708</v>
      </c>
      <c r="F193" s="198" t="s">
        <v>1337</v>
      </c>
      <c r="G193" s="199" t="s">
        <v>152</v>
      </c>
      <c r="H193" s="200">
        <v>4200</v>
      </c>
      <c r="I193" s="81"/>
      <c r="J193" s="201">
        <f>ROUND(I193*H193,2)</f>
        <v>0</v>
      </c>
      <c r="K193" s="202"/>
      <c r="L193" s="203"/>
      <c r="M193" s="204" t="s">
        <v>1</v>
      </c>
      <c r="N193" s="205" t="s">
        <v>39</v>
      </c>
      <c r="O193" s="182"/>
      <c r="P193" s="183">
        <f>O193*H193</f>
        <v>0</v>
      </c>
      <c r="Q193" s="183">
        <v>0</v>
      </c>
      <c r="R193" s="183">
        <f>Q193*H193</f>
        <v>0</v>
      </c>
      <c r="S193" s="183">
        <v>0</v>
      </c>
      <c r="T193" s="184">
        <f>S193*H193</f>
        <v>0</v>
      </c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R193" s="185" t="s">
        <v>201</v>
      </c>
      <c r="AT193" s="185" t="s">
        <v>198</v>
      </c>
      <c r="AU193" s="185" t="s">
        <v>84</v>
      </c>
      <c r="AY193" s="84" t="s">
        <v>146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84" t="s">
        <v>84</v>
      </c>
      <c r="BK193" s="186">
        <f>ROUND(I193*H193,2)</f>
        <v>0</v>
      </c>
      <c r="BL193" s="84" t="s">
        <v>195</v>
      </c>
      <c r="BM193" s="185" t="s">
        <v>709</v>
      </c>
    </row>
    <row r="194" spans="1:47" s="94" customFormat="1" ht="19.2">
      <c r="A194" s="91"/>
      <c r="B194" s="92"/>
      <c r="C194" s="91"/>
      <c r="D194" s="189" t="s">
        <v>203</v>
      </c>
      <c r="E194" s="91"/>
      <c r="F194" s="206" t="s">
        <v>710</v>
      </c>
      <c r="G194" s="91"/>
      <c r="H194" s="91"/>
      <c r="I194" s="77"/>
      <c r="J194" s="91"/>
      <c r="K194" s="91"/>
      <c r="L194" s="92"/>
      <c r="M194" s="207"/>
      <c r="N194" s="208"/>
      <c r="O194" s="182"/>
      <c r="P194" s="182"/>
      <c r="Q194" s="182"/>
      <c r="R194" s="182"/>
      <c r="S194" s="182"/>
      <c r="T194" s="209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T194" s="84" t="s">
        <v>203</v>
      </c>
      <c r="AU194" s="84" t="s">
        <v>84</v>
      </c>
    </row>
    <row r="195" spans="1:65" s="94" customFormat="1" ht="16.5" customHeight="1">
      <c r="A195" s="91"/>
      <c r="B195" s="92"/>
      <c r="C195" s="196" t="s">
        <v>327</v>
      </c>
      <c r="D195" s="196" t="s">
        <v>198</v>
      </c>
      <c r="E195" s="197" t="s">
        <v>711</v>
      </c>
      <c r="F195" s="198" t="s">
        <v>712</v>
      </c>
      <c r="G195" s="199" t="s">
        <v>152</v>
      </c>
      <c r="H195" s="200">
        <v>480</v>
      </c>
      <c r="I195" s="81"/>
      <c r="J195" s="201">
        <f>ROUND(I195*H195,2)</f>
        <v>0</v>
      </c>
      <c r="K195" s="202"/>
      <c r="L195" s="203"/>
      <c r="M195" s="204" t="s">
        <v>1</v>
      </c>
      <c r="N195" s="205" t="s">
        <v>39</v>
      </c>
      <c r="O195" s="182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R195" s="185" t="s">
        <v>201</v>
      </c>
      <c r="AT195" s="185" t="s">
        <v>198</v>
      </c>
      <c r="AU195" s="185" t="s">
        <v>84</v>
      </c>
      <c r="AY195" s="84" t="s">
        <v>146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84" t="s">
        <v>84</v>
      </c>
      <c r="BK195" s="186">
        <f>ROUND(I195*H195,2)</f>
        <v>0</v>
      </c>
      <c r="BL195" s="84" t="s">
        <v>195</v>
      </c>
      <c r="BM195" s="185" t="s">
        <v>713</v>
      </c>
    </row>
    <row r="196" spans="2:51" s="187" customFormat="1" ht="12">
      <c r="B196" s="188"/>
      <c r="D196" s="189" t="s">
        <v>155</v>
      </c>
      <c r="F196" s="191" t="s">
        <v>714</v>
      </c>
      <c r="H196" s="192">
        <v>480</v>
      </c>
      <c r="I196" s="80"/>
      <c r="L196" s="188"/>
      <c r="M196" s="193"/>
      <c r="N196" s="194"/>
      <c r="O196" s="194"/>
      <c r="P196" s="194"/>
      <c r="Q196" s="194"/>
      <c r="R196" s="194"/>
      <c r="S196" s="194"/>
      <c r="T196" s="195"/>
      <c r="AT196" s="190" t="s">
        <v>155</v>
      </c>
      <c r="AU196" s="190" t="s">
        <v>84</v>
      </c>
      <c r="AV196" s="187" t="s">
        <v>84</v>
      </c>
      <c r="AW196" s="187" t="s">
        <v>3</v>
      </c>
      <c r="AX196" s="187" t="s">
        <v>81</v>
      </c>
      <c r="AY196" s="190" t="s">
        <v>146</v>
      </c>
    </row>
    <row r="197" spans="1:65" s="94" customFormat="1" ht="16.5" customHeight="1">
      <c r="A197" s="91"/>
      <c r="B197" s="92"/>
      <c r="C197" s="173" t="s">
        <v>331</v>
      </c>
      <c r="D197" s="173" t="s">
        <v>149</v>
      </c>
      <c r="E197" s="174" t="s">
        <v>715</v>
      </c>
      <c r="F197" s="175" t="s">
        <v>716</v>
      </c>
      <c r="G197" s="176" t="s">
        <v>161</v>
      </c>
      <c r="H197" s="177">
        <v>1</v>
      </c>
      <c r="I197" s="79"/>
      <c r="J197" s="178">
        <f aca="true" t="shared" si="20" ref="J197:J202">ROUND(I197*H197,2)</f>
        <v>0</v>
      </c>
      <c r="K197" s="179"/>
      <c r="L197" s="92"/>
      <c r="M197" s="180" t="s">
        <v>1</v>
      </c>
      <c r="N197" s="181" t="s">
        <v>39</v>
      </c>
      <c r="O197" s="182"/>
      <c r="P197" s="183">
        <f aca="true" t="shared" si="21" ref="P197:P202">O197*H197</f>
        <v>0</v>
      </c>
      <c r="Q197" s="183">
        <v>0</v>
      </c>
      <c r="R197" s="183">
        <f aca="true" t="shared" si="22" ref="R197:R202">Q197*H197</f>
        <v>0</v>
      </c>
      <c r="S197" s="183">
        <v>0</v>
      </c>
      <c r="T197" s="184">
        <f aca="true" t="shared" si="23" ref="T197:T202">S197*H197</f>
        <v>0</v>
      </c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R197" s="185" t="s">
        <v>195</v>
      </c>
      <c r="AT197" s="185" t="s">
        <v>149</v>
      </c>
      <c r="AU197" s="185" t="s">
        <v>84</v>
      </c>
      <c r="AY197" s="84" t="s">
        <v>146</v>
      </c>
      <c r="BE197" s="186">
        <f aca="true" t="shared" si="24" ref="BE197:BE202">IF(N197="základní",J197,0)</f>
        <v>0</v>
      </c>
      <c r="BF197" s="186">
        <f aca="true" t="shared" si="25" ref="BF197:BF202">IF(N197="snížená",J197,0)</f>
        <v>0</v>
      </c>
      <c r="BG197" s="186">
        <f aca="true" t="shared" si="26" ref="BG197:BG202">IF(N197="zákl. přenesená",J197,0)</f>
        <v>0</v>
      </c>
      <c r="BH197" s="186">
        <f aca="true" t="shared" si="27" ref="BH197:BH202">IF(N197="sníž. přenesená",J197,0)</f>
        <v>0</v>
      </c>
      <c r="BI197" s="186">
        <f aca="true" t="shared" si="28" ref="BI197:BI202">IF(N197="nulová",J197,0)</f>
        <v>0</v>
      </c>
      <c r="BJ197" s="84" t="s">
        <v>84</v>
      </c>
      <c r="BK197" s="186">
        <f aca="true" t="shared" si="29" ref="BK197:BK202">ROUND(I197*H197,2)</f>
        <v>0</v>
      </c>
      <c r="BL197" s="84" t="s">
        <v>195</v>
      </c>
      <c r="BM197" s="185" t="s">
        <v>717</v>
      </c>
    </row>
    <row r="198" spans="1:65" s="94" customFormat="1" ht="16.5" customHeight="1">
      <c r="A198" s="91"/>
      <c r="B198" s="92"/>
      <c r="C198" s="196" t="s">
        <v>335</v>
      </c>
      <c r="D198" s="196" t="s">
        <v>198</v>
      </c>
      <c r="E198" s="197" t="s">
        <v>718</v>
      </c>
      <c r="F198" s="198" t="s">
        <v>719</v>
      </c>
      <c r="G198" s="199" t="s">
        <v>161</v>
      </c>
      <c r="H198" s="200">
        <v>1</v>
      </c>
      <c r="I198" s="81"/>
      <c r="J198" s="201">
        <f t="shared" si="20"/>
        <v>0</v>
      </c>
      <c r="K198" s="202"/>
      <c r="L198" s="203"/>
      <c r="M198" s="204" t="s">
        <v>1</v>
      </c>
      <c r="N198" s="205" t="s">
        <v>39</v>
      </c>
      <c r="O198" s="182"/>
      <c r="P198" s="183">
        <f t="shared" si="21"/>
        <v>0</v>
      </c>
      <c r="Q198" s="183">
        <v>0</v>
      </c>
      <c r="R198" s="183">
        <f t="shared" si="22"/>
        <v>0</v>
      </c>
      <c r="S198" s="183">
        <v>0</v>
      </c>
      <c r="T198" s="184">
        <f t="shared" si="23"/>
        <v>0</v>
      </c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R198" s="185" t="s">
        <v>201</v>
      </c>
      <c r="AT198" s="185" t="s">
        <v>198</v>
      </c>
      <c r="AU198" s="185" t="s">
        <v>84</v>
      </c>
      <c r="AY198" s="84" t="s">
        <v>146</v>
      </c>
      <c r="BE198" s="186">
        <f t="shared" si="24"/>
        <v>0</v>
      </c>
      <c r="BF198" s="186">
        <f t="shared" si="25"/>
        <v>0</v>
      </c>
      <c r="BG198" s="186">
        <f t="shared" si="26"/>
        <v>0</v>
      </c>
      <c r="BH198" s="186">
        <f t="shared" si="27"/>
        <v>0</v>
      </c>
      <c r="BI198" s="186">
        <f t="shared" si="28"/>
        <v>0</v>
      </c>
      <c r="BJ198" s="84" t="s">
        <v>84</v>
      </c>
      <c r="BK198" s="186">
        <f t="shared" si="29"/>
        <v>0</v>
      </c>
      <c r="BL198" s="84" t="s">
        <v>195</v>
      </c>
      <c r="BM198" s="185" t="s">
        <v>720</v>
      </c>
    </row>
    <row r="199" spans="1:65" s="94" customFormat="1" ht="16.5" customHeight="1">
      <c r="A199" s="91"/>
      <c r="B199" s="92"/>
      <c r="C199" s="173" t="s">
        <v>339</v>
      </c>
      <c r="D199" s="173" t="s">
        <v>149</v>
      </c>
      <c r="E199" s="174" t="s">
        <v>721</v>
      </c>
      <c r="F199" s="175" t="s">
        <v>722</v>
      </c>
      <c r="G199" s="176" t="s">
        <v>161</v>
      </c>
      <c r="H199" s="177">
        <v>1</v>
      </c>
      <c r="I199" s="79"/>
      <c r="J199" s="178">
        <f t="shared" si="20"/>
        <v>0</v>
      </c>
      <c r="K199" s="179"/>
      <c r="L199" s="92"/>
      <c r="M199" s="180" t="s">
        <v>1</v>
      </c>
      <c r="N199" s="181" t="s">
        <v>39</v>
      </c>
      <c r="O199" s="182"/>
      <c r="P199" s="183">
        <f t="shared" si="21"/>
        <v>0</v>
      </c>
      <c r="Q199" s="183">
        <v>0</v>
      </c>
      <c r="R199" s="183">
        <f t="shared" si="22"/>
        <v>0</v>
      </c>
      <c r="S199" s="183">
        <v>0</v>
      </c>
      <c r="T199" s="184">
        <f t="shared" si="23"/>
        <v>0</v>
      </c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R199" s="185" t="s">
        <v>195</v>
      </c>
      <c r="AT199" s="185" t="s">
        <v>149</v>
      </c>
      <c r="AU199" s="185" t="s">
        <v>84</v>
      </c>
      <c r="AY199" s="84" t="s">
        <v>146</v>
      </c>
      <c r="BE199" s="186">
        <f t="shared" si="24"/>
        <v>0</v>
      </c>
      <c r="BF199" s="186">
        <f t="shared" si="25"/>
        <v>0</v>
      </c>
      <c r="BG199" s="186">
        <f t="shared" si="26"/>
        <v>0</v>
      </c>
      <c r="BH199" s="186">
        <f t="shared" si="27"/>
        <v>0</v>
      </c>
      <c r="BI199" s="186">
        <f t="shared" si="28"/>
        <v>0</v>
      </c>
      <c r="BJ199" s="84" t="s">
        <v>84</v>
      </c>
      <c r="BK199" s="186">
        <f t="shared" si="29"/>
        <v>0</v>
      </c>
      <c r="BL199" s="84" t="s">
        <v>195</v>
      </c>
      <c r="BM199" s="185" t="s">
        <v>723</v>
      </c>
    </row>
    <row r="200" spans="1:65" s="94" customFormat="1" ht="24" customHeight="1">
      <c r="A200" s="91"/>
      <c r="B200" s="92"/>
      <c r="C200" s="196" t="s">
        <v>343</v>
      </c>
      <c r="D200" s="196" t="s">
        <v>198</v>
      </c>
      <c r="E200" s="197" t="s">
        <v>724</v>
      </c>
      <c r="F200" s="198" t="s">
        <v>725</v>
      </c>
      <c r="G200" s="199" t="s">
        <v>161</v>
      </c>
      <c r="H200" s="200">
        <v>1</v>
      </c>
      <c r="I200" s="81"/>
      <c r="J200" s="201">
        <f t="shared" si="20"/>
        <v>0</v>
      </c>
      <c r="K200" s="202"/>
      <c r="L200" s="203"/>
      <c r="M200" s="204" t="s">
        <v>1</v>
      </c>
      <c r="N200" s="205" t="s">
        <v>39</v>
      </c>
      <c r="O200" s="182"/>
      <c r="P200" s="183">
        <f t="shared" si="21"/>
        <v>0</v>
      </c>
      <c r="Q200" s="183">
        <v>0</v>
      </c>
      <c r="R200" s="183">
        <f t="shared" si="22"/>
        <v>0</v>
      </c>
      <c r="S200" s="183">
        <v>0</v>
      </c>
      <c r="T200" s="184">
        <f t="shared" si="23"/>
        <v>0</v>
      </c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R200" s="185" t="s">
        <v>201</v>
      </c>
      <c r="AT200" s="185" t="s">
        <v>198</v>
      </c>
      <c r="AU200" s="185" t="s">
        <v>84</v>
      </c>
      <c r="AY200" s="84" t="s">
        <v>146</v>
      </c>
      <c r="BE200" s="186">
        <f t="shared" si="24"/>
        <v>0</v>
      </c>
      <c r="BF200" s="186">
        <f t="shared" si="25"/>
        <v>0</v>
      </c>
      <c r="BG200" s="186">
        <f t="shared" si="26"/>
        <v>0</v>
      </c>
      <c r="BH200" s="186">
        <f t="shared" si="27"/>
        <v>0</v>
      </c>
      <c r="BI200" s="186">
        <f t="shared" si="28"/>
        <v>0</v>
      </c>
      <c r="BJ200" s="84" t="s">
        <v>84</v>
      </c>
      <c r="BK200" s="186">
        <f t="shared" si="29"/>
        <v>0</v>
      </c>
      <c r="BL200" s="84" t="s">
        <v>195</v>
      </c>
      <c r="BM200" s="185" t="s">
        <v>726</v>
      </c>
    </row>
    <row r="201" spans="1:65" s="94" customFormat="1" ht="16.5" customHeight="1">
      <c r="A201" s="91"/>
      <c r="B201" s="92"/>
      <c r="C201" s="173" t="s">
        <v>347</v>
      </c>
      <c r="D201" s="173" t="s">
        <v>149</v>
      </c>
      <c r="E201" s="174" t="s">
        <v>727</v>
      </c>
      <c r="F201" s="175" t="s">
        <v>728</v>
      </c>
      <c r="G201" s="176" t="s">
        <v>161</v>
      </c>
      <c r="H201" s="177">
        <v>1</v>
      </c>
      <c r="I201" s="79"/>
      <c r="J201" s="178">
        <f t="shared" si="20"/>
        <v>0</v>
      </c>
      <c r="K201" s="179"/>
      <c r="L201" s="92"/>
      <c r="M201" s="180" t="s">
        <v>1</v>
      </c>
      <c r="N201" s="181" t="s">
        <v>39</v>
      </c>
      <c r="O201" s="182"/>
      <c r="P201" s="183">
        <f t="shared" si="21"/>
        <v>0</v>
      </c>
      <c r="Q201" s="183">
        <v>0</v>
      </c>
      <c r="R201" s="183">
        <f t="shared" si="22"/>
        <v>0</v>
      </c>
      <c r="S201" s="183">
        <v>0</v>
      </c>
      <c r="T201" s="184">
        <f t="shared" si="23"/>
        <v>0</v>
      </c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R201" s="185" t="s">
        <v>195</v>
      </c>
      <c r="AT201" s="185" t="s">
        <v>149</v>
      </c>
      <c r="AU201" s="185" t="s">
        <v>84</v>
      </c>
      <c r="AY201" s="84" t="s">
        <v>146</v>
      </c>
      <c r="BE201" s="186">
        <f t="shared" si="24"/>
        <v>0</v>
      </c>
      <c r="BF201" s="186">
        <f t="shared" si="25"/>
        <v>0</v>
      </c>
      <c r="BG201" s="186">
        <f t="shared" si="26"/>
        <v>0</v>
      </c>
      <c r="BH201" s="186">
        <f t="shared" si="27"/>
        <v>0</v>
      </c>
      <c r="BI201" s="186">
        <f t="shared" si="28"/>
        <v>0</v>
      </c>
      <c r="BJ201" s="84" t="s">
        <v>84</v>
      </c>
      <c r="BK201" s="186">
        <f t="shared" si="29"/>
        <v>0</v>
      </c>
      <c r="BL201" s="84" t="s">
        <v>195</v>
      </c>
      <c r="BM201" s="185" t="s">
        <v>729</v>
      </c>
    </row>
    <row r="202" spans="1:65" s="94" customFormat="1" ht="16.5" customHeight="1">
      <c r="A202" s="91"/>
      <c r="B202" s="92"/>
      <c r="C202" s="196" t="s">
        <v>352</v>
      </c>
      <c r="D202" s="196" t="s">
        <v>198</v>
      </c>
      <c r="E202" s="197" t="s">
        <v>730</v>
      </c>
      <c r="F202" s="198" t="s">
        <v>731</v>
      </c>
      <c r="G202" s="199" t="s">
        <v>161</v>
      </c>
      <c r="H202" s="200">
        <v>1</v>
      </c>
      <c r="I202" s="81"/>
      <c r="J202" s="201">
        <f t="shared" si="20"/>
        <v>0</v>
      </c>
      <c r="K202" s="202"/>
      <c r="L202" s="203"/>
      <c r="M202" s="204" t="s">
        <v>1</v>
      </c>
      <c r="N202" s="205" t="s">
        <v>39</v>
      </c>
      <c r="O202" s="182"/>
      <c r="P202" s="183">
        <f t="shared" si="21"/>
        <v>0</v>
      </c>
      <c r="Q202" s="183">
        <v>0.00111</v>
      </c>
      <c r="R202" s="183">
        <f t="shared" si="22"/>
        <v>0.00111</v>
      </c>
      <c r="S202" s="183">
        <v>0</v>
      </c>
      <c r="T202" s="184">
        <f t="shared" si="23"/>
        <v>0</v>
      </c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R202" s="185" t="s">
        <v>201</v>
      </c>
      <c r="AT202" s="185" t="s">
        <v>198</v>
      </c>
      <c r="AU202" s="185" t="s">
        <v>84</v>
      </c>
      <c r="AY202" s="84" t="s">
        <v>146</v>
      </c>
      <c r="BE202" s="186">
        <f t="shared" si="24"/>
        <v>0</v>
      </c>
      <c r="BF202" s="186">
        <f t="shared" si="25"/>
        <v>0</v>
      </c>
      <c r="BG202" s="186">
        <f t="shared" si="26"/>
        <v>0</v>
      </c>
      <c r="BH202" s="186">
        <f t="shared" si="27"/>
        <v>0</v>
      </c>
      <c r="BI202" s="186">
        <f t="shared" si="28"/>
        <v>0</v>
      </c>
      <c r="BJ202" s="84" t="s">
        <v>84</v>
      </c>
      <c r="BK202" s="186">
        <f t="shared" si="29"/>
        <v>0</v>
      </c>
      <c r="BL202" s="84" t="s">
        <v>195</v>
      </c>
      <c r="BM202" s="185" t="s">
        <v>732</v>
      </c>
    </row>
    <row r="203" spans="1:47" s="94" customFormat="1" ht="19.2">
      <c r="A203" s="91"/>
      <c r="B203" s="92"/>
      <c r="C203" s="91"/>
      <c r="D203" s="189" t="s">
        <v>203</v>
      </c>
      <c r="E203" s="91"/>
      <c r="F203" s="206" t="s">
        <v>733</v>
      </c>
      <c r="G203" s="91"/>
      <c r="H203" s="91"/>
      <c r="I203" s="77"/>
      <c r="J203" s="91"/>
      <c r="K203" s="91"/>
      <c r="L203" s="92"/>
      <c r="M203" s="207"/>
      <c r="N203" s="208"/>
      <c r="O203" s="182"/>
      <c r="P203" s="182"/>
      <c r="Q203" s="182"/>
      <c r="R203" s="182"/>
      <c r="S203" s="182"/>
      <c r="T203" s="209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T203" s="84" t="s">
        <v>203</v>
      </c>
      <c r="AU203" s="84" t="s">
        <v>84</v>
      </c>
    </row>
    <row r="204" spans="1:65" s="94" customFormat="1" ht="16.5" customHeight="1">
      <c r="A204" s="91"/>
      <c r="B204" s="92"/>
      <c r="C204" s="173" t="s">
        <v>358</v>
      </c>
      <c r="D204" s="173" t="s">
        <v>149</v>
      </c>
      <c r="E204" s="174" t="s">
        <v>734</v>
      </c>
      <c r="F204" s="175" t="s">
        <v>735</v>
      </c>
      <c r="G204" s="176" t="s">
        <v>161</v>
      </c>
      <c r="H204" s="177">
        <v>1</v>
      </c>
      <c r="I204" s="79"/>
      <c r="J204" s="178">
        <f>ROUND(I204*H204,2)</f>
        <v>0</v>
      </c>
      <c r="K204" s="179"/>
      <c r="L204" s="92"/>
      <c r="M204" s="180" t="s">
        <v>1</v>
      </c>
      <c r="N204" s="181" t="s">
        <v>39</v>
      </c>
      <c r="O204" s="182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R204" s="185" t="s">
        <v>195</v>
      </c>
      <c r="AT204" s="185" t="s">
        <v>149</v>
      </c>
      <c r="AU204" s="185" t="s">
        <v>84</v>
      </c>
      <c r="AY204" s="84" t="s">
        <v>146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84" t="s">
        <v>84</v>
      </c>
      <c r="BK204" s="186">
        <f>ROUND(I204*H204,2)</f>
        <v>0</v>
      </c>
      <c r="BL204" s="84" t="s">
        <v>195</v>
      </c>
      <c r="BM204" s="185" t="s">
        <v>736</v>
      </c>
    </row>
    <row r="205" spans="1:65" s="94" customFormat="1" ht="16.5" customHeight="1">
      <c r="A205" s="91"/>
      <c r="B205" s="92"/>
      <c r="C205" s="196" t="s">
        <v>362</v>
      </c>
      <c r="D205" s="196" t="s">
        <v>198</v>
      </c>
      <c r="E205" s="197" t="s">
        <v>737</v>
      </c>
      <c r="F205" s="198" t="s">
        <v>738</v>
      </c>
      <c r="G205" s="199" t="s">
        <v>161</v>
      </c>
      <c r="H205" s="200">
        <v>1</v>
      </c>
      <c r="I205" s="81"/>
      <c r="J205" s="201">
        <f>ROUND(I205*H205,2)</f>
        <v>0</v>
      </c>
      <c r="K205" s="202"/>
      <c r="L205" s="203"/>
      <c r="M205" s="204" t="s">
        <v>1</v>
      </c>
      <c r="N205" s="205" t="s">
        <v>39</v>
      </c>
      <c r="O205" s="182"/>
      <c r="P205" s="183">
        <f>O205*H205</f>
        <v>0</v>
      </c>
      <c r="Q205" s="183">
        <v>0.00111</v>
      </c>
      <c r="R205" s="183">
        <f>Q205*H205</f>
        <v>0.00111</v>
      </c>
      <c r="S205" s="183">
        <v>0</v>
      </c>
      <c r="T205" s="184">
        <f>S205*H205</f>
        <v>0</v>
      </c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R205" s="185" t="s">
        <v>201</v>
      </c>
      <c r="AT205" s="185" t="s">
        <v>198</v>
      </c>
      <c r="AU205" s="185" t="s">
        <v>84</v>
      </c>
      <c r="AY205" s="84" t="s">
        <v>146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84" t="s">
        <v>84</v>
      </c>
      <c r="BK205" s="186">
        <f>ROUND(I205*H205,2)</f>
        <v>0</v>
      </c>
      <c r="BL205" s="84" t="s">
        <v>195</v>
      </c>
      <c r="BM205" s="185" t="s">
        <v>739</v>
      </c>
    </row>
    <row r="206" spans="1:47" s="94" customFormat="1" ht="19.2">
      <c r="A206" s="91"/>
      <c r="B206" s="92"/>
      <c r="C206" s="91"/>
      <c r="D206" s="189" t="s">
        <v>203</v>
      </c>
      <c r="E206" s="91"/>
      <c r="F206" s="206" t="s">
        <v>733</v>
      </c>
      <c r="G206" s="91"/>
      <c r="H206" s="91"/>
      <c r="I206" s="77"/>
      <c r="J206" s="91"/>
      <c r="K206" s="91"/>
      <c r="L206" s="92"/>
      <c r="M206" s="207"/>
      <c r="N206" s="208"/>
      <c r="O206" s="182"/>
      <c r="P206" s="182"/>
      <c r="Q206" s="182"/>
      <c r="R206" s="182"/>
      <c r="S206" s="182"/>
      <c r="T206" s="209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T206" s="84" t="s">
        <v>203</v>
      </c>
      <c r="AU206" s="84" t="s">
        <v>84</v>
      </c>
    </row>
    <row r="207" spans="1:65" s="94" customFormat="1" ht="16.5" customHeight="1">
      <c r="A207" s="91"/>
      <c r="B207" s="92"/>
      <c r="C207" s="173" t="s">
        <v>366</v>
      </c>
      <c r="D207" s="173" t="s">
        <v>149</v>
      </c>
      <c r="E207" s="174" t="s">
        <v>740</v>
      </c>
      <c r="F207" s="175" t="s">
        <v>741</v>
      </c>
      <c r="G207" s="176" t="s">
        <v>161</v>
      </c>
      <c r="H207" s="177">
        <v>46</v>
      </c>
      <c r="I207" s="79"/>
      <c r="J207" s="178">
        <f>ROUND(I207*H207,2)</f>
        <v>0</v>
      </c>
      <c r="K207" s="179"/>
      <c r="L207" s="92"/>
      <c r="M207" s="180" t="s">
        <v>1</v>
      </c>
      <c r="N207" s="181" t="s">
        <v>39</v>
      </c>
      <c r="O207" s="182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R207" s="185" t="s">
        <v>195</v>
      </c>
      <c r="AT207" s="185" t="s">
        <v>149</v>
      </c>
      <c r="AU207" s="185" t="s">
        <v>84</v>
      </c>
      <c r="AY207" s="84" t="s">
        <v>146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84" t="s">
        <v>84</v>
      </c>
      <c r="BK207" s="186">
        <f>ROUND(I207*H207,2)</f>
        <v>0</v>
      </c>
      <c r="BL207" s="84" t="s">
        <v>195</v>
      </c>
      <c r="BM207" s="185" t="s">
        <v>742</v>
      </c>
    </row>
    <row r="208" spans="1:65" s="94" customFormat="1" ht="16.5" customHeight="1">
      <c r="A208" s="91"/>
      <c r="B208" s="92"/>
      <c r="C208" s="196" t="s">
        <v>370</v>
      </c>
      <c r="D208" s="196" t="s">
        <v>198</v>
      </c>
      <c r="E208" s="197" t="s">
        <v>743</v>
      </c>
      <c r="F208" s="198" t="s">
        <v>744</v>
      </c>
      <c r="G208" s="199" t="s">
        <v>161</v>
      </c>
      <c r="H208" s="200">
        <v>46</v>
      </c>
      <c r="I208" s="81"/>
      <c r="J208" s="201">
        <f>ROUND(I208*H208,2)</f>
        <v>0</v>
      </c>
      <c r="K208" s="202"/>
      <c r="L208" s="203"/>
      <c r="M208" s="204" t="s">
        <v>1</v>
      </c>
      <c r="N208" s="205" t="s">
        <v>39</v>
      </c>
      <c r="O208" s="182"/>
      <c r="P208" s="183">
        <f>O208*H208</f>
        <v>0</v>
      </c>
      <c r="Q208" s="183">
        <v>0.00011</v>
      </c>
      <c r="R208" s="183">
        <f>Q208*H208</f>
        <v>0.00506</v>
      </c>
      <c r="S208" s="183">
        <v>0</v>
      </c>
      <c r="T208" s="184">
        <f>S208*H208</f>
        <v>0</v>
      </c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R208" s="185" t="s">
        <v>201</v>
      </c>
      <c r="AT208" s="185" t="s">
        <v>198</v>
      </c>
      <c r="AU208" s="185" t="s">
        <v>84</v>
      </c>
      <c r="AY208" s="84" t="s">
        <v>146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84" t="s">
        <v>84</v>
      </c>
      <c r="BK208" s="186">
        <f>ROUND(I208*H208,2)</f>
        <v>0</v>
      </c>
      <c r="BL208" s="84" t="s">
        <v>195</v>
      </c>
      <c r="BM208" s="185" t="s">
        <v>745</v>
      </c>
    </row>
    <row r="209" spans="1:47" s="94" customFormat="1" ht="48">
      <c r="A209" s="91"/>
      <c r="B209" s="92"/>
      <c r="C209" s="91"/>
      <c r="D209" s="189" t="s">
        <v>203</v>
      </c>
      <c r="E209" s="91"/>
      <c r="F209" s="206" t="s">
        <v>746</v>
      </c>
      <c r="G209" s="91"/>
      <c r="H209" s="91"/>
      <c r="I209" s="77"/>
      <c r="J209" s="91"/>
      <c r="K209" s="91"/>
      <c r="L209" s="92"/>
      <c r="M209" s="207"/>
      <c r="N209" s="208"/>
      <c r="O209" s="182"/>
      <c r="P209" s="182"/>
      <c r="Q209" s="182"/>
      <c r="R209" s="182"/>
      <c r="S209" s="182"/>
      <c r="T209" s="209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T209" s="84" t="s">
        <v>203</v>
      </c>
      <c r="AU209" s="84" t="s">
        <v>84</v>
      </c>
    </row>
    <row r="210" spans="1:65" s="94" customFormat="1" ht="24" customHeight="1">
      <c r="A210" s="91"/>
      <c r="B210" s="92"/>
      <c r="C210" s="173" t="s">
        <v>374</v>
      </c>
      <c r="D210" s="173" t="s">
        <v>149</v>
      </c>
      <c r="E210" s="174" t="s">
        <v>747</v>
      </c>
      <c r="F210" s="175" t="s">
        <v>748</v>
      </c>
      <c r="G210" s="176" t="s">
        <v>161</v>
      </c>
      <c r="H210" s="177">
        <v>2</v>
      </c>
      <c r="I210" s="79"/>
      <c r="J210" s="178">
        <f>ROUND(I210*H210,2)</f>
        <v>0</v>
      </c>
      <c r="K210" s="179"/>
      <c r="L210" s="92"/>
      <c r="M210" s="180" t="s">
        <v>1</v>
      </c>
      <c r="N210" s="181" t="s">
        <v>39</v>
      </c>
      <c r="O210" s="182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R210" s="185" t="s">
        <v>195</v>
      </c>
      <c r="AT210" s="185" t="s">
        <v>149</v>
      </c>
      <c r="AU210" s="185" t="s">
        <v>84</v>
      </c>
      <c r="AY210" s="84" t="s">
        <v>146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84" t="s">
        <v>84</v>
      </c>
      <c r="BK210" s="186">
        <f>ROUND(I210*H210,2)</f>
        <v>0</v>
      </c>
      <c r="BL210" s="84" t="s">
        <v>195</v>
      </c>
      <c r="BM210" s="185" t="s">
        <v>749</v>
      </c>
    </row>
    <row r="211" spans="2:51" s="187" customFormat="1" ht="12">
      <c r="B211" s="188"/>
      <c r="D211" s="189" t="s">
        <v>155</v>
      </c>
      <c r="E211" s="190" t="s">
        <v>1</v>
      </c>
      <c r="F211" s="191" t="s">
        <v>750</v>
      </c>
      <c r="H211" s="192">
        <v>2</v>
      </c>
      <c r="I211" s="80"/>
      <c r="L211" s="188"/>
      <c r="M211" s="193"/>
      <c r="N211" s="194"/>
      <c r="O211" s="194"/>
      <c r="P211" s="194"/>
      <c r="Q211" s="194"/>
      <c r="R211" s="194"/>
      <c r="S211" s="194"/>
      <c r="T211" s="195"/>
      <c r="AT211" s="190" t="s">
        <v>155</v>
      </c>
      <c r="AU211" s="190" t="s">
        <v>84</v>
      </c>
      <c r="AV211" s="187" t="s">
        <v>84</v>
      </c>
      <c r="AW211" s="187" t="s">
        <v>29</v>
      </c>
      <c r="AX211" s="187" t="s">
        <v>81</v>
      </c>
      <c r="AY211" s="190" t="s">
        <v>146</v>
      </c>
    </row>
    <row r="212" spans="1:65" s="94" customFormat="1" ht="24" customHeight="1">
      <c r="A212" s="91"/>
      <c r="B212" s="92"/>
      <c r="C212" s="196" t="s">
        <v>378</v>
      </c>
      <c r="D212" s="196" t="s">
        <v>198</v>
      </c>
      <c r="E212" s="197" t="s">
        <v>751</v>
      </c>
      <c r="F212" s="198" t="s">
        <v>752</v>
      </c>
      <c r="G212" s="199" t="s">
        <v>161</v>
      </c>
      <c r="H212" s="200">
        <v>1</v>
      </c>
      <c r="I212" s="81"/>
      <c r="J212" s="201">
        <f>ROUND(I212*H212,2)</f>
        <v>0</v>
      </c>
      <c r="K212" s="202"/>
      <c r="L212" s="203"/>
      <c r="M212" s="204" t="s">
        <v>1</v>
      </c>
      <c r="N212" s="205" t="s">
        <v>39</v>
      </c>
      <c r="O212" s="182"/>
      <c r="P212" s="183">
        <f>O212*H212</f>
        <v>0</v>
      </c>
      <c r="Q212" s="183">
        <v>0.0001</v>
      </c>
      <c r="R212" s="183">
        <f>Q212*H212</f>
        <v>0.0001</v>
      </c>
      <c r="S212" s="183">
        <v>0</v>
      </c>
      <c r="T212" s="184">
        <f>S212*H212</f>
        <v>0</v>
      </c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R212" s="185" t="s">
        <v>201</v>
      </c>
      <c r="AT212" s="185" t="s">
        <v>198</v>
      </c>
      <c r="AU212" s="185" t="s">
        <v>84</v>
      </c>
      <c r="AY212" s="84" t="s">
        <v>146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84" t="s">
        <v>84</v>
      </c>
      <c r="BK212" s="186">
        <f>ROUND(I212*H212,2)</f>
        <v>0</v>
      </c>
      <c r="BL212" s="84" t="s">
        <v>195</v>
      </c>
      <c r="BM212" s="185" t="s">
        <v>753</v>
      </c>
    </row>
    <row r="213" spans="1:65" s="94" customFormat="1" ht="24" customHeight="1">
      <c r="A213" s="91"/>
      <c r="B213" s="92"/>
      <c r="C213" s="196" t="s">
        <v>382</v>
      </c>
      <c r="D213" s="196" t="s">
        <v>198</v>
      </c>
      <c r="E213" s="197" t="s">
        <v>754</v>
      </c>
      <c r="F213" s="198" t="s">
        <v>755</v>
      </c>
      <c r="G213" s="199" t="s">
        <v>161</v>
      </c>
      <c r="H213" s="200">
        <v>1</v>
      </c>
      <c r="I213" s="81"/>
      <c r="J213" s="201">
        <f>ROUND(I213*H213,2)</f>
        <v>0</v>
      </c>
      <c r="K213" s="202"/>
      <c r="L213" s="203"/>
      <c r="M213" s="204" t="s">
        <v>1</v>
      </c>
      <c r="N213" s="205" t="s">
        <v>39</v>
      </c>
      <c r="O213" s="182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R213" s="185" t="s">
        <v>201</v>
      </c>
      <c r="AT213" s="185" t="s">
        <v>198</v>
      </c>
      <c r="AU213" s="185" t="s">
        <v>84</v>
      </c>
      <c r="AY213" s="84" t="s">
        <v>146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84" t="s">
        <v>84</v>
      </c>
      <c r="BK213" s="186">
        <f>ROUND(I213*H213,2)</f>
        <v>0</v>
      </c>
      <c r="BL213" s="84" t="s">
        <v>195</v>
      </c>
      <c r="BM213" s="185" t="s">
        <v>756</v>
      </c>
    </row>
    <row r="214" spans="1:47" s="94" customFormat="1" ht="19.2">
      <c r="A214" s="91"/>
      <c r="B214" s="92"/>
      <c r="C214" s="91"/>
      <c r="D214" s="189" t="s">
        <v>203</v>
      </c>
      <c r="E214" s="91"/>
      <c r="F214" s="206" t="s">
        <v>757</v>
      </c>
      <c r="G214" s="91"/>
      <c r="H214" s="91"/>
      <c r="I214" s="77"/>
      <c r="J214" s="91"/>
      <c r="K214" s="91"/>
      <c r="L214" s="92"/>
      <c r="M214" s="207"/>
      <c r="N214" s="208"/>
      <c r="O214" s="182"/>
      <c r="P214" s="182"/>
      <c r="Q214" s="182"/>
      <c r="R214" s="182"/>
      <c r="S214" s="182"/>
      <c r="T214" s="209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T214" s="84" t="s">
        <v>203</v>
      </c>
      <c r="AU214" s="84" t="s">
        <v>84</v>
      </c>
    </row>
    <row r="215" spans="1:65" s="94" customFormat="1" ht="156" customHeight="1">
      <c r="A215" s="91"/>
      <c r="B215" s="92"/>
      <c r="C215" s="173" t="s">
        <v>386</v>
      </c>
      <c r="D215" s="173" t="s">
        <v>149</v>
      </c>
      <c r="E215" s="174" t="s">
        <v>758</v>
      </c>
      <c r="F215" s="175" t="s">
        <v>759</v>
      </c>
      <c r="G215" s="176" t="s">
        <v>161</v>
      </c>
      <c r="H215" s="177">
        <v>1</v>
      </c>
      <c r="I215" s="79"/>
      <c r="J215" s="178">
        <f aca="true" t="shared" si="30" ref="J215:J227">ROUND(I215*H215,2)</f>
        <v>0</v>
      </c>
      <c r="K215" s="179"/>
      <c r="L215" s="92"/>
      <c r="M215" s="180" t="s">
        <v>1</v>
      </c>
      <c r="N215" s="181" t="s">
        <v>39</v>
      </c>
      <c r="O215" s="182"/>
      <c r="P215" s="183">
        <f aca="true" t="shared" si="31" ref="P215:P227">O215*H215</f>
        <v>0</v>
      </c>
      <c r="Q215" s="183">
        <v>0</v>
      </c>
      <c r="R215" s="183">
        <f aca="true" t="shared" si="32" ref="R215:R227">Q215*H215</f>
        <v>0</v>
      </c>
      <c r="S215" s="183">
        <v>0</v>
      </c>
      <c r="T215" s="184">
        <f aca="true" t="shared" si="33" ref="T215:T227">S215*H215</f>
        <v>0</v>
      </c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R215" s="185" t="s">
        <v>195</v>
      </c>
      <c r="AT215" s="185" t="s">
        <v>149</v>
      </c>
      <c r="AU215" s="185" t="s">
        <v>84</v>
      </c>
      <c r="AY215" s="84" t="s">
        <v>146</v>
      </c>
      <c r="BE215" s="186">
        <f aca="true" t="shared" si="34" ref="BE215:BE227">IF(N215="základní",J215,0)</f>
        <v>0</v>
      </c>
      <c r="BF215" s="186">
        <f aca="true" t="shared" si="35" ref="BF215:BF227">IF(N215="snížená",J215,0)</f>
        <v>0</v>
      </c>
      <c r="BG215" s="186">
        <f aca="true" t="shared" si="36" ref="BG215:BG227">IF(N215="zákl. přenesená",J215,0)</f>
        <v>0</v>
      </c>
      <c r="BH215" s="186">
        <f aca="true" t="shared" si="37" ref="BH215:BH227">IF(N215="sníž. přenesená",J215,0)</f>
        <v>0</v>
      </c>
      <c r="BI215" s="186">
        <f aca="true" t="shared" si="38" ref="BI215:BI227">IF(N215="nulová",J215,0)</f>
        <v>0</v>
      </c>
      <c r="BJ215" s="84" t="s">
        <v>84</v>
      </c>
      <c r="BK215" s="186">
        <f aca="true" t="shared" si="39" ref="BK215:BK227">ROUND(I215*H215,2)</f>
        <v>0</v>
      </c>
      <c r="BL215" s="84" t="s">
        <v>195</v>
      </c>
      <c r="BM215" s="185" t="s">
        <v>760</v>
      </c>
    </row>
    <row r="216" spans="1:65" s="94" customFormat="1" ht="108" customHeight="1">
      <c r="A216" s="91"/>
      <c r="B216" s="92"/>
      <c r="C216" s="173" t="s">
        <v>390</v>
      </c>
      <c r="D216" s="173" t="s">
        <v>149</v>
      </c>
      <c r="E216" s="174" t="s">
        <v>761</v>
      </c>
      <c r="F216" s="175" t="s">
        <v>762</v>
      </c>
      <c r="G216" s="176" t="s">
        <v>161</v>
      </c>
      <c r="H216" s="177">
        <v>1</v>
      </c>
      <c r="I216" s="79"/>
      <c r="J216" s="178">
        <f t="shared" si="30"/>
        <v>0</v>
      </c>
      <c r="K216" s="179"/>
      <c r="L216" s="92"/>
      <c r="M216" s="180" t="s">
        <v>1</v>
      </c>
      <c r="N216" s="181" t="s">
        <v>39</v>
      </c>
      <c r="O216" s="182"/>
      <c r="P216" s="183">
        <f t="shared" si="31"/>
        <v>0</v>
      </c>
      <c r="Q216" s="183">
        <v>0</v>
      </c>
      <c r="R216" s="183">
        <f t="shared" si="32"/>
        <v>0</v>
      </c>
      <c r="S216" s="183">
        <v>0</v>
      </c>
      <c r="T216" s="184">
        <f t="shared" si="33"/>
        <v>0</v>
      </c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R216" s="185" t="s">
        <v>195</v>
      </c>
      <c r="AT216" s="185" t="s">
        <v>149</v>
      </c>
      <c r="AU216" s="185" t="s">
        <v>84</v>
      </c>
      <c r="AY216" s="84" t="s">
        <v>146</v>
      </c>
      <c r="BE216" s="186">
        <f t="shared" si="34"/>
        <v>0</v>
      </c>
      <c r="BF216" s="186">
        <f t="shared" si="35"/>
        <v>0</v>
      </c>
      <c r="BG216" s="186">
        <f t="shared" si="36"/>
        <v>0</v>
      </c>
      <c r="BH216" s="186">
        <f t="shared" si="37"/>
        <v>0</v>
      </c>
      <c r="BI216" s="186">
        <f t="shared" si="38"/>
        <v>0</v>
      </c>
      <c r="BJ216" s="84" t="s">
        <v>84</v>
      </c>
      <c r="BK216" s="186">
        <f t="shared" si="39"/>
        <v>0</v>
      </c>
      <c r="BL216" s="84" t="s">
        <v>195</v>
      </c>
      <c r="BM216" s="185" t="s">
        <v>763</v>
      </c>
    </row>
    <row r="217" spans="1:65" s="94" customFormat="1" ht="16.5" customHeight="1">
      <c r="A217" s="91"/>
      <c r="B217" s="92"/>
      <c r="C217" s="173" t="s">
        <v>394</v>
      </c>
      <c r="D217" s="173" t="s">
        <v>149</v>
      </c>
      <c r="E217" s="174" t="s">
        <v>764</v>
      </c>
      <c r="F217" s="175" t="s">
        <v>765</v>
      </c>
      <c r="G217" s="176" t="s">
        <v>161</v>
      </c>
      <c r="H217" s="177">
        <v>4</v>
      </c>
      <c r="I217" s="79"/>
      <c r="J217" s="178">
        <f t="shared" si="30"/>
        <v>0</v>
      </c>
      <c r="K217" s="179"/>
      <c r="L217" s="92"/>
      <c r="M217" s="180" t="s">
        <v>1</v>
      </c>
      <c r="N217" s="181" t="s">
        <v>39</v>
      </c>
      <c r="O217" s="182"/>
      <c r="P217" s="183">
        <f t="shared" si="31"/>
        <v>0</v>
      </c>
      <c r="Q217" s="183">
        <v>0</v>
      </c>
      <c r="R217" s="183">
        <f t="shared" si="32"/>
        <v>0</v>
      </c>
      <c r="S217" s="183">
        <v>0</v>
      </c>
      <c r="T217" s="184">
        <f t="shared" si="33"/>
        <v>0</v>
      </c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R217" s="185" t="s">
        <v>195</v>
      </c>
      <c r="AT217" s="185" t="s">
        <v>149</v>
      </c>
      <c r="AU217" s="185" t="s">
        <v>84</v>
      </c>
      <c r="AY217" s="84" t="s">
        <v>146</v>
      </c>
      <c r="BE217" s="186">
        <f t="shared" si="34"/>
        <v>0</v>
      </c>
      <c r="BF217" s="186">
        <f t="shared" si="35"/>
        <v>0</v>
      </c>
      <c r="BG217" s="186">
        <f t="shared" si="36"/>
        <v>0</v>
      </c>
      <c r="BH217" s="186">
        <f t="shared" si="37"/>
        <v>0</v>
      </c>
      <c r="BI217" s="186">
        <f t="shared" si="38"/>
        <v>0</v>
      </c>
      <c r="BJ217" s="84" t="s">
        <v>84</v>
      </c>
      <c r="BK217" s="186">
        <f t="shared" si="39"/>
        <v>0</v>
      </c>
      <c r="BL217" s="84" t="s">
        <v>195</v>
      </c>
      <c r="BM217" s="185" t="s">
        <v>766</v>
      </c>
    </row>
    <row r="218" spans="1:65" s="94" customFormat="1" ht="48" customHeight="1">
      <c r="A218" s="91"/>
      <c r="B218" s="92"/>
      <c r="C218" s="196" t="s">
        <v>398</v>
      </c>
      <c r="D218" s="196" t="s">
        <v>198</v>
      </c>
      <c r="E218" s="197" t="s">
        <v>767</v>
      </c>
      <c r="F218" s="198" t="s">
        <v>768</v>
      </c>
      <c r="G218" s="199" t="s">
        <v>161</v>
      </c>
      <c r="H218" s="200">
        <v>4</v>
      </c>
      <c r="I218" s="81"/>
      <c r="J218" s="201">
        <f t="shared" si="30"/>
        <v>0</v>
      </c>
      <c r="K218" s="202"/>
      <c r="L218" s="203"/>
      <c r="M218" s="204" t="s">
        <v>1</v>
      </c>
      <c r="N218" s="205" t="s">
        <v>39</v>
      </c>
      <c r="O218" s="182"/>
      <c r="P218" s="183">
        <f t="shared" si="31"/>
        <v>0</v>
      </c>
      <c r="Q218" s="183">
        <v>0.00012</v>
      </c>
      <c r="R218" s="183">
        <f t="shared" si="32"/>
        <v>0.00048</v>
      </c>
      <c r="S218" s="183">
        <v>0</v>
      </c>
      <c r="T218" s="184">
        <f t="shared" si="33"/>
        <v>0</v>
      </c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R218" s="185" t="s">
        <v>201</v>
      </c>
      <c r="AT218" s="185" t="s">
        <v>198</v>
      </c>
      <c r="AU218" s="185" t="s">
        <v>84</v>
      </c>
      <c r="AY218" s="84" t="s">
        <v>146</v>
      </c>
      <c r="BE218" s="186">
        <f t="shared" si="34"/>
        <v>0</v>
      </c>
      <c r="BF218" s="186">
        <f t="shared" si="35"/>
        <v>0</v>
      </c>
      <c r="BG218" s="186">
        <f t="shared" si="36"/>
        <v>0</v>
      </c>
      <c r="BH218" s="186">
        <f t="shared" si="37"/>
        <v>0</v>
      </c>
      <c r="BI218" s="186">
        <f t="shared" si="38"/>
        <v>0</v>
      </c>
      <c r="BJ218" s="84" t="s">
        <v>84</v>
      </c>
      <c r="BK218" s="186">
        <f t="shared" si="39"/>
        <v>0</v>
      </c>
      <c r="BL218" s="84" t="s">
        <v>195</v>
      </c>
      <c r="BM218" s="185" t="s">
        <v>769</v>
      </c>
    </row>
    <row r="219" spans="1:65" s="94" customFormat="1" ht="16.5" customHeight="1">
      <c r="A219" s="91"/>
      <c r="B219" s="92"/>
      <c r="C219" s="173" t="s">
        <v>402</v>
      </c>
      <c r="D219" s="173" t="s">
        <v>149</v>
      </c>
      <c r="E219" s="174" t="s">
        <v>770</v>
      </c>
      <c r="F219" s="175" t="s">
        <v>771</v>
      </c>
      <c r="G219" s="176" t="s">
        <v>161</v>
      </c>
      <c r="H219" s="177">
        <v>6</v>
      </c>
      <c r="I219" s="79"/>
      <c r="J219" s="178">
        <f t="shared" si="30"/>
        <v>0</v>
      </c>
      <c r="K219" s="179"/>
      <c r="L219" s="92"/>
      <c r="M219" s="180" t="s">
        <v>1</v>
      </c>
      <c r="N219" s="181" t="s">
        <v>39</v>
      </c>
      <c r="O219" s="182"/>
      <c r="P219" s="183">
        <f t="shared" si="31"/>
        <v>0</v>
      </c>
      <c r="Q219" s="183">
        <v>0</v>
      </c>
      <c r="R219" s="183">
        <f t="shared" si="32"/>
        <v>0</v>
      </c>
      <c r="S219" s="183">
        <v>0</v>
      </c>
      <c r="T219" s="184">
        <f t="shared" si="33"/>
        <v>0</v>
      </c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R219" s="185" t="s">
        <v>195</v>
      </c>
      <c r="AT219" s="185" t="s">
        <v>149</v>
      </c>
      <c r="AU219" s="185" t="s">
        <v>84</v>
      </c>
      <c r="AY219" s="84" t="s">
        <v>146</v>
      </c>
      <c r="BE219" s="186">
        <f t="shared" si="34"/>
        <v>0</v>
      </c>
      <c r="BF219" s="186">
        <f t="shared" si="35"/>
        <v>0</v>
      </c>
      <c r="BG219" s="186">
        <f t="shared" si="36"/>
        <v>0</v>
      </c>
      <c r="BH219" s="186">
        <f t="shared" si="37"/>
        <v>0</v>
      </c>
      <c r="BI219" s="186">
        <f t="shared" si="38"/>
        <v>0</v>
      </c>
      <c r="BJ219" s="84" t="s">
        <v>84</v>
      </c>
      <c r="BK219" s="186">
        <f t="shared" si="39"/>
        <v>0</v>
      </c>
      <c r="BL219" s="84" t="s">
        <v>195</v>
      </c>
      <c r="BM219" s="185" t="s">
        <v>772</v>
      </c>
    </row>
    <row r="220" spans="1:65" s="94" customFormat="1" ht="36" customHeight="1">
      <c r="A220" s="91"/>
      <c r="B220" s="92"/>
      <c r="C220" s="196" t="s">
        <v>406</v>
      </c>
      <c r="D220" s="196" t="s">
        <v>198</v>
      </c>
      <c r="E220" s="197" t="s">
        <v>773</v>
      </c>
      <c r="F220" s="198" t="s">
        <v>774</v>
      </c>
      <c r="G220" s="199" t="s">
        <v>161</v>
      </c>
      <c r="H220" s="200">
        <v>6</v>
      </c>
      <c r="I220" s="81"/>
      <c r="J220" s="201">
        <f t="shared" si="30"/>
        <v>0</v>
      </c>
      <c r="K220" s="202"/>
      <c r="L220" s="203"/>
      <c r="M220" s="204" t="s">
        <v>1</v>
      </c>
      <c r="N220" s="205" t="s">
        <v>39</v>
      </c>
      <c r="O220" s="182"/>
      <c r="P220" s="183">
        <f t="shared" si="31"/>
        <v>0</v>
      </c>
      <c r="Q220" s="183">
        <v>0.0002</v>
      </c>
      <c r="R220" s="183">
        <f t="shared" si="32"/>
        <v>0.0012000000000000001</v>
      </c>
      <c r="S220" s="183">
        <v>0</v>
      </c>
      <c r="T220" s="184">
        <f t="shared" si="33"/>
        <v>0</v>
      </c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R220" s="185" t="s">
        <v>201</v>
      </c>
      <c r="AT220" s="185" t="s">
        <v>198</v>
      </c>
      <c r="AU220" s="185" t="s">
        <v>84</v>
      </c>
      <c r="AY220" s="84" t="s">
        <v>146</v>
      </c>
      <c r="BE220" s="186">
        <f t="shared" si="34"/>
        <v>0</v>
      </c>
      <c r="BF220" s="186">
        <f t="shared" si="35"/>
        <v>0</v>
      </c>
      <c r="BG220" s="186">
        <f t="shared" si="36"/>
        <v>0</v>
      </c>
      <c r="BH220" s="186">
        <f t="shared" si="37"/>
        <v>0</v>
      </c>
      <c r="BI220" s="186">
        <f t="shared" si="38"/>
        <v>0</v>
      </c>
      <c r="BJ220" s="84" t="s">
        <v>84</v>
      </c>
      <c r="BK220" s="186">
        <f t="shared" si="39"/>
        <v>0</v>
      </c>
      <c r="BL220" s="84" t="s">
        <v>195</v>
      </c>
      <c r="BM220" s="185" t="s">
        <v>775</v>
      </c>
    </row>
    <row r="221" spans="1:65" s="94" customFormat="1" ht="16.5" customHeight="1">
      <c r="A221" s="91"/>
      <c r="B221" s="92"/>
      <c r="C221" s="173" t="s">
        <v>410</v>
      </c>
      <c r="D221" s="173" t="s">
        <v>149</v>
      </c>
      <c r="E221" s="174" t="s">
        <v>776</v>
      </c>
      <c r="F221" s="175" t="s">
        <v>777</v>
      </c>
      <c r="G221" s="176" t="s">
        <v>161</v>
      </c>
      <c r="H221" s="177">
        <v>2</v>
      </c>
      <c r="I221" s="79"/>
      <c r="J221" s="178">
        <f t="shared" si="30"/>
        <v>0</v>
      </c>
      <c r="K221" s="179"/>
      <c r="L221" s="92"/>
      <c r="M221" s="180" t="s">
        <v>1</v>
      </c>
      <c r="N221" s="181" t="s">
        <v>39</v>
      </c>
      <c r="O221" s="182"/>
      <c r="P221" s="183">
        <f t="shared" si="31"/>
        <v>0</v>
      </c>
      <c r="Q221" s="183">
        <v>0</v>
      </c>
      <c r="R221" s="183">
        <f t="shared" si="32"/>
        <v>0</v>
      </c>
      <c r="S221" s="183">
        <v>0</v>
      </c>
      <c r="T221" s="184">
        <f t="shared" si="33"/>
        <v>0</v>
      </c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R221" s="185" t="s">
        <v>195</v>
      </c>
      <c r="AT221" s="185" t="s">
        <v>149</v>
      </c>
      <c r="AU221" s="185" t="s">
        <v>84</v>
      </c>
      <c r="AY221" s="84" t="s">
        <v>146</v>
      </c>
      <c r="BE221" s="186">
        <f t="shared" si="34"/>
        <v>0</v>
      </c>
      <c r="BF221" s="186">
        <f t="shared" si="35"/>
        <v>0</v>
      </c>
      <c r="BG221" s="186">
        <f t="shared" si="36"/>
        <v>0</v>
      </c>
      <c r="BH221" s="186">
        <f t="shared" si="37"/>
        <v>0</v>
      </c>
      <c r="BI221" s="186">
        <f t="shared" si="38"/>
        <v>0</v>
      </c>
      <c r="BJ221" s="84" t="s">
        <v>84</v>
      </c>
      <c r="BK221" s="186">
        <f t="shared" si="39"/>
        <v>0</v>
      </c>
      <c r="BL221" s="84" t="s">
        <v>195</v>
      </c>
      <c r="BM221" s="185" t="s">
        <v>778</v>
      </c>
    </row>
    <row r="222" spans="1:65" s="94" customFormat="1" ht="16.5" customHeight="1">
      <c r="A222" s="91"/>
      <c r="B222" s="92"/>
      <c r="C222" s="196" t="s">
        <v>414</v>
      </c>
      <c r="D222" s="196" t="s">
        <v>198</v>
      </c>
      <c r="E222" s="197" t="s">
        <v>779</v>
      </c>
      <c r="F222" s="198" t="s">
        <v>780</v>
      </c>
      <c r="G222" s="199" t="s">
        <v>161</v>
      </c>
      <c r="H222" s="200">
        <v>2</v>
      </c>
      <c r="I222" s="81"/>
      <c r="J222" s="201">
        <f t="shared" si="30"/>
        <v>0</v>
      </c>
      <c r="K222" s="202"/>
      <c r="L222" s="203"/>
      <c r="M222" s="204" t="s">
        <v>1</v>
      </c>
      <c r="N222" s="205" t="s">
        <v>39</v>
      </c>
      <c r="O222" s="182"/>
      <c r="P222" s="183">
        <f t="shared" si="31"/>
        <v>0</v>
      </c>
      <c r="Q222" s="183">
        <v>0</v>
      </c>
      <c r="R222" s="183">
        <f t="shared" si="32"/>
        <v>0</v>
      </c>
      <c r="S222" s="183">
        <v>0</v>
      </c>
      <c r="T222" s="184">
        <f t="shared" si="33"/>
        <v>0</v>
      </c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R222" s="185" t="s">
        <v>201</v>
      </c>
      <c r="AT222" s="185" t="s">
        <v>198</v>
      </c>
      <c r="AU222" s="185" t="s">
        <v>84</v>
      </c>
      <c r="AY222" s="84" t="s">
        <v>146</v>
      </c>
      <c r="BE222" s="186">
        <f t="shared" si="34"/>
        <v>0</v>
      </c>
      <c r="BF222" s="186">
        <f t="shared" si="35"/>
        <v>0</v>
      </c>
      <c r="BG222" s="186">
        <f t="shared" si="36"/>
        <v>0</v>
      </c>
      <c r="BH222" s="186">
        <f t="shared" si="37"/>
        <v>0</v>
      </c>
      <c r="BI222" s="186">
        <f t="shared" si="38"/>
        <v>0</v>
      </c>
      <c r="BJ222" s="84" t="s">
        <v>84</v>
      </c>
      <c r="BK222" s="186">
        <f t="shared" si="39"/>
        <v>0</v>
      </c>
      <c r="BL222" s="84" t="s">
        <v>195</v>
      </c>
      <c r="BM222" s="185" t="s">
        <v>781</v>
      </c>
    </row>
    <row r="223" spans="1:65" s="94" customFormat="1" ht="16.5" customHeight="1">
      <c r="A223" s="91"/>
      <c r="B223" s="92"/>
      <c r="C223" s="173" t="s">
        <v>418</v>
      </c>
      <c r="D223" s="173" t="s">
        <v>149</v>
      </c>
      <c r="E223" s="174" t="s">
        <v>782</v>
      </c>
      <c r="F223" s="175" t="s">
        <v>783</v>
      </c>
      <c r="G223" s="176" t="s">
        <v>161</v>
      </c>
      <c r="H223" s="177">
        <v>5</v>
      </c>
      <c r="I223" s="79"/>
      <c r="J223" s="178">
        <f t="shared" si="30"/>
        <v>0</v>
      </c>
      <c r="K223" s="179"/>
      <c r="L223" s="92"/>
      <c r="M223" s="180" t="s">
        <v>1</v>
      </c>
      <c r="N223" s="181" t="s">
        <v>39</v>
      </c>
      <c r="O223" s="182"/>
      <c r="P223" s="183">
        <f t="shared" si="31"/>
        <v>0</v>
      </c>
      <c r="Q223" s="183">
        <v>0</v>
      </c>
      <c r="R223" s="183">
        <f t="shared" si="32"/>
        <v>0</v>
      </c>
      <c r="S223" s="183">
        <v>0</v>
      </c>
      <c r="T223" s="184">
        <f t="shared" si="33"/>
        <v>0</v>
      </c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R223" s="185" t="s">
        <v>195</v>
      </c>
      <c r="AT223" s="185" t="s">
        <v>149</v>
      </c>
      <c r="AU223" s="185" t="s">
        <v>84</v>
      </c>
      <c r="AY223" s="84" t="s">
        <v>146</v>
      </c>
      <c r="BE223" s="186">
        <f t="shared" si="34"/>
        <v>0</v>
      </c>
      <c r="BF223" s="186">
        <f t="shared" si="35"/>
        <v>0</v>
      </c>
      <c r="BG223" s="186">
        <f t="shared" si="36"/>
        <v>0</v>
      </c>
      <c r="BH223" s="186">
        <f t="shared" si="37"/>
        <v>0</v>
      </c>
      <c r="BI223" s="186">
        <f t="shared" si="38"/>
        <v>0</v>
      </c>
      <c r="BJ223" s="84" t="s">
        <v>84</v>
      </c>
      <c r="BK223" s="186">
        <f t="shared" si="39"/>
        <v>0</v>
      </c>
      <c r="BL223" s="84" t="s">
        <v>195</v>
      </c>
      <c r="BM223" s="185" t="s">
        <v>784</v>
      </c>
    </row>
    <row r="224" spans="1:65" s="94" customFormat="1" ht="16.5" customHeight="1">
      <c r="A224" s="91"/>
      <c r="B224" s="92"/>
      <c r="C224" s="196" t="s">
        <v>422</v>
      </c>
      <c r="D224" s="196" t="s">
        <v>198</v>
      </c>
      <c r="E224" s="197" t="s">
        <v>785</v>
      </c>
      <c r="F224" s="198" t="s">
        <v>786</v>
      </c>
      <c r="G224" s="199" t="s">
        <v>161</v>
      </c>
      <c r="H224" s="200">
        <v>5</v>
      </c>
      <c r="I224" s="81"/>
      <c r="J224" s="201">
        <f t="shared" si="30"/>
        <v>0</v>
      </c>
      <c r="K224" s="202"/>
      <c r="L224" s="203"/>
      <c r="M224" s="204" t="s">
        <v>1</v>
      </c>
      <c r="N224" s="205" t="s">
        <v>39</v>
      </c>
      <c r="O224" s="182"/>
      <c r="P224" s="183">
        <f t="shared" si="31"/>
        <v>0</v>
      </c>
      <c r="Q224" s="183">
        <v>0.00012</v>
      </c>
      <c r="R224" s="183">
        <f t="shared" si="32"/>
        <v>0.0006000000000000001</v>
      </c>
      <c r="S224" s="183">
        <v>0</v>
      </c>
      <c r="T224" s="184">
        <f t="shared" si="33"/>
        <v>0</v>
      </c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R224" s="185" t="s">
        <v>201</v>
      </c>
      <c r="AT224" s="185" t="s">
        <v>198</v>
      </c>
      <c r="AU224" s="185" t="s">
        <v>84</v>
      </c>
      <c r="AY224" s="84" t="s">
        <v>146</v>
      </c>
      <c r="BE224" s="186">
        <f t="shared" si="34"/>
        <v>0</v>
      </c>
      <c r="BF224" s="186">
        <f t="shared" si="35"/>
        <v>0</v>
      </c>
      <c r="BG224" s="186">
        <f t="shared" si="36"/>
        <v>0</v>
      </c>
      <c r="BH224" s="186">
        <f t="shared" si="37"/>
        <v>0</v>
      </c>
      <c r="BI224" s="186">
        <f t="shared" si="38"/>
        <v>0</v>
      </c>
      <c r="BJ224" s="84" t="s">
        <v>84</v>
      </c>
      <c r="BK224" s="186">
        <f t="shared" si="39"/>
        <v>0</v>
      </c>
      <c r="BL224" s="84" t="s">
        <v>195</v>
      </c>
      <c r="BM224" s="185" t="s">
        <v>787</v>
      </c>
    </row>
    <row r="225" spans="1:65" s="94" customFormat="1" ht="24" customHeight="1">
      <c r="A225" s="91"/>
      <c r="B225" s="92"/>
      <c r="C225" s="173" t="s">
        <v>426</v>
      </c>
      <c r="D225" s="173" t="s">
        <v>149</v>
      </c>
      <c r="E225" s="174" t="s">
        <v>788</v>
      </c>
      <c r="F225" s="175" t="s">
        <v>789</v>
      </c>
      <c r="G225" s="176" t="s">
        <v>161</v>
      </c>
      <c r="H225" s="177">
        <v>1</v>
      </c>
      <c r="I225" s="79"/>
      <c r="J225" s="178">
        <f t="shared" si="30"/>
        <v>0</v>
      </c>
      <c r="K225" s="179"/>
      <c r="L225" s="92"/>
      <c r="M225" s="180" t="s">
        <v>1</v>
      </c>
      <c r="N225" s="181" t="s">
        <v>39</v>
      </c>
      <c r="O225" s="182"/>
      <c r="P225" s="183">
        <f t="shared" si="31"/>
        <v>0</v>
      </c>
      <c r="Q225" s="183">
        <v>0</v>
      </c>
      <c r="R225" s="183">
        <f t="shared" si="32"/>
        <v>0</v>
      </c>
      <c r="S225" s="183">
        <v>0</v>
      </c>
      <c r="T225" s="184">
        <f t="shared" si="33"/>
        <v>0</v>
      </c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R225" s="185" t="s">
        <v>195</v>
      </c>
      <c r="AT225" s="185" t="s">
        <v>149</v>
      </c>
      <c r="AU225" s="185" t="s">
        <v>84</v>
      </c>
      <c r="AY225" s="84" t="s">
        <v>146</v>
      </c>
      <c r="BE225" s="186">
        <f t="shared" si="34"/>
        <v>0</v>
      </c>
      <c r="BF225" s="186">
        <f t="shared" si="35"/>
        <v>0</v>
      </c>
      <c r="BG225" s="186">
        <f t="shared" si="36"/>
        <v>0</v>
      </c>
      <c r="BH225" s="186">
        <f t="shared" si="37"/>
        <v>0</v>
      </c>
      <c r="BI225" s="186">
        <f t="shared" si="38"/>
        <v>0</v>
      </c>
      <c r="BJ225" s="84" t="s">
        <v>84</v>
      </c>
      <c r="BK225" s="186">
        <f t="shared" si="39"/>
        <v>0</v>
      </c>
      <c r="BL225" s="84" t="s">
        <v>195</v>
      </c>
      <c r="BM225" s="185" t="s">
        <v>790</v>
      </c>
    </row>
    <row r="226" spans="1:65" s="94" customFormat="1" ht="48" customHeight="1">
      <c r="A226" s="91"/>
      <c r="B226" s="92"/>
      <c r="C226" s="196" t="s">
        <v>430</v>
      </c>
      <c r="D226" s="196" t="s">
        <v>198</v>
      </c>
      <c r="E226" s="197" t="s">
        <v>791</v>
      </c>
      <c r="F226" s="198" t="s">
        <v>792</v>
      </c>
      <c r="G226" s="199" t="s">
        <v>161</v>
      </c>
      <c r="H226" s="200">
        <v>1</v>
      </c>
      <c r="I226" s="81"/>
      <c r="J226" s="201">
        <f t="shared" si="30"/>
        <v>0</v>
      </c>
      <c r="K226" s="202"/>
      <c r="L226" s="203"/>
      <c r="M226" s="204" t="s">
        <v>1</v>
      </c>
      <c r="N226" s="205" t="s">
        <v>39</v>
      </c>
      <c r="O226" s="182"/>
      <c r="P226" s="183">
        <f t="shared" si="31"/>
        <v>0</v>
      </c>
      <c r="Q226" s="183">
        <v>0</v>
      </c>
      <c r="R226" s="183">
        <f t="shared" si="32"/>
        <v>0</v>
      </c>
      <c r="S226" s="183">
        <v>0</v>
      </c>
      <c r="T226" s="184">
        <f t="shared" si="33"/>
        <v>0</v>
      </c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R226" s="185" t="s">
        <v>201</v>
      </c>
      <c r="AT226" s="185" t="s">
        <v>198</v>
      </c>
      <c r="AU226" s="185" t="s">
        <v>84</v>
      </c>
      <c r="AY226" s="84" t="s">
        <v>146</v>
      </c>
      <c r="BE226" s="186">
        <f t="shared" si="34"/>
        <v>0</v>
      </c>
      <c r="BF226" s="186">
        <f t="shared" si="35"/>
        <v>0</v>
      </c>
      <c r="BG226" s="186">
        <f t="shared" si="36"/>
        <v>0</v>
      </c>
      <c r="BH226" s="186">
        <f t="shared" si="37"/>
        <v>0</v>
      </c>
      <c r="BI226" s="186">
        <f t="shared" si="38"/>
        <v>0</v>
      </c>
      <c r="BJ226" s="84" t="s">
        <v>84</v>
      </c>
      <c r="BK226" s="186">
        <f t="shared" si="39"/>
        <v>0</v>
      </c>
      <c r="BL226" s="84" t="s">
        <v>195</v>
      </c>
      <c r="BM226" s="185" t="s">
        <v>793</v>
      </c>
    </row>
    <row r="227" spans="1:65" s="94" customFormat="1" ht="24" customHeight="1">
      <c r="A227" s="91"/>
      <c r="B227" s="92"/>
      <c r="C227" s="173" t="s">
        <v>434</v>
      </c>
      <c r="D227" s="173" t="s">
        <v>149</v>
      </c>
      <c r="E227" s="174" t="s">
        <v>794</v>
      </c>
      <c r="F227" s="175" t="s">
        <v>795</v>
      </c>
      <c r="G227" s="176" t="s">
        <v>161</v>
      </c>
      <c r="H227" s="177">
        <v>30</v>
      </c>
      <c r="I227" s="79"/>
      <c r="J227" s="178">
        <f t="shared" si="30"/>
        <v>0</v>
      </c>
      <c r="K227" s="179"/>
      <c r="L227" s="92"/>
      <c r="M227" s="180" t="s">
        <v>1</v>
      </c>
      <c r="N227" s="181" t="s">
        <v>39</v>
      </c>
      <c r="O227" s="182"/>
      <c r="P227" s="183">
        <f t="shared" si="31"/>
        <v>0</v>
      </c>
      <c r="Q227" s="183">
        <v>0</v>
      </c>
      <c r="R227" s="183">
        <f t="shared" si="32"/>
        <v>0</v>
      </c>
      <c r="S227" s="183">
        <v>0</v>
      </c>
      <c r="T227" s="184">
        <f t="shared" si="33"/>
        <v>0</v>
      </c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R227" s="185" t="s">
        <v>195</v>
      </c>
      <c r="AT227" s="185" t="s">
        <v>149</v>
      </c>
      <c r="AU227" s="185" t="s">
        <v>84</v>
      </c>
      <c r="AY227" s="84" t="s">
        <v>146</v>
      </c>
      <c r="BE227" s="186">
        <f t="shared" si="34"/>
        <v>0</v>
      </c>
      <c r="BF227" s="186">
        <f t="shared" si="35"/>
        <v>0</v>
      </c>
      <c r="BG227" s="186">
        <f t="shared" si="36"/>
        <v>0</v>
      </c>
      <c r="BH227" s="186">
        <f t="shared" si="37"/>
        <v>0</v>
      </c>
      <c r="BI227" s="186">
        <f t="shared" si="38"/>
        <v>0</v>
      </c>
      <c r="BJ227" s="84" t="s">
        <v>84</v>
      </c>
      <c r="BK227" s="186">
        <f t="shared" si="39"/>
        <v>0</v>
      </c>
      <c r="BL227" s="84" t="s">
        <v>195</v>
      </c>
      <c r="BM227" s="185" t="s">
        <v>796</v>
      </c>
    </row>
    <row r="228" spans="2:51" s="187" customFormat="1" ht="12">
      <c r="B228" s="188"/>
      <c r="D228" s="189" t="s">
        <v>155</v>
      </c>
      <c r="E228" s="190" t="s">
        <v>1</v>
      </c>
      <c r="F228" s="191" t="s">
        <v>797</v>
      </c>
      <c r="H228" s="192">
        <v>30</v>
      </c>
      <c r="I228" s="80"/>
      <c r="L228" s="188"/>
      <c r="M228" s="193"/>
      <c r="N228" s="194"/>
      <c r="O228" s="194"/>
      <c r="P228" s="194"/>
      <c r="Q228" s="194"/>
      <c r="R228" s="194"/>
      <c r="S228" s="194"/>
      <c r="T228" s="195"/>
      <c r="AT228" s="190" t="s">
        <v>155</v>
      </c>
      <c r="AU228" s="190" t="s">
        <v>84</v>
      </c>
      <c r="AV228" s="187" t="s">
        <v>84</v>
      </c>
      <c r="AW228" s="187" t="s">
        <v>29</v>
      </c>
      <c r="AX228" s="187" t="s">
        <v>81</v>
      </c>
      <c r="AY228" s="190" t="s">
        <v>146</v>
      </c>
    </row>
    <row r="229" spans="1:65" s="94" customFormat="1" ht="84" customHeight="1">
      <c r="A229" s="91"/>
      <c r="B229" s="92"/>
      <c r="C229" s="196" t="s">
        <v>439</v>
      </c>
      <c r="D229" s="196" t="s">
        <v>198</v>
      </c>
      <c r="E229" s="197" t="s">
        <v>798</v>
      </c>
      <c r="F229" s="198" t="s">
        <v>799</v>
      </c>
      <c r="G229" s="199" t="s">
        <v>161</v>
      </c>
      <c r="H229" s="200">
        <v>19</v>
      </c>
      <c r="I229" s="81"/>
      <c r="J229" s="201">
        <f aca="true" t="shared" si="40" ref="J229:J249">ROUND(I229*H229,2)</f>
        <v>0</v>
      </c>
      <c r="K229" s="202"/>
      <c r="L229" s="203"/>
      <c r="M229" s="204" t="s">
        <v>1</v>
      </c>
      <c r="N229" s="205" t="s">
        <v>39</v>
      </c>
      <c r="O229" s="182"/>
      <c r="P229" s="183">
        <f aca="true" t="shared" si="41" ref="P229:P249">O229*H229</f>
        <v>0</v>
      </c>
      <c r="Q229" s="183">
        <v>0.00054</v>
      </c>
      <c r="R229" s="183">
        <f aca="true" t="shared" si="42" ref="R229:R249">Q229*H229</f>
        <v>0.01026</v>
      </c>
      <c r="S229" s="183">
        <v>0</v>
      </c>
      <c r="T229" s="184">
        <f aca="true" t="shared" si="43" ref="T229:T249">S229*H229</f>
        <v>0</v>
      </c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R229" s="185" t="s">
        <v>201</v>
      </c>
      <c r="AT229" s="185" t="s">
        <v>198</v>
      </c>
      <c r="AU229" s="185" t="s">
        <v>84</v>
      </c>
      <c r="AY229" s="84" t="s">
        <v>146</v>
      </c>
      <c r="BE229" s="186">
        <f aca="true" t="shared" si="44" ref="BE229:BE249">IF(N229="základní",J229,0)</f>
        <v>0</v>
      </c>
      <c r="BF229" s="186">
        <f aca="true" t="shared" si="45" ref="BF229:BF249">IF(N229="snížená",J229,0)</f>
        <v>0</v>
      </c>
      <c r="BG229" s="186">
        <f aca="true" t="shared" si="46" ref="BG229:BG249">IF(N229="zákl. přenesená",J229,0)</f>
        <v>0</v>
      </c>
      <c r="BH229" s="186">
        <f aca="true" t="shared" si="47" ref="BH229:BH249">IF(N229="sníž. přenesená",J229,0)</f>
        <v>0</v>
      </c>
      <c r="BI229" s="186">
        <f aca="true" t="shared" si="48" ref="BI229:BI249">IF(N229="nulová",J229,0)</f>
        <v>0</v>
      </c>
      <c r="BJ229" s="84" t="s">
        <v>84</v>
      </c>
      <c r="BK229" s="186">
        <f aca="true" t="shared" si="49" ref="BK229:BK249">ROUND(I229*H229,2)</f>
        <v>0</v>
      </c>
      <c r="BL229" s="84" t="s">
        <v>195</v>
      </c>
      <c r="BM229" s="185" t="s">
        <v>800</v>
      </c>
    </row>
    <row r="230" spans="1:65" s="94" customFormat="1" ht="84" customHeight="1">
      <c r="A230" s="91"/>
      <c r="B230" s="92"/>
      <c r="C230" s="196" t="s">
        <v>443</v>
      </c>
      <c r="D230" s="196" t="s">
        <v>198</v>
      </c>
      <c r="E230" s="197" t="s">
        <v>801</v>
      </c>
      <c r="F230" s="198" t="s">
        <v>802</v>
      </c>
      <c r="G230" s="199" t="s">
        <v>161</v>
      </c>
      <c r="H230" s="200">
        <v>11</v>
      </c>
      <c r="I230" s="81"/>
      <c r="J230" s="201">
        <f t="shared" si="40"/>
        <v>0</v>
      </c>
      <c r="K230" s="202"/>
      <c r="L230" s="203"/>
      <c r="M230" s="204" t="s">
        <v>1</v>
      </c>
      <c r="N230" s="205" t="s">
        <v>39</v>
      </c>
      <c r="O230" s="182"/>
      <c r="P230" s="183">
        <f t="shared" si="41"/>
        <v>0</v>
      </c>
      <c r="Q230" s="183">
        <v>0.00054</v>
      </c>
      <c r="R230" s="183">
        <f t="shared" si="42"/>
        <v>0.00594</v>
      </c>
      <c r="S230" s="183">
        <v>0</v>
      </c>
      <c r="T230" s="184">
        <f t="shared" si="43"/>
        <v>0</v>
      </c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R230" s="185" t="s">
        <v>201</v>
      </c>
      <c r="AT230" s="185" t="s">
        <v>198</v>
      </c>
      <c r="AU230" s="185" t="s">
        <v>84</v>
      </c>
      <c r="AY230" s="84" t="s">
        <v>146</v>
      </c>
      <c r="BE230" s="186">
        <f t="shared" si="44"/>
        <v>0</v>
      </c>
      <c r="BF230" s="186">
        <f t="shared" si="45"/>
        <v>0</v>
      </c>
      <c r="BG230" s="186">
        <f t="shared" si="46"/>
        <v>0</v>
      </c>
      <c r="BH230" s="186">
        <f t="shared" si="47"/>
        <v>0</v>
      </c>
      <c r="BI230" s="186">
        <f t="shared" si="48"/>
        <v>0</v>
      </c>
      <c r="BJ230" s="84" t="s">
        <v>84</v>
      </c>
      <c r="BK230" s="186">
        <f t="shared" si="49"/>
        <v>0</v>
      </c>
      <c r="BL230" s="84" t="s">
        <v>195</v>
      </c>
      <c r="BM230" s="185" t="s">
        <v>803</v>
      </c>
    </row>
    <row r="231" spans="1:65" s="94" customFormat="1" ht="16.5" customHeight="1">
      <c r="A231" s="91"/>
      <c r="B231" s="92"/>
      <c r="C231" s="173" t="s">
        <v>447</v>
      </c>
      <c r="D231" s="173" t="s">
        <v>149</v>
      </c>
      <c r="E231" s="174" t="s">
        <v>804</v>
      </c>
      <c r="F231" s="175" t="s">
        <v>805</v>
      </c>
      <c r="G231" s="176" t="s">
        <v>161</v>
      </c>
      <c r="H231" s="177">
        <v>21</v>
      </c>
      <c r="I231" s="79"/>
      <c r="J231" s="178">
        <f t="shared" si="40"/>
        <v>0</v>
      </c>
      <c r="K231" s="179"/>
      <c r="L231" s="92"/>
      <c r="M231" s="180" t="s">
        <v>1</v>
      </c>
      <c r="N231" s="181" t="s">
        <v>39</v>
      </c>
      <c r="O231" s="182"/>
      <c r="P231" s="183">
        <f t="shared" si="41"/>
        <v>0</v>
      </c>
      <c r="Q231" s="183">
        <v>0</v>
      </c>
      <c r="R231" s="183">
        <f t="shared" si="42"/>
        <v>0</v>
      </c>
      <c r="S231" s="183">
        <v>0</v>
      </c>
      <c r="T231" s="184">
        <f t="shared" si="43"/>
        <v>0</v>
      </c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R231" s="185" t="s">
        <v>195</v>
      </c>
      <c r="AT231" s="185" t="s">
        <v>149</v>
      </c>
      <c r="AU231" s="185" t="s">
        <v>84</v>
      </c>
      <c r="AY231" s="84" t="s">
        <v>146</v>
      </c>
      <c r="BE231" s="186">
        <f t="shared" si="44"/>
        <v>0</v>
      </c>
      <c r="BF231" s="186">
        <f t="shared" si="45"/>
        <v>0</v>
      </c>
      <c r="BG231" s="186">
        <f t="shared" si="46"/>
        <v>0</v>
      </c>
      <c r="BH231" s="186">
        <f t="shared" si="47"/>
        <v>0</v>
      </c>
      <c r="BI231" s="186">
        <f t="shared" si="48"/>
        <v>0</v>
      </c>
      <c r="BJ231" s="84" t="s">
        <v>84</v>
      </c>
      <c r="BK231" s="186">
        <f t="shared" si="49"/>
        <v>0</v>
      </c>
      <c r="BL231" s="84" t="s">
        <v>195</v>
      </c>
      <c r="BM231" s="185" t="s">
        <v>806</v>
      </c>
    </row>
    <row r="232" spans="1:65" s="94" customFormat="1" ht="60" customHeight="1">
      <c r="A232" s="91"/>
      <c r="B232" s="92"/>
      <c r="C232" s="196" t="s">
        <v>451</v>
      </c>
      <c r="D232" s="196" t="s">
        <v>198</v>
      </c>
      <c r="E232" s="197" t="s">
        <v>807</v>
      </c>
      <c r="F232" s="198" t="s">
        <v>808</v>
      </c>
      <c r="G232" s="199" t="s">
        <v>161</v>
      </c>
      <c r="H232" s="200">
        <v>21</v>
      </c>
      <c r="I232" s="81"/>
      <c r="J232" s="201">
        <f t="shared" si="40"/>
        <v>0</v>
      </c>
      <c r="K232" s="202"/>
      <c r="L232" s="203"/>
      <c r="M232" s="204" t="s">
        <v>1</v>
      </c>
      <c r="N232" s="205" t="s">
        <v>39</v>
      </c>
      <c r="O232" s="182"/>
      <c r="P232" s="183">
        <f t="shared" si="41"/>
        <v>0</v>
      </c>
      <c r="Q232" s="183">
        <v>0</v>
      </c>
      <c r="R232" s="183">
        <f t="shared" si="42"/>
        <v>0</v>
      </c>
      <c r="S232" s="183">
        <v>0</v>
      </c>
      <c r="T232" s="184">
        <f t="shared" si="43"/>
        <v>0</v>
      </c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R232" s="185" t="s">
        <v>201</v>
      </c>
      <c r="AT232" s="185" t="s">
        <v>198</v>
      </c>
      <c r="AU232" s="185" t="s">
        <v>84</v>
      </c>
      <c r="AY232" s="84" t="s">
        <v>146</v>
      </c>
      <c r="BE232" s="186">
        <f t="shared" si="44"/>
        <v>0</v>
      </c>
      <c r="BF232" s="186">
        <f t="shared" si="45"/>
        <v>0</v>
      </c>
      <c r="BG232" s="186">
        <f t="shared" si="46"/>
        <v>0</v>
      </c>
      <c r="BH232" s="186">
        <f t="shared" si="47"/>
        <v>0</v>
      </c>
      <c r="BI232" s="186">
        <f t="shared" si="48"/>
        <v>0</v>
      </c>
      <c r="BJ232" s="84" t="s">
        <v>84</v>
      </c>
      <c r="BK232" s="186">
        <f t="shared" si="49"/>
        <v>0</v>
      </c>
      <c r="BL232" s="84" t="s">
        <v>195</v>
      </c>
      <c r="BM232" s="185" t="s">
        <v>809</v>
      </c>
    </row>
    <row r="233" spans="1:65" s="94" customFormat="1" ht="24" customHeight="1">
      <c r="A233" s="91"/>
      <c r="B233" s="92"/>
      <c r="C233" s="173" t="s">
        <v>455</v>
      </c>
      <c r="D233" s="173" t="s">
        <v>149</v>
      </c>
      <c r="E233" s="174" t="s">
        <v>810</v>
      </c>
      <c r="F233" s="175" t="s">
        <v>811</v>
      </c>
      <c r="G233" s="176" t="s">
        <v>161</v>
      </c>
      <c r="H233" s="177">
        <v>17</v>
      </c>
      <c r="I233" s="79"/>
      <c r="J233" s="178">
        <f t="shared" si="40"/>
        <v>0</v>
      </c>
      <c r="K233" s="179"/>
      <c r="L233" s="92"/>
      <c r="M233" s="180" t="s">
        <v>1</v>
      </c>
      <c r="N233" s="181" t="s">
        <v>39</v>
      </c>
      <c r="O233" s="182"/>
      <c r="P233" s="183">
        <f t="shared" si="41"/>
        <v>0</v>
      </c>
      <c r="Q233" s="183">
        <v>0</v>
      </c>
      <c r="R233" s="183">
        <f t="shared" si="42"/>
        <v>0</v>
      </c>
      <c r="S233" s="183">
        <v>0</v>
      </c>
      <c r="T233" s="184">
        <f t="shared" si="43"/>
        <v>0</v>
      </c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R233" s="185" t="s">
        <v>195</v>
      </c>
      <c r="AT233" s="185" t="s">
        <v>149</v>
      </c>
      <c r="AU233" s="185" t="s">
        <v>84</v>
      </c>
      <c r="AY233" s="84" t="s">
        <v>146</v>
      </c>
      <c r="BE233" s="186">
        <f t="shared" si="44"/>
        <v>0</v>
      </c>
      <c r="BF233" s="186">
        <f t="shared" si="45"/>
        <v>0</v>
      </c>
      <c r="BG233" s="186">
        <f t="shared" si="46"/>
        <v>0</v>
      </c>
      <c r="BH233" s="186">
        <f t="shared" si="47"/>
        <v>0</v>
      </c>
      <c r="BI233" s="186">
        <f t="shared" si="48"/>
        <v>0</v>
      </c>
      <c r="BJ233" s="84" t="s">
        <v>84</v>
      </c>
      <c r="BK233" s="186">
        <f t="shared" si="49"/>
        <v>0</v>
      </c>
      <c r="BL233" s="84" t="s">
        <v>195</v>
      </c>
      <c r="BM233" s="185" t="s">
        <v>812</v>
      </c>
    </row>
    <row r="234" spans="1:65" s="94" customFormat="1" ht="16.5" customHeight="1">
      <c r="A234" s="91"/>
      <c r="B234" s="92"/>
      <c r="C234" s="196" t="s">
        <v>461</v>
      </c>
      <c r="D234" s="196" t="s">
        <v>198</v>
      </c>
      <c r="E234" s="197" t="s">
        <v>813</v>
      </c>
      <c r="F234" s="198" t="s">
        <v>814</v>
      </c>
      <c r="G234" s="199" t="s">
        <v>161</v>
      </c>
      <c r="H234" s="200">
        <v>15</v>
      </c>
      <c r="I234" s="81"/>
      <c r="J234" s="201">
        <f t="shared" si="40"/>
        <v>0</v>
      </c>
      <c r="K234" s="202"/>
      <c r="L234" s="203"/>
      <c r="M234" s="204" t="s">
        <v>1</v>
      </c>
      <c r="N234" s="205" t="s">
        <v>39</v>
      </c>
      <c r="O234" s="182"/>
      <c r="P234" s="183">
        <f t="shared" si="41"/>
        <v>0</v>
      </c>
      <c r="Q234" s="183">
        <v>0.0005</v>
      </c>
      <c r="R234" s="183">
        <f t="shared" si="42"/>
        <v>0.0075</v>
      </c>
      <c r="S234" s="183">
        <v>0</v>
      </c>
      <c r="T234" s="184">
        <f t="shared" si="43"/>
        <v>0</v>
      </c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R234" s="185" t="s">
        <v>201</v>
      </c>
      <c r="AT234" s="185" t="s">
        <v>198</v>
      </c>
      <c r="AU234" s="185" t="s">
        <v>84</v>
      </c>
      <c r="AY234" s="84" t="s">
        <v>146</v>
      </c>
      <c r="BE234" s="186">
        <f t="shared" si="44"/>
        <v>0</v>
      </c>
      <c r="BF234" s="186">
        <f t="shared" si="45"/>
        <v>0</v>
      </c>
      <c r="BG234" s="186">
        <f t="shared" si="46"/>
        <v>0</v>
      </c>
      <c r="BH234" s="186">
        <f t="shared" si="47"/>
        <v>0</v>
      </c>
      <c r="BI234" s="186">
        <f t="shared" si="48"/>
        <v>0</v>
      </c>
      <c r="BJ234" s="84" t="s">
        <v>84</v>
      </c>
      <c r="BK234" s="186">
        <f t="shared" si="49"/>
        <v>0</v>
      </c>
      <c r="BL234" s="84" t="s">
        <v>195</v>
      </c>
      <c r="BM234" s="185" t="s">
        <v>815</v>
      </c>
    </row>
    <row r="235" spans="1:65" s="94" customFormat="1" ht="24" customHeight="1">
      <c r="A235" s="91"/>
      <c r="B235" s="92"/>
      <c r="C235" s="196" t="s">
        <v>465</v>
      </c>
      <c r="D235" s="196" t="s">
        <v>198</v>
      </c>
      <c r="E235" s="197" t="s">
        <v>816</v>
      </c>
      <c r="F235" s="198" t="s">
        <v>817</v>
      </c>
      <c r="G235" s="199" t="s">
        <v>161</v>
      </c>
      <c r="H235" s="200">
        <v>2</v>
      </c>
      <c r="I235" s="81"/>
      <c r="J235" s="201">
        <f t="shared" si="40"/>
        <v>0</v>
      </c>
      <c r="K235" s="202"/>
      <c r="L235" s="203"/>
      <c r="M235" s="204" t="s">
        <v>1</v>
      </c>
      <c r="N235" s="205" t="s">
        <v>39</v>
      </c>
      <c r="O235" s="182"/>
      <c r="P235" s="183">
        <f t="shared" si="41"/>
        <v>0</v>
      </c>
      <c r="Q235" s="183">
        <v>0</v>
      </c>
      <c r="R235" s="183">
        <f t="shared" si="42"/>
        <v>0</v>
      </c>
      <c r="S235" s="183">
        <v>0</v>
      </c>
      <c r="T235" s="184">
        <f t="shared" si="43"/>
        <v>0</v>
      </c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R235" s="185" t="s">
        <v>201</v>
      </c>
      <c r="AT235" s="185" t="s">
        <v>198</v>
      </c>
      <c r="AU235" s="185" t="s">
        <v>84</v>
      </c>
      <c r="AY235" s="84" t="s">
        <v>146</v>
      </c>
      <c r="BE235" s="186">
        <f t="shared" si="44"/>
        <v>0</v>
      </c>
      <c r="BF235" s="186">
        <f t="shared" si="45"/>
        <v>0</v>
      </c>
      <c r="BG235" s="186">
        <f t="shared" si="46"/>
        <v>0</v>
      </c>
      <c r="BH235" s="186">
        <f t="shared" si="47"/>
        <v>0</v>
      </c>
      <c r="BI235" s="186">
        <f t="shared" si="48"/>
        <v>0</v>
      </c>
      <c r="BJ235" s="84" t="s">
        <v>84</v>
      </c>
      <c r="BK235" s="186">
        <f t="shared" si="49"/>
        <v>0</v>
      </c>
      <c r="BL235" s="84" t="s">
        <v>195</v>
      </c>
      <c r="BM235" s="185" t="s">
        <v>818</v>
      </c>
    </row>
    <row r="236" spans="1:65" s="94" customFormat="1" ht="24" customHeight="1">
      <c r="A236" s="91"/>
      <c r="B236" s="92"/>
      <c r="C236" s="173" t="s">
        <v>469</v>
      </c>
      <c r="D236" s="173" t="s">
        <v>149</v>
      </c>
      <c r="E236" s="174" t="s">
        <v>819</v>
      </c>
      <c r="F236" s="175" t="s">
        <v>820</v>
      </c>
      <c r="G236" s="176" t="s">
        <v>161</v>
      </c>
      <c r="H236" s="177">
        <v>2</v>
      </c>
      <c r="I236" s="79"/>
      <c r="J236" s="178">
        <f t="shared" si="40"/>
        <v>0</v>
      </c>
      <c r="K236" s="179"/>
      <c r="L236" s="92"/>
      <c r="M236" s="180" t="s">
        <v>1</v>
      </c>
      <c r="N236" s="181" t="s">
        <v>39</v>
      </c>
      <c r="O236" s="182"/>
      <c r="P236" s="183">
        <f t="shared" si="41"/>
        <v>0</v>
      </c>
      <c r="Q236" s="183">
        <v>0</v>
      </c>
      <c r="R236" s="183">
        <f t="shared" si="42"/>
        <v>0</v>
      </c>
      <c r="S236" s="183">
        <v>0</v>
      </c>
      <c r="T236" s="184">
        <f t="shared" si="43"/>
        <v>0</v>
      </c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R236" s="185" t="s">
        <v>195</v>
      </c>
      <c r="AT236" s="185" t="s">
        <v>149</v>
      </c>
      <c r="AU236" s="185" t="s">
        <v>84</v>
      </c>
      <c r="AY236" s="84" t="s">
        <v>146</v>
      </c>
      <c r="BE236" s="186">
        <f t="shared" si="44"/>
        <v>0</v>
      </c>
      <c r="BF236" s="186">
        <f t="shared" si="45"/>
        <v>0</v>
      </c>
      <c r="BG236" s="186">
        <f t="shared" si="46"/>
        <v>0</v>
      </c>
      <c r="BH236" s="186">
        <f t="shared" si="47"/>
        <v>0</v>
      </c>
      <c r="BI236" s="186">
        <f t="shared" si="48"/>
        <v>0</v>
      </c>
      <c r="BJ236" s="84" t="s">
        <v>84</v>
      </c>
      <c r="BK236" s="186">
        <f t="shared" si="49"/>
        <v>0</v>
      </c>
      <c r="BL236" s="84" t="s">
        <v>195</v>
      </c>
      <c r="BM236" s="185" t="s">
        <v>821</v>
      </c>
    </row>
    <row r="237" spans="1:65" s="94" customFormat="1" ht="36" customHeight="1">
      <c r="A237" s="91"/>
      <c r="B237" s="92"/>
      <c r="C237" s="196" t="s">
        <v>473</v>
      </c>
      <c r="D237" s="196" t="s">
        <v>198</v>
      </c>
      <c r="E237" s="197" t="s">
        <v>822</v>
      </c>
      <c r="F237" s="198" t="s">
        <v>823</v>
      </c>
      <c r="G237" s="199" t="s">
        <v>161</v>
      </c>
      <c r="H237" s="200">
        <v>2</v>
      </c>
      <c r="I237" s="81"/>
      <c r="J237" s="201">
        <f t="shared" si="40"/>
        <v>0</v>
      </c>
      <c r="K237" s="202"/>
      <c r="L237" s="203"/>
      <c r="M237" s="204" t="s">
        <v>1</v>
      </c>
      <c r="N237" s="205" t="s">
        <v>39</v>
      </c>
      <c r="O237" s="182"/>
      <c r="P237" s="183">
        <f t="shared" si="41"/>
        <v>0</v>
      </c>
      <c r="Q237" s="183">
        <v>0.00011</v>
      </c>
      <c r="R237" s="183">
        <f t="shared" si="42"/>
        <v>0.00022</v>
      </c>
      <c r="S237" s="183">
        <v>0</v>
      </c>
      <c r="T237" s="184">
        <f t="shared" si="43"/>
        <v>0</v>
      </c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R237" s="185" t="s">
        <v>201</v>
      </c>
      <c r="AT237" s="185" t="s">
        <v>198</v>
      </c>
      <c r="AU237" s="185" t="s">
        <v>84</v>
      </c>
      <c r="AY237" s="84" t="s">
        <v>146</v>
      </c>
      <c r="BE237" s="186">
        <f t="shared" si="44"/>
        <v>0</v>
      </c>
      <c r="BF237" s="186">
        <f t="shared" si="45"/>
        <v>0</v>
      </c>
      <c r="BG237" s="186">
        <f t="shared" si="46"/>
        <v>0</v>
      </c>
      <c r="BH237" s="186">
        <f t="shared" si="47"/>
        <v>0</v>
      </c>
      <c r="BI237" s="186">
        <f t="shared" si="48"/>
        <v>0</v>
      </c>
      <c r="BJ237" s="84" t="s">
        <v>84</v>
      </c>
      <c r="BK237" s="186">
        <f t="shared" si="49"/>
        <v>0</v>
      </c>
      <c r="BL237" s="84" t="s">
        <v>195</v>
      </c>
      <c r="BM237" s="185" t="s">
        <v>824</v>
      </c>
    </row>
    <row r="238" spans="1:65" s="94" customFormat="1" ht="24" customHeight="1">
      <c r="A238" s="91"/>
      <c r="B238" s="92"/>
      <c r="C238" s="173" t="s">
        <v>477</v>
      </c>
      <c r="D238" s="173" t="s">
        <v>149</v>
      </c>
      <c r="E238" s="174" t="s">
        <v>819</v>
      </c>
      <c r="F238" s="175" t="s">
        <v>820</v>
      </c>
      <c r="G238" s="176" t="s">
        <v>161</v>
      </c>
      <c r="H238" s="177">
        <v>1</v>
      </c>
      <c r="I238" s="79"/>
      <c r="J238" s="178">
        <f t="shared" si="40"/>
        <v>0</v>
      </c>
      <c r="K238" s="179"/>
      <c r="L238" s="92"/>
      <c r="M238" s="180" t="s">
        <v>1</v>
      </c>
      <c r="N238" s="181" t="s">
        <v>39</v>
      </c>
      <c r="O238" s="182"/>
      <c r="P238" s="183">
        <f t="shared" si="41"/>
        <v>0</v>
      </c>
      <c r="Q238" s="183">
        <v>0</v>
      </c>
      <c r="R238" s="183">
        <f t="shared" si="42"/>
        <v>0</v>
      </c>
      <c r="S238" s="183">
        <v>0</v>
      </c>
      <c r="T238" s="184">
        <f t="shared" si="43"/>
        <v>0</v>
      </c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R238" s="185" t="s">
        <v>195</v>
      </c>
      <c r="AT238" s="185" t="s">
        <v>149</v>
      </c>
      <c r="AU238" s="185" t="s">
        <v>84</v>
      </c>
      <c r="AY238" s="84" t="s">
        <v>146</v>
      </c>
      <c r="BE238" s="186">
        <f t="shared" si="44"/>
        <v>0</v>
      </c>
      <c r="BF238" s="186">
        <f t="shared" si="45"/>
        <v>0</v>
      </c>
      <c r="BG238" s="186">
        <f t="shared" si="46"/>
        <v>0</v>
      </c>
      <c r="BH238" s="186">
        <f t="shared" si="47"/>
        <v>0</v>
      </c>
      <c r="BI238" s="186">
        <f t="shared" si="48"/>
        <v>0</v>
      </c>
      <c r="BJ238" s="84" t="s">
        <v>84</v>
      </c>
      <c r="BK238" s="186">
        <f t="shared" si="49"/>
        <v>0</v>
      </c>
      <c r="BL238" s="84" t="s">
        <v>195</v>
      </c>
      <c r="BM238" s="185" t="s">
        <v>825</v>
      </c>
    </row>
    <row r="239" spans="1:65" s="94" customFormat="1" ht="24" customHeight="1">
      <c r="A239" s="91"/>
      <c r="B239" s="92"/>
      <c r="C239" s="196" t="s">
        <v>481</v>
      </c>
      <c r="D239" s="196" t="s">
        <v>198</v>
      </c>
      <c r="E239" s="197" t="s">
        <v>826</v>
      </c>
      <c r="F239" s="198" t="s">
        <v>827</v>
      </c>
      <c r="G239" s="199" t="s">
        <v>161</v>
      </c>
      <c r="H239" s="200">
        <v>1</v>
      </c>
      <c r="I239" s="81"/>
      <c r="J239" s="201">
        <f t="shared" si="40"/>
        <v>0</v>
      </c>
      <c r="K239" s="202"/>
      <c r="L239" s="203"/>
      <c r="M239" s="204" t="s">
        <v>1</v>
      </c>
      <c r="N239" s="205" t="s">
        <v>39</v>
      </c>
      <c r="O239" s="182"/>
      <c r="P239" s="183">
        <f t="shared" si="41"/>
        <v>0</v>
      </c>
      <c r="Q239" s="183">
        <v>0.0755</v>
      </c>
      <c r="R239" s="183">
        <f t="shared" si="42"/>
        <v>0.0755</v>
      </c>
      <c r="S239" s="183">
        <v>0</v>
      </c>
      <c r="T239" s="184">
        <f t="shared" si="43"/>
        <v>0</v>
      </c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R239" s="185" t="s">
        <v>201</v>
      </c>
      <c r="AT239" s="185" t="s">
        <v>198</v>
      </c>
      <c r="AU239" s="185" t="s">
        <v>84</v>
      </c>
      <c r="AY239" s="84" t="s">
        <v>146</v>
      </c>
      <c r="BE239" s="186">
        <f t="shared" si="44"/>
        <v>0</v>
      </c>
      <c r="BF239" s="186">
        <f t="shared" si="45"/>
        <v>0</v>
      </c>
      <c r="BG239" s="186">
        <f t="shared" si="46"/>
        <v>0</v>
      </c>
      <c r="BH239" s="186">
        <f t="shared" si="47"/>
        <v>0</v>
      </c>
      <c r="BI239" s="186">
        <f t="shared" si="48"/>
        <v>0</v>
      </c>
      <c r="BJ239" s="84" t="s">
        <v>84</v>
      </c>
      <c r="BK239" s="186">
        <f t="shared" si="49"/>
        <v>0</v>
      </c>
      <c r="BL239" s="84" t="s">
        <v>195</v>
      </c>
      <c r="BM239" s="185" t="s">
        <v>828</v>
      </c>
    </row>
    <row r="240" spans="1:65" s="94" customFormat="1" ht="24" customHeight="1">
      <c r="A240" s="91"/>
      <c r="B240" s="92"/>
      <c r="C240" s="173" t="s">
        <v>485</v>
      </c>
      <c r="D240" s="173" t="s">
        <v>149</v>
      </c>
      <c r="E240" s="174" t="s">
        <v>829</v>
      </c>
      <c r="F240" s="175" t="s">
        <v>830</v>
      </c>
      <c r="G240" s="176" t="s">
        <v>161</v>
      </c>
      <c r="H240" s="177">
        <v>10</v>
      </c>
      <c r="I240" s="79"/>
      <c r="J240" s="178">
        <f t="shared" si="40"/>
        <v>0</v>
      </c>
      <c r="K240" s="179"/>
      <c r="L240" s="92"/>
      <c r="M240" s="180" t="s">
        <v>1</v>
      </c>
      <c r="N240" s="181" t="s">
        <v>39</v>
      </c>
      <c r="O240" s="182"/>
      <c r="P240" s="183">
        <f t="shared" si="41"/>
        <v>0</v>
      </c>
      <c r="Q240" s="183">
        <v>0</v>
      </c>
      <c r="R240" s="183">
        <f t="shared" si="42"/>
        <v>0</v>
      </c>
      <c r="S240" s="183">
        <v>0</v>
      </c>
      <c r="T240" s="184">
        <f t="shared" si="43"/>
        <v>0</v>
      </c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R240" s="185" t="s">
        <v>195</v>
      </c>
      <c r="AT240" s="185" t="s">
        <v>149</v>
      </c>
      <c r="AU240" s="185" t="s">
        <v>84</v>
      </c>
      <c r="AY240" s="84" t="s">
        <v>146</v>
      </c>
      <c r="BE240" s="186">
        <f t="shared" si="44"/>
        <v>0</v>
      </c>
      <c r="BF240" s="186">
        <f t="shared" si="45"/>
        <v>0</v>
      </c>
      <c r="BG240" s="186">
        <f t="shared" si="46"/>
        <v>0</v>
      </c>
      <c r="BH240" s="186">
        <f t="shared" si="47"/>
        <v>0</v>
      </c>
      <c r="BI240" s="186">
        <f t="shared" si="48"/>
        <v>0</v>
      </c>
      <c r="BJ240" s="84" t="s">
        <v>84</v>
      </c>
      <c r="BK240" s="186">
        <f t="shared" si="49"/>
        <v>0</v>
      </c>
      <c r="BL240" s="84" t="s">
        <v>195</v>
      </c>
      <c r="BM240" s="185" t="s">
        <v>831</v>
      </c>
    </row>
    <row r="241" spans="1:65" s="94" customFormat="1" ht="16.5" customHeight="1">
      <c r="A241" s="91"/>
      <c r="B241" s="92"/>
      <c r="C241" s="196" t="s">
        <v>489</v>
      </c>
      <c r="D241" s="196" t="s">
        <v>198</v>
      </c>
      <c r="E241" s="197" t="s">
        <v>832</v>
      </c>
      <c r="F241" s="198" t="s">
        <v>833</v>
      </c>
      <c r="G241" s="199" t="s">
        <v>161</v>
      </c>
      <c r="H241" s="200">
        <v>10</v>
      </c>
      <c r="I241" s="81"/>
      <c r="J241" s="201">
        <f t="shared" si="40"/>
        <v>0</v>
      </c>
      <c r="K241" s="202"/>
      <c r="L241" s="203"/>
      <c r="M241" s="204" t="s">
        <v>1</v>
      </c>
      <c r="N241" s="205" t="s">
        <v>39</v>
      </c>
      <c r="O241" s="182"/>
      <c r="P241" s="183">
        <f t="shared" si="41"/>
        <v>0</v>
      </c>
      <c r="Q241" s="183">
        <v>0.00019</v>
      </c>
      <c r="R241" s="183">
        <f t="shared" si="42"/>
        <v>0.0019000000000000002</v>
      </c>
      <c r="S241" s="183">
        <v>0</v>
      </c>
      <c r="T241" s="184">
        <f t="shared" si="43"/>
        <v>0</v>
      </c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R241" s="185" t="s">
        <v>201</v>
      </c>
      <c r="AT241" s="185" t="s">
        <v>198</v>
      </c>
      <c r="AU241" s="185" t="s">
        <v>84</v>
      </c>
      <c r="AY241" s="84" t="s">
        <v>146</v>
      </c>
      <c r="BE241" s="186">
        <f t="shared" si="44"/>
        <v>0</v>
      </c>
      <c r="BF241" s="186">
        <f t="shared" si="45"/>
        <v>0</v>
      </c>
      <c r="BG241" s="186">
        <f t="shared" si="46"/>
        <v>0</v>
      </c>
      <c r="BH241" s="186">
        <f t="shared" si="47"/>
        <v>0</v>
      </c>
      <c r="BI241" s="186">
        <f t="shared" si="48"/>
        <v>0</v>
      </c>
      <c r="BJ241" s="84" t="s">
        <v>84</v>
      </c>
      <c r="BK241" s="186">
        <f t="shared" si="49"/>
        <v>0</v>
      </c>
      <c r="BL241" s="84" t="s">
        <v>195</v>
      </c>
      <c r="BM241" s="185" t="s">
        <v>834</v>
      </c>
    </row>
    <row r="242" spans="1:65" s="94" customFormat="1" ht="24" customHeight="1">
      <c r="A242" s="91"/>
      <c r="B242" s="92"/>
      <c r="C242" s="173" t="s">
        <v>494</v>
      </c>
      <c r="D242" s="173" t="s">
        <v>149</v>
      </c>
      <c r="E242" s="174" t="s">
        <v>835</v>
      </c>
      <c r="F242" s="175" t="s">
        <v>836</v>
      </c>
      <c r="G242" s="176" t="s">
        <v>161</v>
      </c>
      <c r="H242" s="177">
        <v>6</v>
      </c>
      <c r="I242" s="79"/>
      <c r="J242" s="178">
        <f t="shared" si="40"/>
        <v>0</v>
      </c>
      <c r="K242" s="179"/>
      <c r="L242" s="92"/>
      <c r="M242" s="180" t="s">
        <v>1</v>
      </c>
      <c r="N242" s="181" t="s">
        <v>39</v>
      </c>
      <c r="O242" s="182"/>
      <c r="P242" s="183">
        <f t="shared" si="41"/>
        <v>0</v>
      </c>
      <c r="Q242" s="183">
        <v>0</v>
      </c>
      <c r="R242" s="183">
        <f t="shared" si="42"/>
        <v>0</v>
      </c>
      <c r="S242" s="183">
        <v>0</v>
      </c>
      <c r="T242" s="184">
        <f t="shared" si="43"/>
        <v>0</v>
      </c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R242" s="185" t="s">
        <v>153</v>
      </c>
      <c r="AT242" s="185" t="s">
        <v>149</v>
      </c>
      <c r="AU242" s="185" t="s">
        <v>84</v>
      </c>
      <c r="AY242" s="84" t="s">
        <v>146</v>
      </c>
      <c r="BE242" s="186">
        <f t="shared" si="44"/>
        <v>0</v>
      </c>
      <c r="BF242" s="186">
        <f t="shared" si="45"/>
        <v>0</v>
      </c>
      <c r="BG242" s="186">
        <f t="shared" si="46"/>
        <v>0</v>
      </c>
      <c r="BH242" s="186">
        <f t="shared" si="47"/>
        <v>0</v>
      </c>
      <c r="BI242" s="186">
        <f t="shared" si="48"/>
        <v>0</v>
      </c>
      <c r="BJ242" s="84" t="s">
        <v>84</v>
      </c>
      <c r="BK242" s="186">
        <f t="shared" si="49"/>
        <v>0</v>
      </c>
      <c r="BL242" s="84" t="s">
        <v>153</v>
      </c>
      <c r="BM242" s="185" t="s">
        <v>837</v>
      </c>
    </row>
    <row r="243" spans="1:65" s="94" customFormat="1" ht="16.5" customHeight="1">
      <c r="A243" s="91"/>
      <c r="B243" s="92"/>
      <c r="C243" s="196" t="s">
        <v>498</v>
      </c>
      <c r="D243" s="196" t="s">
        <v>198</v>
      </c>
      <c r="E243" s="197" t="s">
        <v>838</v>
      </c>
      <c r="F243" s="198" t="s">
        <v>839</v>
      </c>
      <c r="G243" s="199" t="s">
        <v>161</v>
      </c>
      <c r="H243" s="200">
        <v>6</v>
      </c>
      <c r="I243" s="81"/>
      <c r="J243" s="201">
        <f t="shared" si="40"/>
        <v>0</v>
      </c>
      <c r="K243" s="202"/>
      <c r="L243" s="203"/>
      <c r="M243" s="204" t="s">
        <v>1</v>
      </c>
      <c r="N243" s="205" t="s">
        <v>39</v>
      </c>
      <c r="O243" s="182"/>
      <c r="P243" s="183">
        <f t="shared" si="41"/>
        <v>0</v>
      </c>
      <c r="Q243" s="183">
        <v>0.00247</v>
      </c>
      <c r="R243" s="183">
        <f t="shared" si="42"/>
        <v>0.01482</v>
      </c>
      <c r="S243" s="183">
        <v>0</v>
      </c>
      <c r="T243" s="184">
        <f t="shared" si="43"/>
        <v>0</v>
      </c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R243" s="185" t="s">
        <v>185</v>
      </c>
      <c r="AT243" s="185" t="s">
        <v>198</v>
      </c>
      <c r="AU243" s="185" t="s">
        <v>84</v>
      </c>
      <c r="AY243" s="84" t="s">
        <v>146</v>
      </c>
      <c r="BE243" s="186">
        <f t="shared" si="44"/>
        <v>0</v>
      </c>
      <c r="BF243" s="186">
        <f t="shared" si="45"/>
        <v>0</v>
      </c>
      <c r="BG243" s="186">
        <f t="shared" si="46"/>
        <v>0</v>
      </c>
      <c r="BH243" s="186">
        <f t="shared" si="47"/>
        <v>0</v>
      </c>
      <c r="BI243" s="186">
        <f t="shared" si="48"/>
        <v>0</v>
      </c>
      <c r="BJ243" s="84" t="s">
        <v>84</v>
      </c>
      <c r="BK243" s="186">
        <f t="shared" si="49"/>
        <v>0</v>
      </c>
      <c r="BL243" s="84" t="s">
        <v>153</v>
      </c>
      <c r="BM243" s="185" t="s">
        <v>840</v>
      </c>
    </row>
    <row r="244" spans="1:65" s="94" customFormat="1" ht="24" customHeight="1">
      <c r="A244" s="91"/>
      <c r="B244" s="92"/>
      <c r="C244" s="173" t="s">
        <v>505</v>
      </c>
      <c r="D244" s="173" t="s">
        <v>149</v>
      </c>
      <c r="E244" s="174" t="s">
        <v>841</v>
      </c>
      <c r="F244" s="175" t="s">
        <v>842</v>
      </c>
      <c r="G244" s="176" t="s">
        <v>161</v>
      </c>
      <c r="H244" s="177">
        <v>1</v>
      </c>
      <c r="I244" s="79"/>
      <c r="J244" s="178">
        <f t="shared" si="40"/>
        <v>0</v>
      </c>
      <c r="K244" s="179"/>
      <c r="L244" s="92"/>
      <c r="M244" s="180" t="s">
        <v>1</v>
      </c>
      <c r="N244" s="181" t="s">
        <v>39</v>
      </c>
      <c r="O244" s="182"/>
      <c r="P244" s="183">
        <f t="shared" si="41"/>
        <v>0</v>
      </c>
      <c r="Q244" s="183">
        <v>0</v>
      </c>
      <c r="R244" s="183">
        <f t="shared" si="42"/>
        <v>0</v>
      </c>
      <c r="S244" s="183">
        <v>0</v>
      </c>
      <c r="T244" s="184">
        <f t="shared" si="43"/>
        <v>0</v>
      </c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R244" s="185" t="s">
        <v>195</v>
      </c>
      <c r="AT244" s="185" t="s">
        <v>149</v>
      </c>
      <c r="AU244" s="185" t="s">
        <v>84</v>
      </c>
      <c r="AY244" s="84" t="s">
        <v>146</v>
      </c>
      <c r="BE244" s="186">
        <f t="shared" si="44"/>
        <v>0</v>
      </c>
      <c r="BF244" s="186">
        <f t="shared" si="45"/>
        <v>0</v>
      </c>
      <c r="BG244" s="186">
        <f t="shared" si="46"/>
        <v>0</v>
      </c>
      <c r="BH244" s="186">
        <f t="shared" si="47"/>
        <v>0</v>
      </c>
      <c r="BI244" s="186">
        <f t="shared" si="48"/>
        <v>0</v>
      </c>
      <c r="BJ244" s="84" t="s">
        <v>84</v>
      </c>
      <c r="BK244" s="186">
        <f t="shared" si="49"/>
        <v>0</v>
      </c>
      <c r="BL244" s="84" t="s">
        <v>195</v>
      </c>
      <c r="BM244" s="185" t="s">
        <v>843</v>
      </c>
    </row>
    <row r="245" spans="1:65" s="94" customFormat="1" ht="16.5" customHeight="1">
      <c r="A245" s="91"/>
      <c r="B245" s="92"/>
      <c r="C245" s="196" t="s">
        <v>509</v>
      </c>
      <c r="D245" s="196" t="s">
        <v>198</v>
      </c>
      <c r="E245" s="197" t="s">
        <v>844</v>
      </c>
      <c r="F245" s="198" t="s">
        <v>845</v>
      </c>
      <c r="G245" s="199" t="s">
        <v>161</v>
      </c>
      <c r="H245" s="200">
        <v>1</v>
      </c>
      <c r="I245" s="81"/>
      <c r="J245" s="201">
        <f t="shared" si="40"/>
        <v>0</v>
      </c>
      <c r="K245" s="202"/>
      <c r="L245" s="203"/>
      <c r="M245" s="204" t="s">
        <v>1</v>
      </c>
      <c r="N245" s="205" t="s">
        <v>39</v>
      </c>
      <c r="O245" s="182"/>
      <c r="P245" s="183">
        <f t="shared" si="41"/>
        <v>0</v>
      </c>
      <c r="Q245" s="183">
        <v>0</v>
      </c>
      <c r="R245" s="183">
        <f t="shared" si="42"/>
        <v>0</v>
      </c>
      <c r="S245" s="183">
        <v>0</v>
      </c>
      <c r="T245" s="184">
        <f t="shared" si="43"/>
        <v>0</v>
      </c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R245" s="185" t="s">
        <v>201</v>
      </c>
      <c r="AT245" s="185" t="s">
        <v>198</v>
      </c>
      <c r="AU245" s="185" t="s">
        <v>84</v>
      </c>
      <c r="AY245" s="84" t="s">
        <v>146</v>
      </c>
      <c r="BE245" s="186">
        <f t="shared" si="44"/>
        <v>0</v>
      </c>
      <c r="BF245" s="186">
        <f t="shared" si="45"/>
        <v>0</v>
      </c>
      <c r="BG245" s="186">
        <f t="shared" si="46"/>
        <v>0</v>
      </c>
      <c r="BH245" s="186">
        <f t="shared" si="47"/>
        <v>0</v>
      </c>
      <c r="BI245" s="186">
        <f t="shared" si="48"/>
        <v>0</v>
      </c>
      <c r="BJ245" s="84" t="s">
        <v>84</v>
      </c>
      <c r="BK245" s="186">
        <f t="shared" si="49"/>
        <v>0</v>
      </c>
      <c r="BL245" s="84" t="s">
        <v>195</v>
      </c>
      <c r="BM245" s="185" t="s">
        <v>846</v>
      </c>
    </row>
    <row r="246" spans="1:65" s="94" customFormat="1" ht="16.5" customHeight="1">
      <c r="A246" s="91"/>
      <c r="B246" s="92"/>
      <c r="C246" s="173" t="s">
        <v>514</v>
      </c>
      <c r="D246" s="173" t="s">
        <v>149</v>
      </c>
      <c r="E246" s="174" t="s">
        <v>847</v>
      </c>
      <c r="F246" s="175" t="s">
        <v>848</v>
      </c>
      <c r="G246" s="176" t="s">
        <v>161</v>
      </c>
      <c r="H246" s="177">
        <v>20</v>
      </c>
      <c r="I246" s="79"/>
      <c r="J246" s="178">
        <f t="shared" si="40"/>
        <v>0</v>
      </c>
      <c r="K246" s="179"/>
      <c r="L246" s="92"/>
      <c r="M246" s="180" t="s">
        <v>1</v>
      </c>
      <c r="N246" s="181" t="s">
        <v>39</v>
      </c>
      <c r="O246" s="182"/>
      <c r="P246" s="183">
        <f t="shared" si="41"/>
        <v>0</v>
      </c>
      <c r="Q246" s="183">
        <v>0</v>
      </c>
      <c r="R246" s="183">
        <f t="shared" si="42"/>
        <v>0</v>
      </c>
      <c r="S246" s="183">
        <v>0</v>
      </c>
      <c r="T246" s="184">
        <f t="shared" si="43"/>
        <v>0</v>
      </c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R246" s="185" t="s">
        <v>195</v>
      </c>
      <c r="AT246" s="185" t="s">
        <v>149</v>
      </c>
      <c r="AU246" s="185" t="s">
        <v>84</v>
      </c>
      <c r="AY246" s="84" t="s">
        <v>146</v>
      </c>
      <c r="BE246" s="186">
        <f t="shared" si="44"/>
        <v>0</v>
      </c>
      <c r="BF246" s="186">
        <f t="shared" si="45"/>
        <v>0</v>
      </c>
      <c r="BG246" s="186">
        <f t="shared" si="46"/>
        <v>0</v>
      </c>
      <c r="BH246" s="186">
        <f t="shared" si="47"/>
        <v>0</v>
      </c>
      <c r="BI246" s="186">
        <f t="shared" si="48"/>
        <v>0</v>
      </c>
      <c r="BJ246" s="84" t="s">
        <v>84</v>
      </c>
      <c r="BK246" s="186">
        <f t="shared" si="49"/>
        <v>0</v>
      </c>
      <c r="BL246" s="84" t="s">
        <v>195</v>
      </c>
      <c r="BM246" s="185" t="s">
        <v>849</v>
      </c>
    </row>
    <row r="247" spans="1:65" s="94" customFormat="1" ht="84" customHeight="1">
      <c r="A247" s="91"/>
      <c r="B247" s="92"/>
      <c r="C247" s="196" t="s">
        <v>518</v>
      </c>
      <c r="D247" s="196" t="s">
        <v>198</v>
      </c>
      <c r="E247" s="197" t="s">
        <v>850</v>
      </c>
      <c r="F247" s="198" t="s">
        <v>1343</v>
      </c>
      <c r="G247" s="199" t="s">
        <v>161</v>
      </c>
      <c r="H247" s="200">
        <v>20</v>
      </c>
      <c r="I247" s="81"/>
      <c r="J247" s="201">
        <f t="shared" si="40"/>
        <v>0</v>
      </c>
      <c r="K247" s="202"/>
      <c r="L247" s="203"/>
      <c r="M247" s="204" t="s">
        <v>1</v>
      </c>
      <c r="N247" s="205" t="s">
        <v>39</v>
      </c>
      <c r="O247" s="182"/>
      <c r="P247" s="183">
        <f t="shared" si="41"/>
        <v>0</v>
      </c>
      <c r="Q247" s="183">
        <v>0.0002</v>
      </c>
      <c r="R247" s="183">
        <f t="shared" si="42"/>
        <v>0.004</v>
      </c>
      <c r="S247" s="183">
        <v>0</v>
      </c>
      <c r="T247" s="184">
        <f t="shared" si="43"/>
        <v>0</v>
      </c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R247" s="185" t="s">
        <v>201</v>
      </c>
      <c r="AT247" s="185" t="s">
        <v>198</v>
      </c>
      <c r="AU247" s="185" t="s">
        <v>84</v>
      </c>
      <c r="AY247" s="84" t="s">
        <v>146</v>
      </c>
      <c r="BE247" s="186">
        <f t="shared" si="44"/>
        <v>0</v>
      </c>
      <c r="BF247" s="186">
        <f t="shared" si="45"/>
        <v>0</v>
      </c>
      <c r="BG247" s="186">
        <f t="shared" si="46"/>
        <v>0</v>
      </c>
      <c r="BH247" s="186">
        <f t="shared" si="47"/>
        <v>0</v>
      </c>
      <c r="BI247" s="186">
        <f t="shared" si="48"/>
        <v>0</v>
      </c>
      <c r="BJ247" s="84" t="s">
        <v>84</v>
      </c>
      <c r="BK247" s="186">
        <f t="shared" si="49"/>
        <v>0</v>
      </c>
      <c r="BL247" s="84" t="s">
        <v>195</v>
      </c>
      <c r="BM247" s="185" t="s">
        <v>851</v>
      </c>
    </row>
    <row r="248" spans="1:65" s="94" customFormat="1" ht="24" customHeight="1">
      <c r="A248" s="91"/>
      <c r="B248" s="92"/>
      <c r="C248" s="173" t="s">
        <v>523</v>
      </c>
      <c r="D248" s="173" t="s">
        <v>149</v>
      </c>
      <c r="E248" s="174" t="s">
        <v>852</v>
      </c>
      <c r="F248" s="175" t="s">
        <v>853</v>
      </c>
      <c r="G248" s="176" t="s">
        <v>161</v>
      </c>
      <c r="H248" s="177">
        <v>8</v>
      </c>
      <c r="I248" s="79"/>
      <c r="J248" s="178">
        <f t="shared" si="40"/>
        <v>0</v>
      </c>
      <c r="K248" s="179"/>
      <c r="L248" s="92"/>
      <c r="M248" s="180" t="s">
        <v>1</v>
      </c>
      <c r="N248" s="181" t="s">
        <v>39</v>
      </c>
      <c r="O248" s="182"/>
      <c r="P248" s="183">
        <f t="shared" si="41"/>
        <v>0</v>
      </c>
      <c r="Q248" s="183">
        <v>0</v>
      </c>
      <c r="R248" s="183">
        <f t="shared" si="42"/>
        <v>0</v>
      </c>
      <c r="S248" s="183">
        <v>0</v>
      </c>
      <c r="T248" s="184">
        <f t="shared" si="43"/>
        <v>0</v>
      </c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R248" s="185" t="s">
        <v>195</v>
      </c>
      <c r="AT248" s="185" t="s">
        <v>149</v>
      </c>
      <c r="AU248" s="185" t="s">
        <v>84</v>
      </c>
      <c r="AY248" s="84" t="s">
        <v>146</v>
      </c>
      <c r="BE248" s="186">
        <f t="shared" si="44"/>
        <v>0</v>
      </c>
      <c r="BF248" s="186">
        <f t="shared" si="45"/>
        <v>0</v>
      </c>
      <c r="BG248" s="186">
        <f t="shared" si="46"/>
        <v>0</v>
      </c>
      <c r="BH248" s="186">
        <f t="shared" si="47"/>
        <v>0</v>
      </c>
      <c r="BI248" s="186">
        <f t="shared" si="48"/>
        <v>0</v>
      </c>
      <c r="BJ248" s="84" t="s">
        <v>84</v>
      </c>
      <c r="BK248" s="186">
        <f t="shared" si="49"/>
        <v>0</v>
      </c>
      <c r="BL248" s="84" t="s">
        <v>195</v>
      </c>
      <c r="BM248" s="185" t="s">
        <v>854</v>
      </c>
    </row>
    <row r="249" spans="1:65" s="94" customFormat="1" ht="16.5" customHeight="1">
      <c r="A249" s="91"/>
      <c r="B249" s="92"/>
      <c r="C249" s="196" t="s">
        <v>527</v>
      </c>
      <c r="D249" s="196" t="s">
        <v>198</v>
      </c>
      <c r="E249" s="197" t="s">
        <v>855</v>
      </c>
      <c r="F249" s="198" t="s">
        <v>856</v>
      </c>
      <c r="G249" s="199" t="s">
        <v>161</v>
      </c>
      <c r="H249" s="200">
        <v>8</v>
      </c>
      <c r="I249" s="81"/>
      <c r="J249" s="201">
        <f t="shared" si="40"/>
        <v>0</v>
      </c>
      <c r="K249" s="202"/>
      <c r="L249" s="203"/>
      <c r="M249" s="204" t="s">
        <v>1</v>
      </c>
      <c r="N249" s="205" t="s">
        <v>39</v>
      </c>
      <c r="O249" s="182"/>
      <c r="P249" s="183">
        <f t="shared" si="41"/>
        <v>0</v>
      </c>
      <c r="Q249" s="183">
        <v>6E-05</v>
      </c>
      <c r="R249" s="183">
        <f t="shared" si="42"/>
        <v>0.00048</v>
      </c>
      <c r="S249" s="183">
        <v>0</v>
      </c>
      <c r="T249" s="184">
        <f t="shared" si="43"/>
        <v>0</v>
      </c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R249" s="185" t="s">
        <v>201</v>
      </c>
      <c r="AT249" s="185" t="s">
        <v>198</v>
      </c>
      <c r="AU249" s="185" t="s">
        <v>84</v>
      </c>
      <c r="AY249" s="84" t="s">
        <v>146</v>
      </c>
      <c r="BE249" s="186">
        <f t="shared" si="44"/>
        <v>0</v>
      </c>
      <c r="BF249" s="186">
        <f t="shared" si="45"/>
        <v>0</v>
      </c>
      <c r="BG249" s="186">
        <f t="shared" si="46"/>
        <v>0</v>
      </c>
      <c r="BH249" s="186">
        <f t="shared" si="47"/>
        <v>0</v>
      </c>
      <c r="BI249" s="186">
        <f t="shared" si="48"/>
        <v>0</v>
      </c>
      <c r="BJ249" s="84" t="s">
        <v>84</v>
      </c>
      <c r="BK249" s="186">
        <f t="shared" si="49"/>
        <v>0</v>
      </c>
      <c r="BL249" s="84" t="s">
        <v>195</v>
      </c>
      <c r="BM249" s="185" t="s">
        <v>857</v>
      </c>
    </row>
    <row r="250" spans="1:47" s="94" customFormat="1" ht="28.8">
      <c r="A250" s="91"/>
      <c r="B250" s="92"/>
      <c r="C250" s="91"/>
      <c r="D250" s="189" t="s">
        <v>203</v>
      </c>
      <c r="E250" s="91"/>
      <c r="F250" s="206" t="s">
        <v>858</v>
      </c>
      <c r="G250" s="91"/>
      <c r="H250" s="91"/>
      <c r="I250" s="77"/>
      <c r="J250" s="91"/>
      <c r="K250" s="91"/>
      <c r="L250" s="92"/>
      <c r="M250" s="207"/>
      <c r="N250" s="208"/>
      <c r="O250" s="182"/>
      <c r="P250" s="182"/>
      <c r="Q250" s="182"/>
      <c r="R250" s="182"/>
      <c r="S250" s="182"/>
      <c r="T250" s="209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T250" s="84" t="s">
        <v>203</v>
      </c>
      <c r="AU250" s="84" t="s">
        <v>84</v>
      </c>
    </row>
    <row r="251" spans="1:65" s="94" customFormat="1" ht="36" customHeight="1">
      <c r="A251" s="91"/>
      <c r="B251" s="92"/>
      <c r="C251" s="173" t="s">
        <v>542</v>
      </c>
      <c r="D251" s="173" t="s">
        <v>149</v>
      </c>
      <c r="E251" s="174" t="s">
        <v>859</v>
      </c>
      <c r="F251" s="175" t="s">
        <v>860</v>
      </c>
      <c r="G251" s="176" t="s">
        <v>170</v>
      </c>
      <c r="H251" s="177">
        <v>0.118</v>
      </c>
      <c r="I251" s="79"/>
      <c r="J251" s="178">
        <f>ROUND(I251*H251,2)</f>
        <v>0</v>
      </c>
      <c r="K251" s="179"/>
      <c r="L251" s="92"/>
      <c r="M251" s="180" t="s">
        <v>1</v>
      </c>
      <c r="N251" s="181" t="s">
        <v>39</v>
      </c>
      <c r="O251" s="182"/>
      <c r="P251" s="183">
        <f>O251*H251</f>
        <v>0</v>
      </c>
      <c r="Q251" s="183">
        <v>0</v>
      </c>
      <c r="R251" s="183">
        <f>Q251*H251</f>
        <v>0</v>
      </c>
      <c r="S251" s="183">
        <v>0</v>
      </c>
      <c r="T251" s="184">
        <f>S251*H251</f>
        <v>0</v>
      </c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R251" s="185" t="s">
        <v>195</v>
      </c>
      <c r="AT251" s="185" t="s">
        <v>149</v>
      </c>
      <c r="AU251" s="185" t="s">
        <v>84</v>
      </c>
      <c r="AY251" s="84" t="s">
        <v>146</v>
      </c>
      <c r="BE251" s="186">
        <f>IF(N251="základní",J251,0)</f>
        <v>0</v>
      </c>
      <c r="BF251" s="186">
        <f>IF(N251="snížená",J251,0)</f>
        <v>0</v>
      </c>
      <c r="BG251" s="186">
        <f>IF(N251="zákl. přenesená",J251,0)</f>
        <v>0</v>
      </c>
      <c r="BH251" s="186">
        <f>IF(N251="sníž. přenesená",J251,0)</f>
        <v>0</v>
      </c>
      <c r="BI251" s="186">
        <f>IF(N251="nulová",J251,0)</f>
        <v>0</v>
      </c>
      <c r="BJ251" s="84" t="s">
        <v>84</v>
      </c>
      <c r="BK251" s="186">
        <f>ROUND(I251*H251,2)</f>
        <v>0</v>
      </c>
      <c r="BL251" s="84" t="s">
        <v>195</v>
      </c>
      <c r="BM251" s="185" t="s">
        <v>861</v>
      </c>
    </row>
    <row r="252" spans="2:63" s="160" customFormat="1" ht="25.95" customHeight="1">
      <c r="B252" s="161"/>
      <c r="D252" s="162" t="s">
        <v>72</v>
      </c>
      <c r="E252" s="163" t="s">
        <v>198</v>
      </c>
      <c r="F252" s="163" t="s">
        <v>502</v>
      </c>
      <c r="I252" s="78"/>
      <c r="J252" s="164">
        <f>SUM(J253:J264,J265,J300,J303)</f>
        <v>0</v>
      </c>
      <c r="L252" s="161"/>
      <c r="M252" s="165"/>
      <c r="N252" s="166"/>
      <c r="O252" s="166"/>
      <c r="P252" s="167">
        <f>P253+SUM(P254:P265)+P300+P303</f>
        <v>0</v>
      </c>
      <c r="Q252" s="166"/>
      <c r="R252" s="167">
        <f>R253+SUM(R254:R265)+R300+R303</f>
        <v>0.35205</v>
      </c>
      <c r="S252" s="166"/>
      <c r="T252" s="168">
        <f>T253+SUM(T254:T265)+T300+T303</f>
        <v>0</v>
      </c>
      <c r="AR252" s="162" t="s">
        <v>147</v>
      </c>
      <c r="AT252" s="169" t="s">
        <v>72</v>
      </c>
      <c r="AU252" s="169" t="s">
        <v>73</v>
      </c>
      <c r="AY252" s="162" t="s">
        <v>146</v>
      </c>
      <c r="BK252" s="170">
        <f>BK253+SUM(BK254:BK265)+BK300+BK303</f>
        <v>0</v>
      </c>
    </row>
    <row r="253" spans="1:65" s="94" customFormat="1" ht="16.5" customHeight="1">
      <c r="A253" s="91"/>
      <c r="B253" s="92"/>
      <c r="C253" s="173" t="s">
        <v>546</v>
      </c>
      <c r="D253" s="173" t="s">
        <v>149</v>
      </c>
      <c r="E253" s="174" t="s">
        <v>862</v>
      </c>
      <c r="F253" s="175" t="s">
        <v>863</v>
      </c>
      <c r="G253" s="176" t="s">
        <v>161</v>
      </c>
      <c r="H253" s="177">
        <v>130</v>
      </c>
      <c r="I253" s="79"/>
      <c r="J253" s="178">
        <f aca="true" t="shared" si="50" ref="J253:J264">ROUND(I253*H253,2)</f>
        <v>0</v>
      </c>
      <c r="K253" s="179"/>
      <c r="L253" s="92"/>
      <c r="M253" s="180" t="s">
        <v>1</v>
      </c>
      <c r="N253" s="181" t="s">
        <v>39</v>
      </c>
      <c r="O253" s="182"/>
      <c r="P253" s="183">
        <f aca="true" t="shared" si="51" ref="P253:P264">O253*H253</f>
        <v>0</v>
      </c>
      <c r="Q253" s="183">
        <v>0</v>
      </c>
      <c r="R253" s="183">
        <f aca="true" t="shared" si="52" ref="R253:R264">Q253*H253</f>
        <v>0</v>
      </c>
      <c r="S253" s="183">
        <v>0</v>
      </c>
      <c r="T253" s="184">
        <f aca="true" t="shared" si="53" ref="T253:T264">S253*H253</f>
        <v>0</v>
      </c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R253" s="185" t="s">
        <v>422</v>
      </c>
      <c r="AT253" s="185" t="s">
        <v>149</v>
      </c>
      <c r="AU253" s="185" t="s">
        <v>81</v>
      </c>
      <c r="AY253" s="84" t="s">
        <v>146</v>
      </c>
      <c r="BE253" s="186">
        <f aca="true" t="shared" si="54" ref="BE253:BE264">IF(N253="základní",J253,0)</f>
        <v>0</v>
      </c>
      <c r="BF253" s="186">
        <f aca="true" t="shared" si="55" ref="BF253:BF264">IF(N253="snížená",J253,0)</f>
        <v>0</v>
      </c>
      <c r="BG253" s="186">
        <f aca="true" t="shared" si="56" ref="BG253:BG264">IF(N253="zákl. přenesená",J253,0)</f>
        <v>0</v>
      </c>
      <c r="BH253" s="186">
        <f aca="true" t="shared" si="57" ref="BH253:BH264">IF(N253="sníž. přenesená",J253,0)</f>
        <v>0</v>
      </c>
      <c r="BI253" s="186">
        <f aca="true" t="shared" si="58" ref="BI253:BI264">IF(N253="nulová",J253,0)</f>
        <v>0</v>
      </c>
      <c r="BJ253" s="84" t="s">
        <v>84</v>
      </c>
      <c r="BK253" s="186">
        <f aca="true" t="shared" si="59" ref="BK253:BK264">ROUND(I253*H253,2)</f>
        <v>0</v>
      </c>
      <c r="BL253" s="84" t="s">
        <v>422</v>
      </c>
      <c r="BM253" s="185" t="s">
        <v>864</v>
      </c>
    </row>
    <row r="254" spans="1:65" s="94" customFormat="1" ht="16.5" customHeight="1">
      <c r="A254" s="91"/>
      <c r="B254" s="92"/>
      <c r="C254" s="173" t="s">
        <v>550</v>
      </c>
      <c r="D254" s="173" t="s">
        <v>149</v>
      </c>
      <c r="E254" s="174" t="s">
        <v>865</v>
      </c>
      <c r="F254" s="175" t="s">
        <v>866</v>
      </c>
      <c r="G254" s="176" t="s">
        <v>867</v>
      </c>
      <c r="H254" s="177">
        <v>10</v>
      </c>
      <c r="I254" s="79"/>
      <c r="J254" s="178">
        <f t="shared" si="50"/>
        <v>0</v>
      </c>
      <c r="K254" s="179"/>
      <c r="L254" s="92"/>
      <c r="M254" s="180" t="s">
        <v>1</v>
      </c>
      <c r="N254" s="181" t="s">
        <v>39</v>
      </c>
      <c r="O254" s="182"/>
      <c r="P254" s="183">
        <f t="shared" si="51"/>
        <v>0</v>
      </c>
      <c r="Q254" s="183">
        <v>0</v>
      </c>
      <c r="R254" s="183">
        <f t="shared" si="52"/>
        <v>0</v>
      </c>
      <c r="S254" s="183">
        <v>0</v>
      </c>
      <c r="T254" s="184">
        <f t="shared" si="53"/>
        <v>0</v>
      </c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R254" s="185" t="s">
        <v>422</v>
      </c>
      <c r="AT254" s="185" t="s">
        <v>149</v>
      </c>
      <c r="AU254" s="185" t="s">
        <v>81</v>
      </c>
      <c r="AY254" s="84" t="s">
        <v>146</v>
      </c>
      <c r="BE254" s="186">
        <f t="shared" si="54"/>
        <v>0</v>
      </c>
      <c r="BF254" s="186">
        <f t="shared" si="55"/>
        <v>0</v>
      </c>
      <c r="BG254" s="186">
        <f t="shared" si="56"/>
        <v>0</v>
      </c>
      <c r="BH254" s="186">
        <f t="shared" si="57"/>
        <v>0</v>
      </c>
      <c r="BI254" s="186">
        <f t="shared" si="58"/>
        <v>0</v>
      </c>
      <c r="BJ254" s="84" t="s">
        <v>84</v>
      </c>
      <c r="BK254" s="186">
        <f t="shared" si="59"/>
        <v>0</v>
      </c>
      <c r="BL254" s="84" t="s">
        <v>422</v>
      </c>
      <c r="BM254" s="185" t="s">
        <v>868</v>
      </c>
    </row>
    <row r="255" spans="1:65" s="94" customFormat="1" ht="16.5" customHeight="1">
      <c r="A255" s="91"/>
      <c r="B255" s="92"/>
      <c r="C255" s="173" t="s">
        <v>554</v>
      </c>
      <c r="D255" s="173" t="s">
        <v>149</v>
      </c>
      <c r="E255" s="174" t="s">
        <v>869</v>
      </c>
      <c r="F255" s="175" t="s">
        <v>870</v>
      </c>
      <c r="G255" s="176" t="s">
        <v>867</v>
      </c>
      <c r="H255" s="177">
        <v>1</v>
      </c>
      <c r="I255" s="79"/>
      <c r="J255" s="178">
        <f t="shared" si="50"/>
        <v>0</v>
      </c>
      <c r="K255" s="179"/>
      <c r="L255" s="92"/>
      <c r="M255" s="180" t="s">
        <v>1</v>
      </c>
      <c r="N255" s="181" t="s">
        <v>39</v>
      </c>
      <c r="O255" s="182"/>
      <c r="P255" s="183">
        <f t="shared" si="51"/>
        <v>0</v>
      </c>
      <c r="Q255" s="183">
        <v>0</v>
      </c>
      <c r="R255" s="183">
        <f t="shared" si="52"/>
        <v>0</v>
      </c>
      <c r="S255" s="183">
        <v>0</v>
      </c>
      <c r="T255" s="184">
        <f t="shared" si="53"/>
        <v>0</v>
      </c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R255" s="185" t="s">
        <v>422</v>
      </c>
      <c r="AT255" s="185" t="s">
        <v>149</v>
      </c>
      <c r="AU255" s="185" t="s">
        <v>81</v>
      </c>
      <c r="AY255" s="84" t="s">
        <v>146</v>
      </c>
      <c r="BE255" s="186">
        <f t="shared" si="54"/>
        <v>0</v>
      </c>
      <c r="BF255" s="186">
        <f t="shared" si="55"/>
        <v>0</v>
      </c>
      <c r="BG255" s="186">
        <f t="shared" si="56"/>
        <v>0</v>
      </c>
      <c r="BH255" s="186">
        <f t="shared" si="57"/>
        <v>0</v>
      </c>
      <c r="BI255" s="186">
        <f t="shared" si="58"/>
        <v>0</v>
      </c>
      <c r="BJ255" s="84" t="s">
        <v>84</v>
      </c>
      <c r="BK255" s="186">
        <f t="shared" si="59"/>
        <v>0</v>
      </c>
      <c r="BL255" s="84" t="s">
        <v>422</v>
      </c>
      <c r="BM255" s="185" t="s">
        <v>871</v>
      </c>
    </row>
    <row r="256" spans="1:65" s="94" customFormat="1" ht="36" customHeight="1">
      <c r="A256" s="91"/>
      <c r="B256" s="92"/>
      <c r="C256" s="173" t="s">
        <v>872</v>
      </c>
      <c r="D256" s="173" t="s">
        <v>149</v>
      </c>
      <c r="E256" s="174" t="s">
        <v>873</v>
      </c>
      <c r="F256" s="175" t="s">
        <v>874</v>
      </c>
      <c r="G256" s="176" t="s">
        <v>867</v>
      </c>
      <c r="H256" s="177">
        <v>1</v>
      </c>
      <c r="I256" s="79"/>
      <c r="J256" s="178">
        <f t="shared" si="50"/>
        <v>0</v>
      </c>
      <c r="K256" s="179"/>
      <c r="L256" s="92"/>
      <c r="M256" s="180" t="s">
        <v>1</v>
      </c>
      <c r="N256" s="181" t="s">
        <v>39</v>
      </c>
      <c r="O256" s="182"/>
      <c r="P256" s="183">
        <f t="shared" si="51"/>
        <v>0</v>
      </c>
      <c r="Q256" s="183">
        <v>0</v>
      </c>
      <c r="R256" s="183">
        <f t="shared" si="52"/>
        <v>0</v>
      </c>
      <c r="S256" s="183">
        <v>0</v>
      </c>
      <c r="T256" s="184">
        <f t="shared" si="53"/>
        <v>0</v>
      </c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R256" s="185" t="s">
        <v>422</v>
      </c>
      <c r="AT256" s="185" t="s">
        <v>149</v>
      </c>
      <c r="AU256" s="185" t="s">
        <v>81</v>
      </c>
      <c r="AY256" s="84" t="s">
        <v>146</v>
      </c>
      <c r="BE256" s="186">
        <f t="shared" si="54"/>
        <v>0</v>
      </c>
      <c r="BF256" s="186">
        <f t="shared" si="55"/>
        <v>0</v>
      </c>
      <c r="BG256" s="186">
        <f t="shared" si="56"/>
        <v>0</v>
      </c>
      <c r="BH256" s="186">
        <f t="shared" si="57"/>
        <v>0</v>
      </c>
      <c r="BI256" s="186">
        <f t="shared" si="58"/>
        <v>0</v>
      </c>
      <c r="BJ256" s="84" t="s">
        <v>84</v>
      </c>
      <c r="BK256" s="186">
        <f t="shared" si="59"/>
        <v>0</v>
      </c>
      <c r="BL256" s="84" t="s">
        <v>422</v>
      </c>
      <c r="BM256" s="185" t="s">
        <v>875</v>
      </c>
    </row>
    <row r="257" spans="1:65" s="94" customFormat="1" ht="16.5" customHeight="1">
      <c r="A257" s="91"/>
      <c r="B257" s="92"/>
      <c r="C257" s="173" t="s">
        <v>876</v>
      </c>
      <c r="D257" s="173" t="s">
        <v>149</v>
      </c>
      <c r="E257" s="174" t="s">
        <v>877</v>
      </c>
      <c r="F257" s="175" t="s">
        <v>878</v>
      </c>
      <c r="G257" s="176" t="s">
        <v>161</v>
      </c>
      <c r="H257" s="177">
        <v>4</v>
      </c>
      <c r="I257" s="79"/>
      <c r="J257" s="178">
        <f t="shared" si="50"/>
        <v>0</v>
      </c>
      <c r="K257" s="179"/>
      <c r="L257" s="92"/>
      <c r="M257" s="180" t="s">
        <v>1</v>
      </c>
      <c r="N257" s="181" t="s">
        <v>39</v>
      </c>
      <c r="O257" s="182"/>
      <c r="P257" s="183">
        <f t="shared" si="51"/>
        <v>0</v>
      </c>
      <c r="Q257" s="183">
        <v>0</v>
      </c>
      <c r="R257" s="183">
        <f t="shared" si="52"/>
        <v>0</v>
      </c>
      <c r="S257" s="183">
        <v>0</v>
      </c>
      <c r="T257" s="184">
        <f t="shared" si="53"/>
        <v>0</v>
      </c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R257" s="185" t="s">
        <v>422</v>
      </c>
      <c r="AT257" s="185" t="s">
        <v>149</v>
      </c>
      <c r="AU257" s="185" t="s">
        <v>81</v>
      </c>
      <c r="AY257" s="84" t="s">
        <v>146</v>
      </c>
      <c r="BE257" s="186">
        <f t="shared" si="54"/>
        <v>0</v>
      </c>
      <c r="BF257" s="186">
        <f t="shared" si="55"/>
        <v>0</v>
      </c>
      <c r="BG257" s="186">
        <f t="shared" si="56"/>
        <v>0</v>
      </c>
      <c r="BH257" s="186">
        <f t="shared" si="57"/>
        <v>0</v>
      </c>
      <c r="BI257" s="186">
        <f t="shared" si="58"/>
        <v>0</v>
      </c>
      <c r="BJ257" s="84" t="s">
        <v>84</v>
      </c>
      <c r="BK257" s="186">
        <f t="shared" si="59"/>
        <v>0</v>
      </c>
      <c r="BL257" s="84" t="s">
        <v>422</v>
      </c>
      <c r="BM257" s="185" t="s">
        <v>879</v>
      </c>
    </row>
    <row r="258" spans="1:65" s="94" customFormat="1" ht="72" customHeight="1">
      <c r="A258" s="91"/>
      <c r="B258" s="92"/>
      <c r="C258" s="173" t="s">
        <v>880</v>
      </c>
      <c r="D258" s="173" t="s">
        <v>149</v>
      </c>
      <c r="E258" s="174" t="s">
        <v>881</v>
      </c>
      <c r="F258" s="175" t="s">
        <v>882</v>
      </c>
      <c r="G258" s="176" t="s">
        <v>161</v>
      </c>
      <c r="H258" s="177">
        <v>8</v>
      </c>
      <c r="I258" s="79"/>
      <c r="J258" s="178">
        <f t="shared" si="50"/>
        <v>0</v>
      </c>
      <c r="K258" s="179"/>
      <c r="L258" s="92"/>
      <c r="M258" s="180" t="s">
        <v>1</v>
      </c>
      <c r="N258" s="181" t="s">
        <v>39</v>
      </c>
      <c r="O258" s="182"/>
      <c r="P258" s="183">
        <f t="shared" si="51"/>
        <v>0</v>
      </c>
      <c r="Q258" s="183">
        <v>0</v>
      </c>
      <c r="R258" s="183">
        <f t="shared" si="52"/>
        <v>0</v>
      </c>
      <c r="S258" s="183">
        <v>0</v>
      </c>
      <c r="T258" s="184">
        <f t="shared" si="53"/>
        <v>0</v>
      </c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R258" s="185" t="s">
        <v>422</v>
      </c>
      <c r="AT258" s="185" t="s">
        <v>149</v>
      </c>
      <c r="AU258" s="185" t="s">
        <v>81</v>
      </c>
      <c r="AY258" s="84" t="s">
        <v>146</v>
      </c>
      <c r="BE258" s="186">
        <f t="shared" si="54"/>
        <v>0</v>
      </c>
      <c r="BF258" s="186">
        <f t="shared" si="55"/>
        <v>0</v>
      </c>
      <c r="BG258" s="186">
        <f t="shared" si="56"/>
        <v>0</v>
      </c>
      <c r="BH258" s="186">
        <f t="shared" si="57"/>
        <v>0</v>
      </c>
      <c r="BI258" s="186">
        <f t="shared" si="58"/>
        <v>0</v>
      </c>
      <c r="BJ258" s="84" t="s">
        <v>84</v>
      </c>
      <c r="BK258" s="186">
        <f t="shared" si="59"/>
        <v>0</v>
      </c>
      <c r="BL258" s="84" t="s">
        <v>422</v>
      </c>
      <c r="BM258" s="185" t="s">
        <v>883</v>
      </c>
    </row>
    <row r="259" spans="1:65" s="94" customFormat="1" ht="16.5" customHeight="1">
      <c r="A259" s="91"/>
      <c r="B259" s="92"/>
      <c r="C259" s="173" t="s">
        <v>884</v>
      </c>
      <c r="D259" s="173" t="s">
        <v>149</v>
      </c>
      <c r="E259" s="174" t="s">
        <v>885</v>
      </c>
      <c r="F259" s="175" t="s">
        <v>886</v>
      </c>
      <c r="G259" s="176" t="s">
        <v>161</v>
      </c>
      <c r="H259" s="177">
        <v>1</v>
      </c>
      <c r="I259" s="79"/>
      <c r="J259" s="178">
        <f t="shared" si="50"/>
        <v>0</v>
      </c>
      <c r="K259" s="179"/>
      <c r="L259" s="92"/>
      <c r="M259" s="180" t="s">
        <v>1</v>
      </c>
      <c r="N259" s="181" t="s">
        <v>39</v>
      </c>
      <c r="O259" s="182"/>
      <c r="P259" s="183">
        <f t="shared" si="51"/>
        <v>0</v>
      </c>
      <c r="Q259" s="183">
        <v>0</v>
      </c>
      <c r="R259" s="183">
        <f t="shared" si="52"/>
        <v>0</v>
      </c>
      <c r="S259" s="183">
        <v>0</v>
      </c>
      <c r="T259" s="184">
        <f t="shared" si="53"/>
        <v>0</v>
      </c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R259" s="185" t="s">
        <v>422</v>
      </c>
      <c r="AT259" s="185" t="s">
        <v>149</v>
      </c>
      <c r="AU259" s="185" t="s">
        <v>81</v>
      </c>
      <c r="AY259" s="84" t="s">
        <v>146</v>
      </c>
      <c r="BE259" s="186">
        <f t="shared" si="54"/>
        <v>0</v>
      </c>
      <c r="BF259" s="186">
        <f t="shared" si="55"/>
        <v>0</v>
      </c>
      <c r="BG259" s="186">
        <f t="shared" si="56"/>
        <v>0</v>
      </c>
      <c r="BH259" s="186">
        <f t="shared" si="57"/>
        <v>0</v>
      </c>
      <c r="BI259" s="186">
        <f t="shared" si="58"/>
        <v>0</v>
      </c>
      <c r="BJ259" s="84" t="s">
        <v>84</v>
      </c>
      <c r="BK259" s="186">
        <f t="shared" si="59"/>
        <v>0</v>
      </c>
      <c r="BL259" s="84" t="s">
        <v>422</v>
      </c>
      <c r="BM259" s="185" t="s">
        <v>887</v>
      </c>
    </row>
    <row r="260" spans="1:65" s="94" customFormat="1" ht="16.5" customHeight="1">
      <c r="A260" s="91"/>
      <c r="B260" s="92"/>
      <c r="C260" s="173" t="s">
        <v>533</v>
      </c>
      <c r="D260" s="173" t="s">
        <v>149</v>
      </c>
      <c r="E260" s="174" t="s">
        <v>888</v>
      </c>
      <c r="F260" s="175" t="s">
        <v>889</v>
      </c>
      <c r="G260" s="176" t="s">
        <v>867</v>
      </c>
      <c r="H260" s="177">
        <v>1</v>
      </c>
      <c r="I260" s="79"/>
      <c r="J260" s="178">
        <f t="shared" si="50"/>
        <v>0</v>
      </c>
      <c r="K260" s="179"/>
      <c r="L260" s="92"/>
      <c r="M260" s="180" t="s">
        <v>1</v>
      </c>
      <c r="N260" s="181" t="s">
        <v>39</v>
      </c>
      <c r="O260" s="182"/>
      <c r="P260" s="183">
        <f t="shared" si="51"/>
        <v>0</v>
      </c>
      <c r="Q260" s="183">
        <v>0</v>
      </c>
      <c r="R260" s="183">
        <f t="shared" si="52"/>
        <v>0</v>
      </c>
      <c r="S260" s="183">
        <v>0</v>
      </c>
      <c r="T260" s="184">
        <f t="shared" si="53"/>
        <v>0</v>
      </c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R260" s="185" t="s">
        <v>422</v>
      </c>
      <c r="AT260" s="185" t="s">
        <v>149</v>
      </c>
      <c r="AU260" s="185" t="s">
        <v>81</v>
      </c>
      <c r="AY260" s="84" t="s">
        <v>146</v>
      </c>
      <c r="BE260" s="186">
        <f t="shared" si="54"/>
        <v>0</v>
      </c>
      <c r="BF260" s="186">
        <f t="shared" si="55"/>
        <v>0</v>
      </c>
      <c r="BG260" s="186">
        <f t="shared" si="56"/>
        <v>0</v>
      </c>
      <c r="BH260" s="186">
        <f t="shared" si="57"/>
        <v>0</v>
      </c>
      <c r="BI260" s="186">
        <f t="shared" si="58"/>
        <v>0</v>
      </c>
      <c r="BJ260" s="84" t="s">
        <v>84</v>
      </c>
      <c r="BK260" s="186">
        <f t="shared" si="59"/>
        <v>0</v>
      </c>
      <c r="BL260" s="84" t="s">
        <v>422</v>
      </c>
      <c r="BM260" s="185" t="s">
        <v>890</v>
      </c>
    </row>
    <row r="261" spans="1:65" s="94" customFormat="1" ht="16.5" customHeight="1">
      <c r="A261" s="91"/>
      <c r="B261" s="92"/>
      <c r="C261" s="173" t="s">
        <v>537</v>
      </c>
      <c r="D261" s="173" t="s">
        <v>149</v>
      </c>
      <c r="E261" s="174" t="s">
        <v>891</v>
      </c>
      <c r="F261" s="175" t="s">
        <v>892</v>
      </c>
      <c r="G261" s="176" t="s">
        <v>867</v>
      </c>
      <c r="H261" s="177">
        <v>1</v>
      </c>
      <c r="I261" s="79"/>
      <c r="J261" s="178">
        <f t="shared" si="50"/>
        <v>0</v>
      </c>
      <c r="K261" s="179"/>
      <c r="L261" s="92"/>
      <c r="M261" s="180" t="s">
        <v>1</v>
      </c>
      <c r="N261" s="181" t="s">
        <v>39</v>
      </c>
      <c r="O261" s="182"/>
      <c r="P261" s="183">
        <f t="shared" si="51"/>
        <v>0</v>
      </c>
      <c r="Q261" s="183">
        <v>0</v>
      </c>
      <c r="R261" s="183">
        <f t="shared" si="52"/>
        <v>0</v>
      </c>
      <c r="S261" s="183">
        <v>0</v>
      </c>
      <c r="T261" s="184">
        <f t="shared" si="53"/>
        <v>0</v>
      </c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R261" s="185" t="s">
        <v>422</v>
      </c>
      <c r="AT261" s="185" t="s">
        <v>149</v>
      </c>
      <c r="AU261" s="185" t="s">
        <v>81</v>
      </c>
      <c r="AY261" s="84" t="s">
        <v>146</v>
      </c>
      <c r="BE261" s="186">
        <f t="shared" si="54"/>
        <v>0</v>
      </c>
      <c r="BF261" s="186">
        <f t="shared" si="55"/>
        <v>0</v>
      </c>
      <c r="BG261" s="186">
        <f t="shared" si="56"/>
        <v>0</v>
      </c>
      <c r="BH261" s="186">
        <f t="shared" si="57"/>
        <v>0</v>
      </c>
      <c r="BI261" s="186">
        <f t="shared" si="58"/>
        <v>0</v>
      </c>
      <c r="BJ261" s="84" t="s">
        <v>84</v>
      </c>
      <c r="BK261" s="186">
        <f t="shared" si="59"/>
        <v>0</v>
      </c>
      <c r="BL261" s="84" t="s">
        <v>422</v>
      </c>
      <c r="BM261" s="185" t="s">
        <v>893</v>
      </c>
    </row>
    <row r="262" spans="1:65" s="94" customFormat="1" ht="16.5" customHeight="1">
      <c r="A262" s="91"/>
      <c r="B262" s="92"/>
      <c r="C262" s="173" t="s">
        <v>894</v>
      </c>
      <c r="D262" s="173" t="s">
        <v>149</v>
      </c>
      <c r="E262" s="174" t="s">
        <v>895</v>
      </c>
      <c r="F262" s="175" t="s">
        <v>896</v>
      </c>
      <c r="G262" s="176" t="s">
        <v>867</v>
      </c>
      <c r="H262" s="177">
        <v>1</v>
      </c>
      <c r="I262" s="79"/>
      <c r="J262" s="178">
        <f t="shared" si="50"/>
        <v>0</v>
      </c>
      <c r="K262" s="179"/>
      <c r="L262" s="92"/>
      <c r="M262" s="180" t="s">
        <v>1</v>
      </c>
      <c r="N262" s="181" t="s">
        <v>39</v>
      </c>
      <c r="O262" s="182"/>
      <c r="P262" s="183">
        <f t="shared" si="51"/>
        <v>0</v>
      </c>
      <c r="Q262" s="183">
        <v>0</v>
      </c>
      <c r="R262" s="183">
        <f t="shared" si="52"/>
        <v>0</v>
      </c>
      <c r="S262" s="183">
        <v>0</v>
      </c>
      <c r="T262" s="184">
        <f t="shared" si="53"/>
        <v>0</v>
      </c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R262" s="185" t="s">
        <v>422</v>
      </c>
      <c r="AT262" s="185" t="s">
        <v>149</v>
      </c>
      <c r="AU262" s="185" t="s">
        <v>81</v>
      </c>
      <c r="AY262" s="84" t="s">
        <v>146</v>
      </c>
      <c r="BE262" s="186">
        <f t="shared" si="54"/>
        <v>0</v>
      </c>
      <c r="BF262" s="186">
        <f t="shared" si="55"/>
        <v>0</v>
      </c>
      <c r="BG262" s="186">
        <f t="shared" si="56"/>
        <v>0</v>
      </c>
      <c r="BH262" s="186">
        <f t="shared" si="57"/>
        <v>0</v>
      </c>
      <c r="BI262" s="186">
        <f t="shared" si="58"/>
        <v>0</v>
      </c>
      <c r="BJ262" s="84" t="s">
        <v>84</v>
      </c>
      <c r="BK262" s="186">
        <f t="shared" si="59"/>
        <v>0</v>
      </c>
      <c r="BL262" s="84" t="s">
        <v>422</v>
      </c>
      <c r="BM262" s="185" t="s">
        <v>897</v>
      </c>
    </row>
    <row r="263" spans="1:65" s="94" customFormat="1" ht="16.5" customHeight="1">
      <c r="A263" s="91"/>
      <c r="B263" s="92"/>
      <c r="C263" s="173" t="s">
        <v>898</v>
      </c>
      <c r="D263" s="173" t="s">
        <v>149</v>
      </c>
      <c r="E263" s="174" t="s">
        <v>899</v>
      </c>
      <c r="F263" s="175" t="s">
        <v>900</v>
      </c>
      <c r="G263" s="176" t="s">
        <v>867</v>
      </c>
      <c r="H263" s="177">
        <v>1</v>
      </c>
      <c r="I263" s="79"/>
      <c r="J263" s="178">
        <f t="shared" si="50"/>
        <v>0</v>
      </c>
      <c r="K263" s="179"/>
      <c r="L263" s="92"/>
      <c r="M263" s="180" t="s">
        <v>1</v>
      </c>
      <c r="N263" s="181" t="s">
        <v>39</v>
      </c>
      <c r="O263" s="182"/>
      <c r="P263" s="183">
        <f t="shared" si="51"/>
        <v>0</v>
      </c>
      <c r="Q263" s="183">
        <v>0</v>
      </c>
      <c r="R263" s="183">
        <f t="shared" si="52"/>
        <v>0</v>
      </c>
      <c r="S263" s="183">
        <v>0</v>
      </c>
      <c r="T263" s="184">
        <f t="shared" si="53"/>
        <v>0</v>
      </c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R263" s="185" t="s">
        <v>422</v>
      </c>
      <c r="AT263" s="185" t="s">
        <v>149</v>
      </c>
      <c r="AU263" s="185" t="s">
        <v>81</v>
      </c>
      <c r="AY263" s="84" t="s">
        <v>146</v>
      </c>
      <c r="BE263" s="186">
        <f t="shared" si="54"/>
        <v>0</v>
      </c>
      <c r="BF263" s="186">
        <f t="shared" si="55"/>
        <v>0</v>
      </c>
      <c r="BG263" s="186">
        <f t="shared" si="56"/>
        <v>0</v>
      </c>
      <c r="BH263" s="186">
        <f t="shared" si="57"/>
        <v>0</v>
      </c>
      <c r="BI263" s="186">
        <f t="shared" si="58"/>
        <v>0</v>
      </c>
      <c r="BJ263" s="84" t="s">
        <v>84</v>
      </c>
      <c r="BK263" s="186">
        <f t="shared" si="59"/>
        <v>0</v>
      </c>
      <c r="BL263" s="84" t="s">
        <v>422</v>
      </c>
      <c r="BM263" s="185" t="s">
        <v>901</v>
      </c>
    </row>
    <row r="264" spans="1:65" s="94" customFormat="1" ht="16.5" customHeight="1">
      <c r="A264" s="91"/>
      <c r="B264" s="92"/>
      <c r="C264" s="173" t="s">
        <v>902</v>
      </c>
      <c r="D264" s="173" t="s">
        <v>149</v>
      </c>
      <c r="E264" s="174" t="s">
        <v>903</v>
      </c>
      <c r="F264" s="175" t="s">
        <v>904</v>
      </c>
      <c r="G264" s="176" t="s">
        <v>867</v>
      </c>
      <c r="H264" s="177">
        <v>130</v>
      </c>
      <c r="I264" s="79"/>
      <c r="J264" s="178">
        <f t="shared" si="50"/>
        <v>0</v>
      </c>
      <c r="K264" s="179"/>
      <c r="L264" s="92"/>
      <c r="M264" s="180" t="s">
        <v>1</v>
      </c>
      <c r="N264" s="181" t="s">
        <v>39</v>
      </c>
      <c r="O264" s="182"/>
      <c r="P264" s="183">
        <f t="shared" si="51"/>
        <v>0</v>
      </c>
      <c r="Q264" s="183">
        <v>0</v>
      </c>
      <c r="R264" s="183">
        <f t="shared" si="52"/>
        <v>0</v>
      </c>
      <c r="S264" s="183">
        <v>0</v>
      </c>
      <c r="T264" s="184">
        <f t="shared" si="53"/>
        <v>0</v>
      </c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R264" s="185" t="s">
        <v>422</v>
      </c>
      <c r="AT264" s="185" t="s">
        <v>149</v>
      </c>
      <c r="AU264" s="185" t="s">
        <v>81</v>
      </c>
      <c r="AY264" s="84" t="s">
        <v>146</v>
      </c>
      <c r="BE264" s="186">
        <f t="shared" si="54"/>
        <v>0</v>
      </c>
      <c r="BF264" s="186">
        <f t="shared" si="55"/>
        <v>0</v>
      </c>
      <c r="BG264" s="186">
        <f t="shared" si="56"/>
        <v>0</v>
      </c>
      <c r="BH264" s="186">
        <f t="shared" si="57"/>
        <v>0</v>
      </c>
      <c r="BI264" s="186">
        <f t="shared" si="58"/>
        <v>0</v>
      </c>
      <c r="BJ264" s="84" t="s">
        <v>84</v>
      </c>
      <c r="BK264" s="186">
        <f t="shared" si="59"/>
        <v>0</v>
      </c>
      <c r="BL264" s="84" t="s">
        <v>422</v>
      </c>
      <c r="BM264" s="185" t="s">
        <v>905</v>
      </c>
    </row>
    <row r="265" spans="2:63" s="160" customFormat="1" ht="22.8" customHeight="1">
      <c r="B265" s="161"/>
      <c r="D265" s="162" t="s">
        <v>72</v>
      </c>
      <c r="E265" s="171" t="s">
        <v>503</v>
      </c>
      <c r="F265" s="171" t="s">
        <v>504</v>
      </c>
      <c r="I265" s="78"/>
      <c r="J265" s="172">
        <f>SUM(J266:J298)</f>
        <v>0</v>
      </c>
      <c r="L265" s="161"/>
      <c r="M265" s="165"/>
      <c r="N265" s="166"/>
      <c r="O265" s="166"/>
      <c r="P265" s="167">
        <f>SUM(P266:P299)</f>
        <v>0</v>
      </c>
      <c r="Q265" s="166"/>
      <c r="R265" s="167">
        <f>SUM(R266:R299)</f>
        <v>0.04125</v>
      </c>
      <c r="S265" s="166"/>
      <c r="T265" s="168">
        <f>SUM(T266:T299)</f>
        <v>0</v>
      </c>
      <c r="AR265" s="162" t="s">
        <v>147</v>
      </c>
      <c r="AT265" s="169" t="s">
        <v>72</v>
      </c>
      <c r="AU265" s="169" t="s">
        <v>81</v>
      </c>
      <c r="AY265" s="162" t="s">
        <v>146</v>
      </c>
      <c r="BK265" s="170">
        <f>SUM(BK266:BK299)</f>
        <v>0</v>
      </c>
    </row>
    <row r="266" spans="1:65" s="94" customFormat="1" ht="24" customHeight="1">
      <c r="A266" s="91"/>
      <c r="B266" s="92"/>
      <c r="C266" s="173" t="s">
        <v>906</v>
      </c>
      <c r="D266" s="173" t="s">
        <v>149</v>
      </c>
      <c r="E266" s="174" t="s">
        <v>907</v>
      </c>
      <c r="F266" s="175" t="s">
        <v>908</v>
      </c>
      <c r="G266" s="176" t="s">
        <v>152</v>
      </c>
      <c r="H266" s="177">
        <v>320</v>
      </c>
      <c r="I266" s="79"/>
      <c r="J266" s="178">
        <f aca="true" t="shared" si="60" ref="J266:J274">ROUND(I266*H266,2)</f>
        <v>0</v>
      </c>
      <c r="K266" s="179"/>
      <c r="L266" s="92"/>
      <c r="M266" s="180" t="s">
        <v>1</v>
      </c>
      <c r="N266" s="181" t="s">
        <v>39</v>
      </c>
      <c r="O266" s="182"/>
      <c r="P266" s="183">
        <f aca="true" t="shared" si="61" ref="P266:P274">O266*H266</f>
        <v>0</v>
      </c>
      <c r="Q266" s="183">
        <v>0</v>
      </c>
      <c r="R266" s="183">
        <f aca="true" t="shared" si="62" ref="R266:R274">Q266*H266</f>
        <v>0</v>
      </c>
      <c r="S266" s="183">
        <v>0</v>
      </c>
      <c r="T266" s="184">
        <f aca="true" t="shared" si="63" ref="T266:T274">S266*H266</f>
        <v>0</v>
      </c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R266" s="185" t="s">
        <v>422</v>
      </c>
      <c r="AT266" s="185" t="s">
        <v>149</v>
      </c>
      <c r="AU266" s="185" t="s">
        <v>84</v>
      </c>
      <c r="AY266" s="84" t="s">
        <v>146</v>
      </c>
      <c r="BE266" s="186">
        <f aca="true" t="shared" si="64" ref="BE266:BE274">IF(N266="základní",J266,0)</f>
        <v>0</v>
      </c>
      <c r="BF266" s="186">
        <f aca="true" t="shared" si="65" ref="BF266:BF274">IF(N266="snížená",J266,0)</f>
        <v>0</v>
      </c>
      <c r="BG266" s="186">
        <f aca="true" t="shared" si="66" ref="BG266:BG274">IF(N266="zákl. přenesená",J266,0)</f>
        <v>0</v>
      </c>
      <c r="BH266" s="186">
        <f aca="true" t="shared" si="67" ref="BH266:BH274">IF(N266="sníž. přenesená",J266,0)</f>
        <v>0</v>
      </c>
      <c r="BI266" s="186">
        <f aca="true" t="shared" si="68" ref="BI266:BI274">IF(N266="nulová",J266,0)</f>
        <v>0</v>
      </c>
      <c r="BJ266" s="84" t="s">
        <v>84</v>
      </c>
      <c r="BK266" s="186">
        <f aca="true" t="shared" si="69" ref="BK266:BK274">ROUND(I266*H266,2)</f>
        <v>0</v>
      </c>
      <c r="BL266" s="84" t="s">
        <v>422</v>
      </c>
      <c r="BM266" s="185" t="s">
        <v>909</v>
      </c>
    </row>
    <row r="267" spans="1:65" s="94" customFormat="1" ht="72" customHeight="1">
      <c r="A267" s="91"/>
      <c r="B267" s="92"/>
      <c r="C267" s="196" t="s">
        <v>910</v>
      </c>
      <c r="D267" s="196" t="s">
        <v>198</v>
      </c>
      <c r="E267" s="197" t="s">
        <v>911</v>
      </c>
      <c r="F267" s="198" t="s">
        <v>912</v>
      </c>
      <c r="G267" s="199" t="s">
        <v>152</v>
      </c>
      <c r="H267" s="200">
        <v>320</v>
      </c>
      <c r="I267" s="81"/>
      <c r="J267" s="201">
        <f t="shared" si="60"/>
        <v>0</v>
      </c>
      <c r="K267" s="202"/>
      <c r="L267" s="203"/>
      <c r="M267" s="204" t="s">
        <v>1</v>
      </c>
      <c r="N267" s="205" t="s">
        <v>39</v>
      </c>
      <c r="O267" s="182"/>
      <c r="P267" s="183">
        <f t="shared" si="61"/>
        <v>0</v>
      </c>
      <c r="Q267" s="183">
        <v>0</v>
      </c>
      <c r="R267" s="183">
        <f t="shared" si="62"/>
        <v>0</v>
      </c>
      <c r="S267" s="183">
        <v>0</v>
      </c>
      <c r="T267" s="184">
        <f t="shared" si="63"/>
        <v>0</v>
      </c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R267" s="185" t="s">
        <v>540</v>
      </c>
      <c r="AT267" s="185" t="s">
        <v>198</v>
      </c>
      <c r="AU267" s="185" t="s">
        <v>84</v>
      </c>
      <c r="AY267" s="84" t="s">
        <v>146</v>
      </c>
      <c r="BE267" s="186">
        <f t="shared" si="64"/>
        <v>0</v>
      </c>
      <c r="BF267" s="186">
        <f t="shared" si="65"/>
        <v>0</v>
      </c>
      <c r="BG267" s="186">
        <f t="shared" si="66"/>
        <v>0</v>
      </c>
      <c r="BH267" s="186">
        <f t="shared" si="67"/>
        <v>0</v>
      </c>
      <c r="BI267" s="186">
        <f t="shared" si="68"/>
        <v>0</v>
      </c>
      <c r="BJ267" s="84" t="s">
        <v>84</v>
      </c>
      <c r="BK267" s="186">
        <f t="shared" si="69"/>
        <v>0</v>
      </c>
      <c r="BL267" s="84" t="s">
        <v>422</v>
      </c>
      <c r="BM267" s="185" t="s">
        <v>913</v>
      </c>
    </row>
    <row r="268" spans="1:65" s="94" customFormat="1" ht="16.5" customHeight="1">
      <c r="A268" s="91"/>
      <c r="B268" s="92"/>
      <c r="C268" s="173" t="s">
        <v>914</v>
      </c>
      <c r="D268" s="173" t="s">
        <v>149</v>
      </c>
      <c r="E268" s="174" t="s">
        <v>915</v>
      </c>
      <c r="F268" s="175" t="s">
        <v>916</v>
      </c>
      <c r="G268" s="176" t="s">
        <v>161</v>
      </c>
      <c r="H268" s="177">
        <v>130</v>
      </c>
      <c r="I268" s="79"/>
      <c r="J268" s="178">
        <f t="shared" si="60"/>
        <v>0</v>
      </c>
      <c r="K268" s="179"/>
      <c r="L268" s="92"/>
      <c r="M268" s="180" t="s">
        <v>1</v>
      </c>
      <c r="N268" s="181" t="s">
        <v>39</v>
      </c>
      <c r="O268" s="182"/>
      <c r="P268" s="183">
        <f t="shared" si="61"/>
        <v>0</v>
      </c>
      <c r="Q268" s="183">
        <v>0</v>
      </c>
      <c r="R268" s="183">
        <f t="shared" si="62"/>
        <v>0</v>
      </c>
      <c r="S268" s="183">
        <v>0</v>
      </c>
      <c r="T268" s="184">
        <f t="shared" si="63"/>
        <v>0</v>
      </c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R268" s="185" t="s">
        <v>422</v>
      </c>
      <c r="AT268" s="185" t="s">
        <v>149</v>
      </c>
      <c r="AU268" s="185" t="s">
        <v>84</v>
      </c>
      <c r="AY268" s="84" t="s">
        <v>146</v>
      </c>
      <c r="BE268" s="186">
        <f t="shared" si="64"/>
        <v>0</v>
      </c>
      <c r="BF268" s="186">
        <f t="shared" si="65"/>
        <v>0</v>
      </c>
      <c r="BG268" s="186">
        <f t="shared" si="66"/>
        <v>0</v>
      </c>
      <c r="BH268" s="186">
        <f t="shared" si="67"/>
        <v>0</v>
      </c>
      <c r="BI268" s="186">
        <f t="shared" si="68"/>
        <v>0</v>
      </c>
      <c r="BJ268" s="84" t="s">
        <v>84</v>
      </c>
      <c r="BK268" s="186">
        <f t="shared" si="69"/>
        <v>0</v>
      </c>
      <c r="BL268" s="84" t="s">
        <v>422</v>
      </c>
      <c r="BM268" s="185" t="s">
        <v>917</v>
      </c>
    </row>
    <row r="269" spans="1:65" s="94" customFormat="1" ht="24" customHeight="1">
      <c r="A269" s="91"/>
      <c r="B269" s="92"/>
      <c r="C269" s="173" t="s">
        <v>918</v>
      </c>
      <c r="D269" s="173" t="s">
        <v>149</v>
      </c>
      <c r="E269" s="174" t="s">
        <v>919</v>
      </c>
      <c r="F269" s="175" t="s">
        <v>920</v>
      </c>
      <c r="G269" s="176" t="s">
        <v>161</v>
      </c>
      <c r="H269" s="177">
        <v>2</v>
      </c>
      <c r="I269" s="79"/>
      <c r="J269" s="178">
        <f t="shared" si="60"/>
        <v>0</v>
      </c>
      <c r="K269" s="179"/>
      <c r="L269" s="92"/>
      <c r="M269" s="180" t="s">
        <v>1</v>
      </c>
      <c r="N269" s="181" t="s">
        <v>39</v>
      </c>
      <c r="O269" s="182"/>
      <c r="P269" s="183">
        <f t="shared" si="61"/>
        <v>0</v>
      </c>
      <c r="Q269" s="183">
        <v>0</v>
      </c>
      <c r="R269" s="183">
        <f t="shared" si="62"/>
        <v>0</v>
      </c>
      <c r="S269" s="183">
        <v>0</v>
      </c>
      <c r="T269" s="184">
        <f t="shared" si="63"/>
        <v>0</v>
      </c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R269" s="185" t="s">
        <v>422</v>
      </c>
      <c r="AT269" s="185" t="s">
        <v>149</v>
      </c>
      <c r="AU269" s="185" t="s">
        <v>84</v>
      </c>
      <c r="AY269" s="84" t="s">
        <v>146</v>
      </c>
      <c r="BE269" s="186">
        <f t="shared" si="64"/>
        <v>0</v>
      </c>
      <c r="BF269" s="186">
        <f t="shared" si="65"/>
        <v>0</v>
      </c>
      <c r="BG269" s="186">
        <f t="shared" si="66"/>
        <v>0</v>
      </c>
      <c r="BH269" s="186">
        <f t="shared" si="67"/>
        <v>0</v>
      </c>
      <c r="BI269" s="186">
        <f t="shared" si="68"/>
        <v>0</v>
      </c>
      <c r="BJ269" s="84" t="s">
        <v>84</v>
      </c>
      <c r="BK269" s="186">
        <f t="shared" si="69"/>
        <v>0</v>
      </c>
      <c r="BL269" s="84" t="s">
        <v>422</v>
      </c>
      <c r="BM269" s="185" t="s">
        <v>921</v>
      </c>
    </row>
    <row r="270" spans="1:65" s="94" customFormat="1" ht="72" customHeight="1">
      <c r="A270" s="91"/>
      <c r="B270" s="92"/>
      <c r="C270" s="173" t="s">
        <v>922</v>
      </c>
      <c r="D270" s="173" t="s">
        <v>149</v>
      </c>
      <c r="E270" s="174" t="s">
        <v>923</v>
      </c>
      <c r="F270" s="175" t="s">
        <v>924</v>
      </c>
      <c r="G270" s="176" t="s">
        <v>161</v>
      </c>
      <c r="H270" s="177">
        <v>2</v>
      </c>
      <c r="I270" s="79"/>
      <c r="J270" s="178">
        <f t="shared" si="60"/>
        <v>0</v>
      </c>
      <c r="K270" s="179"/>
      <c r="L270" s="92"/>
      <c r="M270" s="180" t="s">
        <v>1</v>
      </c>
      <c r="N270" s="181" t="s">
        <v>39</v>
      </c>
      <c r="O270" s="182"/>
      <c r="P270" s="183">
        <f t="shared" si="61"/>
        <v>0</v>
      </c>
      <c r="Q270" s="183">
        <v>0</v>
      </c>
      <c r="R270" s="183">
        <f t="shared" si="62"/>
        <v>0</v>
      </c>
      <c r="S270" s="183">
        <v>0</v>
      </c>
      <c r="T270" s="184">
        <f t="shared" si="63"/>
        <v>0</v>
      </c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R270" s="185" t="s">
        <v>422</v>
      </c>
      <c r="AT270" s="185" t="s">
        <v>149</v>
      </c>
      <c r="AU270" s="185" t="s">
        <v>84</v>
      </c>
      <c r="AY270" s="84" t="s">
        <v>146</v>
      </c>
      <c r="BE270" s="186">
        <f t="shared" si="64"/>
        <v>0</v>
      </c>
      <c r="BF270" s="186">
        <f t="shared" si="65"/>
        <v>0</v>
      </c>
      <c r="BG270" s="186">
        <f t="shared" si="66"/>
        <v>0</v>
      </c>
      <c r="BH270" s="186">
        <f t="shared" si="67"/>
        <v>0</v>
      </c>
      <c r="BI270" s="186">
        <f t="shared" si="68"/>
        <v>0</v>
      </c>
      <c r="BJ270" s="84" t="s">
        <v>84</v>
      </c>
      <c r="BK270" s="186">
        <f t="shared" si="69"/>
        <v>0</v>
      </c>
      <c r="BL270" s="84" t="s">
        <v>422</v>
      </c>
      <c r="BM270" s="185" t="s">
        <v>925</v>
      </c>
    </row>
    <row r="271" spans="1:65" s="94" customFormat="1" ht="16.5" customHeight="1">
      <c r="A271" s="91"/>
      <c r="B271" s="92"/>
      <c r="C271" s="173" t="s">
        <v>926</v>
      </c>
      <c r="D271" s="173" t="s">
        <v>149</v>
      </c>
      <c r="E271" s="174" t="s">
        <v>927</v>
      </c>
      <c r="F271" s="175" t="s">
        <v>928</v>
      </c>
      <c r="G271" s="176" t="s">
        <v>161</v>
      </c>
      <c r="H271" s="177">
        <v>21</v>
      </c>
      <c r="I271" s="79"/>
      <c r="J271" s="178">
        <f t="shared" si="60"/>
        <v>0</v>
      </c>
      <c r="K271" s="179"/>
      <c r="L271" s="92"/>
      <c r="M271" s="180" t="s">
        <v>1</v>
      </c>
      <c r="N271" s="181" t="s">
        <v>39</v>
      </c>
      <c r="O271" s="182"/>
      <c r="P271" s="183">
        <f t="shared" si="61"/>
        <v>0</v>
      </c>
      <c r="Q271" s="183">
        <v>0</v>
      </c>
      <c r="R271" s="183">
        <f t="shared" si="62"/>
        <v>0</v>
      </c>
      <c r="S271" s="183">
        <v>0</v>
      </c>
      <c r="T271" s="184">
        <f t="shared" si="63"/>
        <v>0</v>
      </c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R271" s="185" t="s">
        <v>422</v>
      </c>
      <c r="AT271" s="185" t="s">
        <v>149</v>
      </c>
      <c r="AU271" s="185" t="s">
        <v>84</v>
      </c>
      <c r="AY271" s="84" t="s">
        <v>146</v>
      </c>
      <c r="BE271" s="186">
        <f t="shared" si="64"/>
        <v>0</v>
      </c>
      <c r="BF271" s="186">
        <f t="shared" si="65"/>
        <v>0</v>
      </c>
      <c r="BG271" s="186">
        <f t="shared" si="66"/>
        <v>0</v>
      </c>
      <c r="BH271" s="186">
        <f t="shared" si="67"/>
        <v>0</v>
      </c>
      <c r="BI271" s="186">
        <f t="shared" si="68"/>
        <v>0</v>
      </c>
      <c r="BJ271" s="84" t="s">
        <v>84</v>
      </c>
      <c r="BK271" s="186">
        <f t="shared" si="69"/>
        <v>0</v>
      </c>
      <c r="BL271" s="84" t="s">
        <v>422</v>
      </c>
      <c r="BM271" s="185" t="s">
        <v>929</v>
      </c>
    </row>
    <row r="272" spans="1:65" s="94" customFormat="1" ht="24" customHeight="1">
      <c r="A272" s="91"/>
      <c r="B272" s="92"/>
      <c r="C272" s="173" t="s">
        <v>930</v>
      </c>
      <c r="D272" s="173" t="s">
        <v>149</v>
      </c>
      <c r="E272" s="174" t="s">
        <v>931</v>
      </c>
      <c r="F272" s="175" t="s">
        <v>932</v>
      </c>
      <c r="G272" s="176" t="s">
        <v>161</v>
      </c>
      <c r="H272" s="177">
        <v>2</v>
      </c>
      <c r="I272" s="79"/>
      <c r="J272" s="178">
        <f t="shared" si="60"/>
        <v>0</v>
      </c>
      <c r="K272" s="179"/>
      <c r="L272" s="92"/>
      <c r="M272" s="180" t="s">
        <v>1</v>
      </c>
      <c r="N272" s="181" t="s">
        <v>39</v>
      </c>
      <c r="O272" s="182"/>
      <c r="P272" s="183">
        <f t="shared" si="61"/>
        <v>0</v>
      </c>
      <c r="Q272" s="183">
        <v>0</v>
      </c>
      <c r="R272" s="183">
        <f t="shared" si="62"/>
        <v>0</v>
      </c>
      <c r="S272" s="183">
        <v>0</v>
      </c>
      <c r="T272" s="184">
        <f t="shared" si="63"/>
        <v>0</v>
      </c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R272" s="185" t="s">
        <v>422</v>
      </c>
      <c r="AT272" s="185" t="s">
        <v>149</v>
      </c>
      <c r="AU272" s="185" t="s">
        <v>84</v>
      </c>
      <c r="AY272" s="84" t="s">
        <v>146</v>
      </c>
      <c r="BE272" s="186">
        <f t="shared" si="64"/>
        <v>0</v>
      </c>
      <c r="BF272" s="186">
        <f t="shared" si="65"/>
        <v>0</v>
      </c>
      <c r="BG272" s="186">
        <f t="shared" si="66"/>
        <v>0</v>
      </c>
      <c r="BH272" s="186">
        <f t="shared" si="67"/>
        <v>0</v>
      </c>
      <c r="BI272" s="186">
        <f t="shared" si="68"/>
        <v>0</v>
      </c>
      <c r="BJ272" s="84" t="s">
        <v>84</v>
      </c>
      <c r="BK272" s="186">
        <f t="shared" si="69"/>
        <v>0</v>
      </c>
      <c r="BL272" s="84" t="s">
        <v>422</v>
      </c>
      <c r="BM272" s="185" t="s">
        <v>933</v>
      </c>
    </row>
    <row r="273" spans="1:65" s="94" customFormat="1" ht="48" customHeight="1">
      <c r="A273" s="91"/>
      <c r="B273" s="92"/>
      <c r="C273" s="173" t="s">
        <v>934</v>
      </c>
      <c r="D273" s="173" t="s">
        <v>149</v>
      </c>
      <c r="E273" s="174" t="s">
        <v>935</v>
      </c>
      <c r="F273" s="175" t="s">
        <v>936</v>
      </c>
      <c r="G273" s="176" t="s">
        <v>161</v>
      </c>
      <c r="H273" s="177">
        <v>2</v>
      </c>
      <c r="I273" s="79"/>
      <c r="J273" s="178">
        <f t="shared" si="60"/>
        <v>0</v>
      </c>
      <c r="K273" s="179"/>
      <c r="L273" s="92"/>
      <c r="M273" s="180" t="s">
        <v>1</v>
      </c>
      <c r="N273" s="181" t="s">
        <v>39</v>
      </c>
      <c r="O273" s="182"/>
      <c r="P273" s="183">
        <f t="shared" si="61"/>
        <v>0</v>
      </c>
      <c r="Q273" s="183">
        <v>0</v>
      </c>
      <c r="R273" s="183">
        <f t="shared" si="62"/>
        <v>0</v>
      </c>
      <c r="S273" s="183">
        <v>0</v>
      </c>
      <c r="T273" s="184">
        <f t="shared" si="63"/>
        <v>0</v>
      </c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R273" s="185" t="s">
        <v>422</v>
      </c>
      <c r="AT273" s="185" t="s">
        <v>149</v>
      </c>
      <c r="AU273" s="185" t="s">
        <v>84</v>
      </c>
      <c r="AY273" s="84" t="s">
        <v>146</v>
      </c>
      <c r="BE273" s="186">
        <f t="shared" si="64"/>
        <v>0</v>
      </c>
      <c r="BF273" s="186">
        <f t="shared" si="65"/>
        <v>0</v>
      </c>
      <c r="BG273" s="186">
        <f t="shared" si="66"/>
        <v>0</v>
      </c>
      <c r="BH273" s="186">
        <f t="shared" si="67"/>
        <v>0</v>
      </c>
      <c r="BI273" s="186">
        <f t="shared" si="68"/>
        <v>0</v>
      </c>
      <c r="BJ273" s="84" t="s">
        <v>84</v>
      </c>
      <c r="BK273" s="186">
        <f t="shared" si="69"/>
        <v>0</v>
      </c>
      <c r="BL273" s="84" t="s">
        <v>422</v>
      </c>
      <c r="BM273" s="185" t="s">
        <v>937</v>
      </c>
    </row>
    <row r="274" spans="1:65" s="94" customFormat="1" ht="16.5" customHeight="1">
      <c r="A274" s="91"/>
      <c r="B274" s="92"/>
      <c r="C274" s="196" t="s">
        <v>938</v>
      </c>
      <c r="D274" s="196" t="s">
        <v>198</v>
      </c>
      <c r="E274" s="197" t="s">
        <v>939</v>
      </c>
      <c r="F274" s="198" t="s">
        <v>940</v>
      </c>
      <c r="G274" s="199" t="s">
        <v>161</v>
      </c>
      <c r="H274" s="200">
        <v>2</v>
      </c>
      <c r="I274" s="81"/>
      <c r="J274" s="201">
        <f t="shared" si="60"/>
        <v>0</v>
      </c>
      <c r="K274" s="202"/>
      <c r="L274" s="203"/>
      <c r="M274" s="204" t="s">
        <v>1</v>
      </c>
      <c r="N274" s="205" t="s">
        <v>39</v>
      </c>
      <c r="O274" s="182"/>
      <c r="P274" s="183">
        <f t="shared" si="61"/>
        <v>0</v>
      </c>
      <c r="Q274" s="183">
        <v>0</v>
      </c>
      <c r="R274" s="183">
        <f t="shared" si="62"/>
        <v>0</v>
      </c>
      <c r="S274" s="183">
        <v>0</v>
      </c>
      <c r="T274" s="184">
        <f t="shared" si="63"/>
        <v>0</v>
      </c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R274" s="185" t="s">
        <v>540</v>
      </c>
      <c r="AT274" s="185" t="s">
        <v>198</v>
      </c>
      <c r="AU274" s="185" t="s">
        <v>84</v>
      </c>
      <c r="AY274" s="84" t="s">
        <v>146</v>
      </c>
      <c r="BE274" s="186">
        <f t="shared" si="64"/>
        <v>0</v>
      </c>
      <c r="BF274" s="186">
        <f t="shared" si="65"/>
        <v>0</v>
      </c>
      <c r="BG274" s="186">
        <f t="shared" si="66"/>
        <v>0</v>
      </c>
      <c r="BH274" s="186">
        <f t="shared" si="67"/>
        <v>0</v>
      </c>
      <c r="BI274" s="186">
        <f t="shared" si="68"/>
        <v>0</v>
      </c>
      <c r="BJ274" s="84" t="s">
        <v>84</v>
      </c>
      <c r="BK274" s="186">
        <f t="shared" si="69"/>
        <v>0</v>
      </c>
      <c r="BL274" s="84" t="s">
        <v>422</v>
      </c>
      <c r="BM274" s="185" t="s">
        <v>941</v>
      </c>
    </row>
    <row r="275" spans="1:47" s="94" customFormat="1" ht="28.8">
      <c r="A275" s="91"/>
      <c r="B275" s="92"/>
      <c r="C275" s="91"/>
      <c r="D275" s="189" t="s">
        <v>203</v>
      </c>
      <c r="E275" s="91"/>
      <c r="F275" s="206" t="s">
        <v>942</v>
      </c>
      <c r="G275" s="91"/>
      <c r="H275" s="91"/>
      <c r="I275" s="77"/>
      <c r="J275" s="91"/>
      <c r="K275" s="91"/>
      <c r="L275" s="92"/>
      <c r="M275" s="207"/>
      <c r="N275" s="208"/>
      <c r="O275" s="182"/>
      <c r="P275" s="182"/>
      <c r="Q275" s="182"/>
      <c r="R275" s="182"/>
      <c r="S275" s="182"/>
      <c r="T275" s="209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T275" s="84" t="s">
        <v>203</v>
      </c>
      <c r="AU275" s="84" t="s">
        <v>84</v>
      </c>
    </row>
    <row r="276" spans="1:65" s="94" customFormat="1" ht="24" customHeight="1">
      <c r="A276" s="91"/>
      <c r="B276" s="92"/>
      <c r="C276" s="173" t="s">
        <v>943</v>
      </c>
      <c r="D276" s="173" t="s">
        <v>149</v>
      </c>
      <c r="E276" s="174" t="s">
        <v>944</v>
      </c>
      <c r="F276" s="175" t="s">
        <v>945</v>
      </c>
      <c r="G276" s="176" t="s">
        <v>161</v>
      </c>
      <c r="H276" s="177">
        <v>5</v>
      </c>
      <c r="I276" s="79"/>
      <c r="J276" s="178">
        <f>ROUND(I276*H276,2)</f>
        <v>0</v>
      </c>
      <c r="K276" s="179"/>
      <c r="L276" s="92"/>
      <c r="M276" s="180" t="s">
        <v>1</v>
      </c>
      <c r="N276" s="181" t="s">
        <v>39</v>
      </c>
      <c r="O276" s="182"/>
      <c r="P276" s="183">
        <f>O276*H276</f>
        <v>0</v>
      </c>
      <c r="Q276" s="183">
        <v>0</v>
      </c>
      <c r="R276" s="183">
        <f>Q276*H276</f>
        <v>0</v>
      </c>
      <c r="S276" s="183">
        <v>0</v>
      </c>
      <c r="T276" s="184">
        <f>S276*H276</f>
        <v>0</v>
      </c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R276" s="185" t="s">
        <v>422</v>
      </c>
      <c r="AT276" s="185" t="s">
        <v>149</v>
      </c>
      <c r="AU276" s="185" t="s">
        <v>84</v>
      </c>
      <c r="AY276" s="84" t="s">
        <v>146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84" t="s">
        <v>84</v>
      </c>
      <c r="BK276" s="186">
        <f>ROUND(I276*H276,2)</f>
        <v>0</v>
      </c>
      <c r="BL276" s="84" t="s">
        <v>422</v>
      </c>
      <c r="BM276" s="185" t="s">
        <v>946</v>
      </c>
    </row>
    <row r="277" spans="1:65" s="94" customFormat="1" ht="16.5" customHeight="1">
      <c r="A277" s="91"/>
      <c r="B277" s="92"/>
      <c r="C277" s="196" t="s">
        <v>947</v>
      </c>
      <c r="D277" s="196" t="s">
        <v>198</v>
      </c>
      <c r="E277" s="197" t="s">
        <v>948</v>
      </c>
      <c r="F277" s="198" t="s">
        <v>949</v>
      </c>
      <c r="G277" s="199" t="s">
        <v>161</v>
      </c>
      <c r="H277" s="200">
        <v>5</v>
      </c>
      <c r="I277" s="81"/>
      <c r="J277" s="201">
        <f>ROUND(I277*H277,2)</f>
        <v>0</v>
      </c>
      <c r="K277" s="202"/>
      <c r="L277" s="203"/>
      <c r="M277" s="204" t="s">
        <v>1</v>
      </c>
      <c r="N277" s="205" t="s">
        <v>39</v>
      </c>
      <c r="O277" s="182"/>
      <c r="P277" s="183">
        <f>O277*H277</f>
        <v>0</v>
      </c>
      <c r="Q277" s="183">
        <v>0</v>
      </c>
      <c r="R277" s="183">
        <f>Q277*H277</f>
        <v>0</v>
      </c>
      <c r="S277" s="183">
        <v>0</v>
      </c>
      <c r="T277" s="184">
        <f>S277*H277</f>
        <v>0</v>
      </c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R277" s="185" t="s">
        <v>540</v>
      </c>
      <c r="AT277" s="185" t="s">
        <v>198</v>
      </c>
      <c r="AU277" s="185" t="s">
        <v>84</v>
      </c>
      <c r="AY277" s="84" t="s">
        <v>146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84" t="s">
        <v>84</v>
      </c>
      <c r="BK277" s="186">
        <f>ROUND(I277*H277,2)</f>
        <v>0</v>
      </c>
      <c r="BL277" s="84" t="s">
        <v>422</v>
      </c>
      <c r="BM277" s="185" t="s">
        <v>950</v>
      </c>
    </row>
    <row r="278" spans="1:47" s="94" customFormat="1" ht="48">
      <c r="A278" s="91"/>
      <c r="B278" s="92"/>
      <c r="C278" s="91"/>
      <c r="D278" s="189" t="s">
        <v>203</v>
      </c>
      <c r="E278" s="91"/>
      <c r="F278" s="206" t="s">
        <v>951</v>
      </c>
      <c r="G278" s="91"/>
      <c r="H278" s="91"/>
      <c r="I278" s="77"/>
      <c r="J278" s="91"/>
      <c r="K278" s="91"/>
      <c r="L278" s="92"/>
      <c r="M278" s="207"/>
      <c r="N278" s="208"/>
      <c r="O278" s="182"/>
      <c r="P278" s="182"/>
      <c r="Q278" s="182"/>
      <c r="R278" s="182"/>
      <c r="S278" s="182"/>
      <c r="T278" s="209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T278" s="84" t="s">
        <v>203</v>
      </c>
      <c r="AU278" s="84" t="s">
        <v>84</v>
      </c>
    </row>
    <row r="279" spans="1:47" s="94" customFormat="1" ht="15.6" customHeight="1">
      <c r="A279" s="233"/>
      <c r="B279" s="92"/>
      <c r="C279" s="173" t="s">
        <v>952</v>
      </c>
      <c r="D279" s="173" t="s">
        <v>149</v>
      </c>
      <c r="E279" s="174" t="s">
        <v>1348</v>
      </c>
      <c r="F279" s="175" t="s">
        <v>1349</v>
      </c>
      <c r="G279" s="176" t="s">
        <v>161</v>
      </c>
      <c r="H279" s="177">
        <v>4</v>
      </c>
      <c r="I279" s="79"/>
      <c r="J279" s="178">
        <f>ROUND(I279*H279,2)</f>
        <v>0</v>
      </c>
      <c r="K279" s="233"/>
      <c r="L279" s="92"/>
      <c r="M279" s="207"/>
      <c r="N279" s="208"/>
      <c r="O279" s="182"/>
      <c r="P279" s="182"/>
      <c r="Q279" s="182"/>
      <c r="R279" s="182"/>
      <c r="S279" s="182"/>
      <c r="T279" s="209"/>
      <c r="U279" s="233"/>
      <c r="V279" s="233"/>
      <c r="W279" s="233"/>
      <c r="X279" s="233"/>
      <c r="Y279" s="233"/>
      <c r="Z279" s="233"/>
      <c r="AA279" s="233"/>
      <c r="AB279" s="233"/>
      <c r="AC279" s="233"/>
      <c r="AD279" s="233"/>
      <c r="AE279" s="233"/>
      <c r="AT279" s="84"/>
      <c r="AU279" s="84"/>
    </row>
    <row r="280" spans="1:65" s="94" customFormat="1" ht="16.5" customHeight="1">
      <c r="A280" s="91"/>
      <c r="B280" s="92"/>
      <c r="C280" s="173" t="s">
        <v>952</v>
      </c>
      <c r="D280" s="173" t="s">
        <v>149</v>
      </c>
      <c r="E280" s="174" t="s">
        <v>953</v>
      </c>
      <c r="F280" s="175" t="s">
        <v>954</v>
      </c>
      <c r="G280" s="176" t="s">
        <v>161</v>
      </c>
      <c r="H280" s="177">
        <v>34</v>
      </c>
      <c r="I280" s="79"/>
      <c r="J280" s="178">
        <f>ROUND(I280*H280,2)</f>
        <v>0</v>
      </c>
      <c r="K280" s="179"/>
      <c r="L280" s="92"/>
      <c r="M280" s="180" t="s">
        <v>1</v>
      </c>
      <c r="N280" s="181" t="s">
        <v>39</v>
      </c>
      <c r="O280" s="182"/>
      <c r="P280" s="183">
        <f>O280*H280</f>
        <v>0</v>
      </c>
      <c r="Q280" s="183">
        <v>0</v>
      </c>
      <c r="R280" s="183">
        <f>Q280*H280</f>
        <v>0</v>
      </c>
      <c r="S280" s="183">
        <v>0</v>
      </c>
      <c r="T280" s="184">
        <f>S280*H280</f>
        <v>0</v>
      </c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R280" s="185" t="s">
        <v>422</v>
      </c>
      <c r="AT280" s="185" t="s">
        <v>149</v>
      </c>
      <c r="AU280" s="185" t="s">
        <v>84</v>
      </c>
      <c r="AY280" s="84" t="s">
        <v>146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84" t="s">
        <v>84</v>
      </c>
      <c r="BK280" s="186">
        <f>ROUND(I280*H280,2)</f>
        <v>0</v>
      </c>
      <c r="BL280" s="84" t="s">
        <v>422</v>
      </c>
      <c r="BM280" s="185" t="s">
        <v>955</v>
      </c>
    </row>
    <row r="281" spans="1:65" s="94" customFormat="1" ht="16.5" customHeight="1">
      <c r="A281" s="91"/>
      <c r="B281" s="92"/>
      <c r="C281" s="196" t="s">
        <v>956</v>
      </c>
      <c r="D281" s="196" t="s">
        <v>198</v>
      </c>
      <c r="E281" s="197" t="s">
        <v>957</v>
      </c>
      <c r="F281" s="198" t="s">
        <v>958</v>
      </c>
      <c r="G281" s="199" t="s">
        <v>161</v>
      </c>
      <c r="H281" s="200">
        <v>34</v>
      </c>
      <c r="I281" s="81"/>
      <c r="J281" s="201">
        <f>ROUND(I281*H281,2)</f>
        <v>0</v>
      </c>
      <c r="K281" s="202"/>
      <c r="L281" s="203"/>
      <c r="M281" s="204" t="s">
        <v>1</v>
      </c>
      <c r="N281" s="205" t="s">
        <v>39</v>
      </c>
      <c r="O281" s="182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R281" s="185" t="s">
        <v>540</v>
      </c>
      <c r="AT281" s="185" t="s">
        <v>198</v>
      </c>
      <c r="AU281" s="185" t="s">
        <v>84</v>
      </c>
      <c r="AY281" s="84" t="s">
        <v>146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84" t="s">
        <v>84</v>
      </c>
      <c r="BK281" s="186">
        <f>ROUND(I281*H281,2)</f>
        <v>0</v>
      </c>
      <c r="BL281" s="84" t="s">
        <v>422</v>
      </c>
      <c r="BM281" s="185" t="s">
        <v>959</v>
      </c>
    </row>
    <row r="282" spans="1:47" s="94" customFormat="1" ht="48">
      <c r="A282" s="91"/>
      <c r="B282" s="92"/>
      <c r="C282" s="91"/>
      <c r="D282" s="189" t="s">
        <v>203</v>
      </c>
      <c r="E282" s="91"/>
      <c r="F282" s="206" t="s">
        <v>960</v>
      </c>
      <c r="G282" s="91"/>
      <c r="H282" s="91"/>
      <c r="I282" s="77"/>
      <c r="J282" s="91"/>
      <c r="K282" s="91"/>
      <c r="L282" s="92"/>
      <c r="M282" s="207"/>
      <c r="N282" s="208"/>
      <c r="O282" s="182"/>
      <c r="P282" s="182"/>
      <c r="Q282" s="182"/>
      <c r="R282" s="182"/>
      <c r="S282" s="182"/>
      <c r="T282" s="209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T282" s="84" t="s">
        <v>203</v>
      </c>
      <c r="AU282" s="84" t="s">
        <v>84</v>
      </c>
    </row>
    <row r="283" spans="1:65" s="94" customFormat="1" ht="60" customHeight="1">
      <c r="A283" s="91"/>
      <c r="B283" s="92"/>
      <c r="C283" s="173" t="s">
        <v>961</v>
      </c>
      <c r="D283" s="173" t="s">
        <v>149</v>
      </c>
      <c r="E283" s="174" t="s">
        <v>962</v>
      </c>
      <c r="F283" s="175" t="s">
        <v>963</v>
      </c>
      <c r="G283" s="176" t="s">
        <v>161</v>
      </c>
      <c r="H283" s="177">
        <v>6</v>
      </c>
      <c r="I283" s="79"/>
      <c r="J283" s="178">
        <f aca="true" t="shared" si="70" ref="J283:J288">ROUND(I283*H283,2)</f>
        <v>0</v>
      </c>
      <c r="K283" s="179"/>
      <c r="L283" s="92"/>
      <c r="M283" s="180" t="s">
        <v>1</v>
      </c>
      <c r="N283" s="181" t="s">
        <v>39</v>
      </c>
      <c r="O283" s="182"/>
      <c r="P283" s="183">
        <f aca="true" t="shared" si="71" ref="P283:P288">O283*H283</f>
        <v>0</v>
      </c>
      <c r="Q283" s="183">
        <v>5E-05</v>
      </c>
      <c r="R283" s="183">
        <f aca="true" t="shared" si="72" ref="R283:R288">Q283*H283</f>
        <v>0.00030000000000000003</v>
      </c>
      <c r="S283" s="183">
        <v>0</v>
      </c>
      <c r="T283" s="184">
        <f aca="true" t="shared" si="73" ref="T283:T288">S283*H283</f>
        <v>0</v>
      </c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R283" s="185" t="s">
        <v>422</v>
      </c>
      <c r="AT283" s="185" t="s">
        <v>149</v>
      </c>
      <c r="AU283" s="185" t="s">
        <v>84</v>
      </c>
      <c r="AY283" s="84" t="s">
        <v>146</v>
      </c>
      <c r="BE283" s="186">
        <f aca="true" t="shared" si="74" ref="BE283:BE288">IF(N283="základní",J283,0)</f>
        <v>0</v>
      </c>
      <c r="BF283" s="186">
        <f aca="true" t="shared" si="75" ref="BF283:BF288">IF(N283="snížená",J283,0)</f>
        <v>0</v>
      </c>
      <c r="BG283" s="186">
        <f aca="true" t="shared" si="76" ref="BG283:BG288">IF(N283="zákl. přenesená",J283,0)</f>
        <v>0</v>
      </c>
      <c r="BH283" s="186">
        <f aca="true" t="shared" si="77" ref="BH283:BH288">IF(N283="sníž. přenesená",J283,0)</f>
        <v>0</v>
      </c>
      <c r="BI283" s="186">
        <f aca="true" t="shared" si="78" ref="BI283:BI288">IF(N283="nulová",J283,0)</f>
        <v>0</v>
      </c>
      <c r="BJ283" s="84" t="s">
        <v>84</v>
      </c>
      <c r="BK283" s="186">
        <f aca="true" t="shared" si="79" ref="BK283:BK288">ROUND(I283*H283,2)</f>
        <v>0</v>
      </c>
      <c r="BL283" s="84" t="s">
        <v>422</v>
      </c>
      <c r="BM283" s="185" t="s">
        <v>964</v>
      </c>
    </row>
    <row r="284" spans="1:65" s="94" customFormat="1" ht="24" customHeight="1">
      <c r="A284" s="91"/>
      <c r="B284" s="92"/>
      <c r="C284" s="173" t="s">
        <v>965</v>
      </c>
      <c r="D284" s="173" t="s">
        <v>149</v>
      </c>
      <c r="E284" s="174" t="s">
        <v>966</v>
      </c>
      <c r="F284" s="175" t="s">
        <v>967</v>
      </c>
      <c r="G284" s="176" t="s">
        <v>161</v>
      </c>
      <c r="H284" s="177">
        <v>1</v>
      </c>
      <c r="I284" s="79"/>
      <c r="J284" s="178">
        <f t="shared" si="70"/>
        <v>0</v>
      </c>
      <c r="K284" s="179"/>
      <c r="L284" s="92"/>
      <c r="M284" s="180" t="s">
        <v>1</v>
      </c>
      <c r="N284" s="181" t="s">
        <v>39</v>
      </c>
      <c r="O284" s="182"/>
      <c r="P284" s="183">
        <f t="shared" si="71"/>
        <v>0</v>
      </c>
      <c r="Q284" s="183">
        <v>0</v>
      </c>
      <c r="R284" s="183">
        <f t="shared" si="72"/>
        <v>0</v>
      </c>
      <c r="S284" s="183">
        <v>0</v>
      </c>
      <c r="T284" s="184">
        <f t="shared" si="73"/>
        <v>0</v>
      </c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R284" s="185" t="s">
        <v>422</v>
      </c>
      <c r="AT284" s="185" t="s">
        <v>149</v>
      </c>
      <c r="AU284" s="185" t="s">
        <v>84</v>
      </c>
      <c r="AY284" s="84" t="s">
        <v>146</v>
      </c>
      <c r="BE284" s="186">
        <f t="shared" si="74"/>
        <v>0</v>
      </c>
      <c r="BF284" s="186">
        <f t="shared" si="75"/>
        <v>0</v>
      </c>
      <c r="BG284" s="186">
        <f t="shared" si="76"/>
        <v>0</v>
      </c>
      <c r="BH284" s="186">
        <f t="shared" si="77"/>
        <v>0</v>
      </c>
      <c r="BI284" s="186">
        <f t="shared" si="78"/>
        <v>0</v>
      </c>
      <c r="BJ284" s="84" t="s">
        <v>84</v>
      </c>
      <c r="BK284" s="186">
        <f t="shared" si="79"/>
        <v>0</v>
      </c>
      <c r="BL284" s="84" t="s">
        <v>422</v>
      </c>
      <c r="BM284" s="185" t="s">
        <v>968</v>
      </c>
    </row>
    <row r="285" spans="1:65" s="94" customFormat="1" ht="16.5" customHeight="1">
      <c r="A285" s="91"/>
      <c r="B285" s="92"/>
      <c r="C285" s="196" t="s">
        <v>969</v>
      </c>
      <c r="D285" s="196" t="s">
        <v>198</v>
      </c>
      <c r="E285" s="197" t="s">
        <v>970</v>
      </c>
      <c r="F285" s="198" t="s">
        <v>971</v>
      </c>
      <c r="G285" s="199" t="s">
        <v>161</v>
      </c>
      <c r="H285" s="200">
        <v>1</v>
      </c>
      <c r="I285" s="81"/>
      <c r="J285" s="201">
        <f t="shared" si="70"/>
        <v>0</v>
      </c>
      <c r="K285" s="202"/>
      <c r="L285" s="203"/>
      <c r="M285" s="204" t="s">
        <v>1</v>
      </c>
      <c r="N285" s="205" t="s">
        <v>39</v>
      </c>
      <c r="O285" s="182"/>
      <c r="P285" s="183">
        <f t="shared" si="71"/>
        <v>0</v>
      </c>
      <c r="Q285" s="183">
        <v>0.0001</v>
      </c>
      <c r="R285" s="183">
        <f t="shared" si="72"/>
        <v>0.0001</v>
      </c>
      <c r="S285" s="183">
        <v>0</v>
      </c>
      <c r="T285" s="184">
        <f t="shared" si="73"/>
        <v>0</v>
      </c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R285" s="185" t="s">
        <v>540</v>
      </c>
      <c r="AT285" s="185" t="s">
        <v>198</v>
      </c>
      <c r="AU285" s="185" t="s">
        <v>84</v>
      </c>
      <c r="AY285" s="84" t="s">
        <v>146</v>
      </c>
      <c r="BE285" s="186">
        <f t="shared" si="74"/>
        <v>0</v>
      </c>
      <c r="BF285" s="186">
        <f t="shared" si="75"/>
        <v>0</v>
      </c>
      <c r="BG285" s="186">
        <f t="shared" si="76"/>
        <v>0</v>
      </c>
      <c r="BH285" s="186">
        <f t="shared" si="77"/>
        <v>0</v>
      </c>
      <c r="BI285" s="186">
        <f t="shared" si="78"/>
        <v>0</v>
      </c>
      <c r="BJ285" s="84" t="s">
        <v>84</v>
      </c>
      <c r="BK285" s="186">
        <f t="shared" si="79"/>
        <v>0</v>
      </c>
      <c r="BL285" s="84" t="s">
        <v>422</v>
      </c>
      <c r="BM285" s="185" t="s">
        <v>972</v>
      </c>
    </row>
    <row r="286" spans="1:65" s="94" customFormat="1" ht="16.5" customHeight="1">
      <c r="A286" s="91"/>
      <c r="B286" s="92"/>
      <c r="C286" s="173" t="s">
        <v>973</v>
      </c>
      <c r="D286" s="173" t="s">
        <v>149</v>
      </c>
      <c r="E286" s="174" t="s">
        <v>974</v>
      </c>
      <c r="F286" s="175" t="s">
        <v>975</v>
      </c>
      <c r="G286" s="176" t="s">
        <v>161</v>
      </c>
      <c r="H286" s="177">
        <v>1</v>
      </c>
      <c r="I286" s="79"/>
      <c r="J286" s="178">
        <f t="shared" si="70"/>
        <v>0</v>
      </c>
      <c r="K286" s="179"/>
      <c r="L286" s="92"/>
      <c r="M286" s="180" t="s">
        <v>1</v>
      </c>
      <c r="N286" s="181" t="s">
        <v>39</v>
      </c>
      <c r="O286" s="182"/>
      <c r="P286" s="183">
        <f t="shared" si="71"/>
        <v>0</v>
      </c>
      <c r="Q286" s="183">
        <v>0</v>
      </c>
      <c r="R286" s="183">
        <f t="shared" si="72"/>
        <v>0</v>
      </c>
      <c r="S286" s="183">
        <v>0</v>
      </c>
      <c r="T286" s="184">
        <f t="shared" si="73"/>
        <v>0</v>
      </c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R286" s="185" t="s">
        <v>422</v>
      </c>
      <c r="AT286" s="185" t="s">
        <v>149</v>
      </c>
      <c r="AU286" s="185" t="s">
        <v>84</v>
      </c>
      <c r="AY286" s="84" t="s">
        <v>146</v>
      </c>
      <c r="BE286" s="186">
        <f t="shared" si="74"/>
        <v>0</v>
      </c>
      <c r="BF286" s="186">
        <f t="shared" si="75"/>
        <v>0</v>
      </c>
      <c r="BG286" s="186">
        <f t="shared" si="76"/>
        <v>0</v>
      </c>
      <c r="BH286" s="186">
        <f t="shared" si="77"/>
        <v>0</v>
      </c>
      <c r="BI286" s="186">
        <f t="shared" si="78"/>
        <v>0</v>
      </c>
      <c r="BJ286" s="84" t="s">
        <v>84</v>
      </c>
      <c r="BK286" s="186">
        <f t="shared" si="79"/>
        <v>0</v>
      </c>
      <c r="BL286" s="84" t="s">
        <v>422</v>
      </c>
      <c r="BM286" s="185" t="s">
        <v>976</v>
      </c>
    </row>
    <row r="287" spans="1:65" s="94" customFormat="1" ht="24" customHeight="1">
      <c r="A287" s="91"/>
      <c r="B287" s="92"/>
      <c r="C287" s="196" t="s">
        <v>977</v>
      </c>
      <c r="D287" s="196" t="s">
        <v>198</v>
      </c>
      <c r="E287" s="197" t="s">
        <v>978</v>
      </c>
      <c r="F287" s="198" t="s">
        <v>979</v>
      </c>
      <c r="G287" s="199" t="s">
        <v>161</v>
      </c>
      <c r="H287" s="200">
        <v>1</v>
      </c>
      <c r="I287" s="81"/>
      <c r="J287" s="201">
        <f t="shared" si="70"/>
        <v>0</v>
      </c>
      <c r="K287" s="202"/>
      <c r="L287" s="203"/>
      <c r="M287" s="204" t="s">
        <v>1</v>
      </c>
      <c r="N287" s="205" t="s">
        <v>39</v>
      </c>
      <c r="O287" s="182"/>
      <c r="P287" s="183">
        <f t="shared" si="71"/>
        <v>0</v>
      </c>
      <c r="Q287" s="183">
        <v>0.00155</v>
      </c>
      <c r="R287" s="183">
        <f t="shared" si="72"/>
        <v>0.00155</v>
      </c>
      <c r="S287" s="183">
        <v>0</v>
      </c>
      <c r="T287" s="184">
        <f t="shared" si="73"/>
        <v>0</v>
      </c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R287" s="185" t="s">
        <v>540</v>
      </c>
      <c r="AT287" s="185" t="s">
        <v>198</v>
      </c>
      <c r="AU287" s="185" t="s">
        <v>84</v>
      </c>
      <c r="AY287" s="84" t="s">
        <v>146</v>
      </c>
      <c r="BE287" s="186">
        <f t="shared" si="74"/>
        <v>0</v>
      </c>
      <c r="BF287" s="186">
        <f t="shared" si="75"/>
        <v>0</v>
      </c>
      <c r="BG287" s="186">
        <f t="shared" si="76"/>
        <v>0</v>
      </c>
      <c r="BH287" s="186">
        <f t="shared" si="77"/>
        <v>0</v>
      </c>
      <c r="BI287" s="186">
        <f t="shared" si="78"/>
        <v>0</v>
      </c>
      <c r="BJ287" s="84" t="s">
        <v>84</v>
      </c>
      <c r="BK287" s="186">
        <f t="shared" si="79"/>
        <v>0</v>
      </c>
      <c r="BL287" s="84" t="s">
        <v>422</v>
      </c>
      <c r="BM287" s="185" t="s">
        <v>980</v>
      </c>
    </row>
    <row r="288" spans="1:65" s="94" customFormat="1" ht="24" customHeight="1">
      <c r="A288" s="91"/>
      <c r="B288" s="92"/>
      <c r="C288" s="173" t="s">
        <v>981</v>
      </c>
      <c r="D288" s="173" t="s">
        <v>149</v>
      </c>
      <c r="E288" s="174" t="s">
        <v>982</v>
      </c>
      <c r="F288" s="175" t="s">
        <v>983</v>
      </c>
      <c r="G288" s="176" t="s">
        <v>152</v>
      </c>
      <c r="H288" s="177">
        <v>300</v>
      </c>
      <c r="I288" s="79"/>
      <c r="J288" s="178">
        <f t="shared" si="70"/>
        <v>0</v>
      </c>
      <c r="K288" s="179"/>
      <c r="L288" s="92"/>
      <c r="M288" s="180" t="s">
        <v>1</v>
      </c>
      <c r="N288" s="181" t="s">
        <v>39</v>
      </c>
      <c r="O288" s="182"/>
      <c r="P288" s="183">
        <f t="shared" si="71"/>
        <v>0</v>
      </c>
      <c r="Q288" s="183">
        <v>0</v>
      </c>
      <c r="R288" s="183">
        <f t="shared" si="72"/>
        <v>0</v>
      </c>
      <c r="S288" s="183">
        <v>0</v>
      </c>
      <c r="T288" s="184">
        <f t="shared" si="73"/>
        <v>0</v>
      </c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R288" s="185" t="s">
        <v>422</v>
      </c>
      <c r="AT288" s="185" t="s">
        <v>149</v>
      </c>
      <c r="AU288" s="185" t="s">
        <v>84</v>
      </c>
      <c r="AY288" s="84" t="s">
        <v>146</v>
      </c>
      <c r="BE288" s="186">
        <f t="shared" si="74"/>
        <v>0</v>
      </c>
      <c r="BF288" s="186">
        <f t="shared" si="75"/>
        <v>0</v>
      </c>
      <c r="BG288" s="186">
        <f t="shared" si="76"/>
        <v>0</v>
      </c>
      <c r="BH288" s="186">
        <f t="shared" si="77"/>
        <v>0</v>
      </c>
      <c r="BI288" s="186">
        <f t="shared" si="78"/>
        <v>0</v>
      </c>
      <c r="BJ288" s="84" t="s">
        <v>84</v>
      </c>
      <c r="BK288" s="186">
        <f t="shared" si="79"/>
        <v>0</v>
      </c>
      <c r="BL288" s="84" t="s">
        <v>422</v>
      </c>
      <c r="BM288" s="185" t="s">
        <v>984</v>
      </c>
    </row>
    <row r="289" spans="1:47" s="94" customFormat="1" ht="19.2">
      <c r="A289" s="91"/>
      <c r="B289" s="92"/>
      <c r="C289" s="91"/>
      <c r="D289" s="189" t="s">
        <v>203</v>
      </c>
      <c r="E289" s="91"/>
      <c r="F289" s="206" t="s">
        <v>985</v>
      </c>
      <c r="G289" s="91"/>
      <c r="H289" s="91"/>
      <c r="I289" s="77"/>
      <c r="J289" s="91"/>
      <c r="K289" s="91"/>
      <c r="L289" s="92"/>
      <c r="M289" s="207"/>
      <c r="N289" s="208"/>
      <c r="O289" s="182"/>
      <c r="P289" s="182"/>
      <c r="Q289" s="182"/>
      <c r="R289" s="182"/>
      <c r="S289" s="182"/>
      <c r="T289" s="209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T289" s="84" t="s">
        <v>203</v>
      </c>
      <c r="AU289" s="84" t="s">
        <v>84</v>
      </c>
    </row>
    <row r="290" spans="1:65" s="94" customFormat="1" ht="60" customHeight="1">
      <c r="A290" s="91"/>
      <c r="B290" s="92"/>
      <c r="C290" s="173" t="s">
        <v>986</v>
      </c>
      <c r="D290" s="173" t="s">
        <v>149</v>
      </c>
      <c r="E290" s="174" t="s">
        <v>551</v>
      </c>
      <c r="F290" s="175" t="s">
        <v>987</v>
      </c>
      <c r="G290" s="176" t="s">
        <v>152</v>
      </c>
      <c r="H290" s="177">
        <v>1310</v>
      </c>
      <c r="I290" s="79"/>
      <c r="J290" s="178">
        <f>ROUND(I290*H290,2)</f>
        <v>0</v>
      </c>
      <c r="K290" s="179"/>
      <c r="L290" s="92"/>
      <c r="M290" s="180" t="s">
        <v>1</v>
      </c>
      <c r="N290" s="181" t="s">
        <v>39</v>
      </c>
      <c r="O290" s="182"/>
      <c r="P290" s="183">
        <f>O290*H290</f>
        <v>0</v>
      </c>
      <c r="Q290" s="183">
        <v>0</v>
      </c>
      <c r="R290" s="183">
        <f>Q290*H290</f>
        <v>0</v>
      </c>
      <c r="S290" s="183">
        <v>0</v>
      </c>
      <c r="T290" s="184">
        <f>S290*H290</f>
        <v>0</v>
      </c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R290" s="185" t="s">
        <v>422</v>
      </c>
      <c r="AT290" s="185" t="s">
        <v>149</v>
      </c>
      <c r="AU290" s="185" t="s">
        <v>84</v>
      </c>
      <c r="AY290" s="84" t="s">
        <v>146</v>
      </c>
      <c r="BE290" s="186">
        <f>IF(N290="základní",J290,0)</f>
        <v>0</v>
      </c>
      <c r="BF290" s="186">
        <f>IF(N290="snížená",J290,0)</f>
        <v>0</v>
      </c>
      <c r="BG290" s="186">
        <f>IF(N290="zákl. přenesená",J290,0)</f>
        <v>0</v>
      </c>
      <c r="BH290" s="186">
        <f>IF(N290="sníž. přenesená",J290,0)</f>
        <v>0</v>
      </c>
      <c r="BI290" s="186">
        <f>IF(N290="nulová",J290,0)</f>
        <v>0</v>
      </c>
      <c r="BJ290" s="84" t="s">
        <v>84</v>
      </c>
      <c r="BK290" s="186">
        <f>ROUND(I290*H290,2)</f>
        <v>0</v>
      </c>
      <c r="BL290" s="84" t="s">
        <v>422</v>
      </c>
      <c r="BM290" s="185" t="s">
        <v>988</v>
      </c>
    </row>
    <row r="291" spans="1:65" s="94" customFormat="1" ht="16.5" customHeight="1">
      <c r="A291" s="91"/>
      <c r="B291" s="92"/>
      <c r="C291" s="196" t="s">
        <v>989</v>
      </c>
      <c r="D291" s="196" t="s">
        <v>198</v>
      </c>
      <c r="E291" s="197" t="s">
        <v>990</v>
      </c>
      <c r="F291" s="198" t="s">
        <v>991</v>
      </c>
      <c r="G291" s="199" t="s">
        <v>152</v>
      </c>
      <c r="H291" s="200">
        <v>1310</v>
      </c>
      <c r="I291" s="81"/>
      <c r="J291" s="201">
        <f>ROUND(I291*H291,2)</f>
        <v>0</v>
      </c>
      <c r="K291" s="202"/>
      <c r="L291" s="203"/>
      <c r="M291" s="204" t="s">
        <v>1</v>
      </c>
      <c r="N291" s="205" t="s">
        <v>39</v>
      </c>
      <c r="O291" s="182"/>
      <c r="P291" s="183">
        <f>O291*H291</f>
        <v>0</v>
      </c>
      <c r="Q291" s="183">
        <v>3E-05</v>
      </c>
      <c r="R291" s="183">
        <f>Q291*H291</f>
        <v>0.0393</v>
      </c>
      <c r="S291" s="183">
        <v>0</v>
      </c>
      <c r="T291" s="184">
        <f>S291*H291</f>
        <v>0</v>
      </c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R291" s="185" t="s">
        <v>512</v>
      </c>
      <c r="AT291" s="185" t="s">
        <v>198</v>
      </c>
      <c r="AU291" s="185" t="s">
        <v>84</v>
      </c>
      <c r="AY291" s="84" t="s">
        <v>146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84" t="s">
        <v>84</v>
      </c>
      <c r="BK291" s="186">
        <f>ROUND(I291*H291,2)</f>
        <v>0</v>
      </c>
      <c r="BL291" s="84" t="s">
        <v>512</v>
      </c>
      <c r="BM291" s="185" t="s">
        <v>992</v>
      </c>
    </row>
    <row r="292" spans="1:47" s="94" customFormat="1" ht="19.2">
      <c r="A292" s="91"/>
      <c r="B292" s="92"/>
      <c r="C292" s="91"/>
      <c r="D292" s="189" t="s">
        <v>203</v>
      </c>
      <c r="E292" s="91"/>
      <c r="F292" s="206" t="s">
        <v>710</v>
      </c>
      <c r="G292" s="91"/>
      <c r="H292" s="91"/>
      <c r="I292" s="77"/>
      <c r="J292" s="91"/>
      <c r="K292" s="91"/>
      <c r="L292" s="92"/>
      <c r="M292" s="207"/>
      <c r="N292" s="208"/>
      <c r="O292" s="182"/>
      <c r="P292" s="182"/>
      <c r="Q292" s="182"/>
      <c r="R292" s="182"/>
      <c r="S292" s="182"/>
      <c r="T292" s="209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T292" s="84" t="s">
        <v>203</v>
      </c>
      <c r="AU292" s="84" t="s">
        <v>84</v>
      </c>
    </row>
    <row r="293" spans="1:65" s="94" customFormat="1" ht="24" customHeight="1">
      <c r="A293" s="91"/>
      <c r="B293" s="92"/>
      <c r="C293" s="173" t="s">
        <v>993</v>
      </c>
      <c r="D293" s="173" t="s">
        <v>149</v>
      </c>
      <c r="E293" s="174" t="s">
        <v>994</v>
      </c>
      <c r="F293" s="175" t="s">
        <v>995</v>
      </c>
      <c r="G293" s="176" t="s">
        <v>161</v>
      </c>
      <c r="H293" s="177">
        <v>1</v>
      </c>
      <c r="I293" s="79"/>
      <c r="J293" s="178">
        <f>ROUND(I293*H293,2)</f>
        <v>0</v>
      </c>
      <c r="K293" s="179"/>
      <c r="L293" s="92"/>
      <c r="M293" s="180" t="s">
        <v>1</v>
      </c>
      <c r="N293" s="181" t="s">
        <v>39</v>
      </c>
      <c r="O293" s="182"/>
      <c r="P293" s="183">
        <f>O293*H293</f>
        <v>0</v>
      </c>
      <c r="Q293" s="183">
        <v>0</v>
      </c>
      <c r="R293" s="183">
        <f>Q293*H293</f>
        <v>0</v>
      </c>
      <c r="S293" s="183">
        <v>0</v>
      </c>
      <c r="T293" s="184">
        <f>S293*H293</f>
        <v>0</v>
      </c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R293" s="185" t="s">
        <v>422</v>
      </c>
      <c r="AT293" s="185" t="s">
        <v>149</v>
      </c>
      <c r="AU293" s="185" t="s">
        <v>84</v>
      </c>
      <c r="AY293" s="84" t="s">
        <v>146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84" t="s">
        <v>84</v>
      </c>
      <c r="BK293" s="186">
        <f>ROUND(I293*H293,2)</f>
        <v>0</v>
      </c>
      <c r="BL293" s="84" t="s">
        <v>422</v>
      </c>
      <c r="BM293" s="185" t="s">
        <v>996</v>
      </c>
    </row>
    <row r="294" spans="1:65" s="94" customFormat="1" ht="24" customHeight="1">
      <c r="A294" s="91"/>
      <c r="B294" s="92"/>
      <c r="C294" s="173" t="s">
        <v>997</v>
      </c>
      <c r="D294" s="173" t="s">
        <v>149</v>
      </c>
      <c r="E294" s="174" t="s">
        <v>998</v>
      </c>
      <c r="F294" s="175" t="s">
        <v>999</v>
      </c>
      <c r="G294" s="176" t="s">
        <v>161</v>
      </c>
      <c r="H294" s="177">
        <v>1</v>
      </c>
      <c r="I294" s="79"/>
      <c r="J294" s="178">
        <f>ROUND(I294*H294,2)</f>
        <v>0</v>
      </c>
      <c r="K294" s="179"/>
      <c r="L294" s="92"/>
      <c r="M294" s="180" t="s">
        <v>1</v>
      </c>
      <c r="N294" s="181" t="s">
        <v>39</v>
      </c>
      <c r="O294" s="182"/>
      <c r="P294" s="183">
        <f>O294*H294</f>
        <v>0</v>
      </c>
      <c r="Q294" s="183">
        <v>0</v>
      </c>
      <c r="R294" s="183">
        <f>Q294*H294</f>
        <v>0</v>
      </c>
      <c r="S294" s="183">
        <v>0</v>
      </c>
      <c r="T294" s="184">
        <f>S294*H294</f>
        <v>0</v>
      </c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R294" s="185" t="s">
        <v>422</v>
      </c>
      <c r="AT294" s="185" t="s">
        <v>149</v>
      </c>
      <c r="AU294" s="185" t="s">
        <v>84</v>
      </c>
      <c r="AY294" s="84" t="s">
        <v>146</v>
      </c>
      <c r="BE294" s="186">
        <f>IF(N294="základní",J294,0)</f>
        <v>0</v>
      </c>
      <c r="BF294" s="186">
        <f>IF(N294="snížená",J294,0)</f>
        <v>0</v>
      </c>
      <c r="BG294" s="186">
        <f>IF(N294="zákl. přenesená",J294,0)</f>
        <v>0</v>
      </c>
      <c r="BH294" s="186">
        <f>IF(N294="sníž. přenesená",J294,0)</f>
        <v>0</v>
      </c>
      <c r="BI294" s="186">
        <f>IF(N294="nulová",J294,0)</f>
        <v>0</v>
      </c>
      <c r="BJ294" s="84" t="s">
        <v>84</v>
      </c>
      <c r="BK294" s="186">
        <f>ROUND(I294*H294,2)</f>
        <v>0</v>
      </c>
      <c r="BL294" s="84" t="s">
        <v>422</v>
      </c>
      <c r="BM294" s="185" t="s">
        <v>1000</v>
      </c>
    </row>
    <row r="295" spans="1:65" s="94" customFormat="1" ht="24" customHeight="1">
      <c r="A295" s="91"/>
      <c r="B295" s="92"/>
      <c r="C295" s="196" t="s">
        <v>1001</v>
      </c>
      <c r="D295" s="196" t="s">
        <v>198</v>
      </c>
      <c r="E295" s="197" t="s">
        <v>1002</v>
      </c>
      <c r="F295" s="198" t="s">
        <v>1003</v>
      </c>
      <c r="G295" s="199" t="s">
        <v>161</v>
      </c>
      <c r="H295" s="200">
        <v>1</v>
      </c>
      <c r="I295" s="81"/>
      <c r="J295" s="201">
        <f>ROUND(I295*H295,2)</f>
        <v>0</v>
      </c>
      <c r="K295" s="202"/>
      <c r="L295" s="203"/>
      <c r="M295" s="204" t="s">
        <v>1</v>
      </c>
      <c r="N295" s="205" t="s">
        <v>39</v>
      </c>
      <c r="O295" s="182"/>
      <c r="P295" s="183">
        <f>O295*H295</f>
        <v>0</v>
      </c>
      <c r="Q295" s="183">
        <v>0</v>
      </c>
      <c r="R295" s="183">
        <f>Q295*H295</f>
        <v>0</v>
      </c>
      <c r="S295" s="183">
        <v>0</v>
      </c>
      <c r="T295" s="184">
        <f>S295*H295</f>
        <v>0</v>
      </c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R295" s="185" t="s">
        <v>540</v>
      </c>
      <c r="AT295" s="185" t="s">
        <v>198</v>
      </c>
      <c r="AU295" s="185" t="s">
        <v>84</v>
      </c>
      <c r="AY295" s="84" t="s">
        <v>146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84" t="s">
        <v>84</v>
      </c>
      <c r="BK295" s="186">
        <f>ROUND(I295*H295,2)</f>
        <v>0</v>
      </c>
      <c r="BL295" s="84" t="s">
        <v>422</v>
      </c>
      <c r="BM295" s="185" t="s">
        <v>1004</v>
      </c>
    </row>
    <row r="296" spans="1:47" s="94" customFormat="1" ht="19.2">
      <c r="A296" s="91"/>
      <c r="B296" s="92"/>
      <c r="C296" s="91"/>
      <c r="D296" s="189" t="s">
        <v>203</v>
      </c>
      <c r="E296" s="91"/>
      <c r="F296" s="206" t="s">
        <v>1005</v>
      </c>
      <c r="G296" s="91"/>
      <c r="H296" s="91"/>
      <c r="I296" s="77"/>
      <c r="J296" s="91"/>
      <c r="K296" s="91"/>
      <c r="L296" s="92"/>
      <c r="M296" s="207"/>
      <c r="N296" s="208"/>
      <c r="O296" s="182"/>
      <c r="P296" s="182"/>
      <c r="Q296" s="182"/>
      <c r="R296" s="182"/>
      <c r="S296" s="182"/>
      <c r="T296" s="209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T296" s="84" t="s">
        <v>203</v>
      </c>
      <c r="AU296" s="84" t="s">
        <v>84</v>
      </c>
    </row>
    <row r="297" spans="1:65" s="94" customFormat="1" ht="60" customHeight="1">
      <c r="A297" s="91"/>
      <c r="B297" s="92"/>
      <c r="C297" s="173" t="s">
        <v>1006</v>
      </c>
      <c r="D297" s="173" t="s">
        <v>149</v>
      </c>
      <c r="E297" s="174" t="s">
        <v>1007</v>
      </c>
      <c r="F297" s="175" t="s">
        <v>1008</v>
      </c>
      <c r="G297" s="176" t="s">
        <v>152</v>
      </c>
      <c r="H297" s="177">
        <v>80</v>
      </c>
      <c r="I297" s="79"/>
      <c r="J297" s="178">
        <f>ROUND(I297*H297,2)</f>
        <v>0</v>
      </c>
      <c r="K297" s="179"/>
      <c r="L297" s="92"/>
      <c r="M297" s="180" t="s">
        <v>1</v>
      </c>
      <c r="N297" s="181" t="s">
        <v>39</v>
      </c>
      <c r="O297" s="182"/>
      <c r="P297" s="183">
        <f>O297*H297</f>
        <v>0</v>
      </c>
      <c r="Q297" s="183">
        <v>0</v>
      </c>
      <c r="R297" s="183">
        <f>Q297*H297</f>
        <v>0</v>
      </c>
      <c r="S297" s="183">
        <v>0</v>
      </c>
      <c r="T297" s="184">
        <f>S297*H297</f>
        <v>0</v>
      </c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R297" s="185" t="s">
        <v>422</v>
      </c>
      <c r="AT297" s="185" t="s">
        <v>149</v>
      </c>
      <c r="AU297" s="185" t="s">
        <v>84</v>
      </c>
      <c r="AY297" s="84" t="s">
        <v>146</v>
      </c>
      <c r="BE297" s="186">
        <f>IF(N297="základní",J297,0)</f>
        <v>0</v>
      </c>
      <c r="BF297" s="186">
        <f>IF(N297="snížená",J297,0)</f>
        <v>0</v>
      </c>
      <c r="BG297" s="186">
        <f>IF(N297="zákl. přenesená",J297,0)</f>
        <v>0</v>
      </c>
      <c r="BH297" s="186">
        <f>IF(N297="sníž. přenesená",J297,0)</f>
        <v>0</v>
      </c>
      <c r="BI297" s="186">
        <f>IF(N297="nulová",J297,0)</f>
        <v>0</v>
      </c>
      <c r="BJ297" s="84" t="s">
        <v>84</v>
      </c>
      <c r="BK297" s="186">
        <f>ROUND(I297*H297,2)</f>
        <v>0</v>
      </c>
      <c r="BL297" s="84" t="s">
        <v>422</v>
      </c>
      <c r="BM297" s="185" t="s">
        <v>1009</v>
      </c>
    </row>
    <row r="298" spans="1:65" s="94" customFormat="1" ht="16.5" customHeight="1">
      <c r="A298" s="91"/>
      <c r="B298" s="92"/>
      <c r="C298" s="196" t="s">
        <v>1010</v>
      </c>
      <c r="D298" s="196" t="s">
        <v>198</v>
      </c>
      <c r="E298" s="197" t="s">
        <v>1011</v>
      </c>
      <c r="F298" s="198" t="s">
        <v>1012</v>
      </c>
      <c r="G298" s="199" t="s">
        <v>152</v>
      </c>
      <c r="H298" s="200">
        <v>80</v>
      </c>
      <c r="I298" s="81"/>
      <c r="J298" s="201">
        <f>ROUND(I298*H298,2)</f>
        <v>0</v>
      </c>
      <c r="K298" s="202"/>
      <c r="L298" s="203"/>
      <c r="M298" s="204" t="s">
        <v>1</v>
      </c>
      <c r="N298" s="205" t="s">
        <v>39</v>
      </c>
      <c r="O298" s="182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R298" s="185" t="s">
        <v>540</v>
      </c>
      <c r="AT298" s="185" t="s">
        <v>198</v>
      </c>
      <c r="AU298" s="185" t="s">
        <v>84</v>
      </c>
      <c r="AY298" s="84" t="s">
        <v>146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84" t="s">
        <v>84</v>
      </c>
      <c r="BK298" s="186">
        <f>ROUND(I298*H298,2)</f>
        <v>0</v>
      </c>
      <c r="BL298" s="84" t="s">
        <v>422</v>
      </c>
      <c r="BM298" s="185" t="s">
        <v>1013</v>
      </c>
    </row>
    <row r="299" spans="1:47" s="94" customFormat="1" ht="19.2">
      <c r="A299" s="91"/>
      <c r="B299" s="92"/>
      <c r="C299" s="91"/>
      <c r="D299" s="189" t="s">
        <v>203</v>
      </c>
      <c r="E299" s="91"/>
      <c r="F299" s="206" t="s">
        <v>1014</v>
      </c>
      <c r="G299" s="91"/>
      <c r="H299" s="91"/>
      <c r="I299" s="77"/>
      <c r="J299" s="91"/>
      <c r="K299" s="91"/>
      <c r="L299" s="92"/>
      <c r="M299" s="207"/>
      <c r="N299" s="208"/>
      <c r="O299" s="182"/>
      <c r="P299" s="182"/>
      <c r="Q299" s="182"/>
      <c r="R299" s="182"/>
      <c r="S299" s="182"/>
      <c r="T299" s="209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T299" s="84" t="s">
        <v>203</v>
      </c>
      <c r="AU299" s="84" t="s">
        <v>84</v>
      </c>
    </row>
    <row r="300" spans="2:63" s="160" customFormat="1" ht="22.8" customHeight="1">
      <c r="B300" s="161"/>
      <c r="D300" s="162" t="s">
        <v>72</v>
      </c>
      <c r="E300" s="171" t="s">
        <v>531</v>
      </c>
      <c r="F300" s="171" t="s">
        <v>532</v>
      </c>
      <c r="I300" s="78"/>
      <c r="J300" s="172">
        <f>SUM(J301:J302)</f>
        <v>0</v>
      </c>
      <c r="L300" s="161"/>
      <c r="M300" s="165"/>
      <c r="N300" s="166"/>
      <c r="O300" s="166"/>
      <c r="P300" s="167">
        <f>SUM(P301:P302)</f>
        <v>0</v>
      </c>
      <c r="Q300" s="166"/>
      <c r="R300" s="167">
        <f>SUM(R301:R302)</f>
        <v>0</v>
      </c>
      <c r="S300" s="166"/>
      <c r="T300" s="168">
        <f>SUM(T301:T302)</f>
        <v>0</v>
      </c>
      <c r="AR300" s="162" t="s">
        <v>147</v>
      </c>
      <c r="AT300" s="169" t="s">
        <v>72</v>
      </c>
      <c r="AU300" s="169" t="s">
        <v>81</v>
      </c>
      <c r="AY300" s="162" t="s">
        <v>146</v>
      </c>
      <c r="BK300" s="170">
        <f>SUM(BK301:BK302)</f>
        <v>0</v>
      </c>
    </row>
    <row r="301" spans="1:65" s="94" customFormat="1" ht="16.5" customHeight="1">
      <c r="A301" s="91"/>
      <c r="B301" s="92"/>
      <c r="C301" s="173" t="s">
        <v>512</v>
      </c>
      <c r="D301" s="173" t="s">
        <v>149</v>
      </c>
      <c r="E301" s="174" t="s">
        <v>534</v>
      </c>
      <c r="F301" s="175" t="s">
        <v>535</v>
      </c>
      <c r="G301" s="176" t="s">
        <v>161</v>
      </c>
      <c r="H301" s="177">
        <v>1</v>
      </c>
      <c r="I301" s="79"/>
      <c r="J301" s="178">
        <f>ROUND(I301*H301,2)</f>
        <v>0</v>
      </c>
      <c r="K301" s="179"/>
      <c r="L301" s="92"/>
      <c r="M301" s="180" t="s">
        <v>1</v>
      </c>
      <c r="N301" s="181" t="s">
        <v>39</v>
      </c>
      <c r="O301" s="182"/>
      <c r="P301" s="183">
        <f>O301*H301</f>
        <v>0</v>
      </c>
      <c r="Q301" s="183">
        <v>0</v>
      </c>
      <c r="R301" s="183">
        <f>Q301*H301</f>
        <v>0</v>
      </c>
      <c r="S301" s="183">
        <v>0</v>
      </c>
      <c r="T301" s="184">
        <f>S301*H301</f>
        <v>0</v>
      </c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R301" s="185" t="s">
        <v>422</v>
      </c>
      <c r="AT301" s="185" t="s">
        <v>149</v>
      </c>
      <c r="AU301" s="185" t="s">
        <v>84</v>
      </c>
      <c r="AY301" s="84" t="s">
        <v>146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84" t="s">
        <v>84</v>
      </c>
      <c r="BK301" s="186">
        <f>ROUND(I301*H301,2)</f>
        <v>0</v>
      </c>
      <c r="BL301" s="84" t="s">
        <v>422</v>
      </c>
      <c r="BM301" s="185" t="s">
        <v>1015</v>
      </c>
    </row>
    <row r="302" spans="1:65" s="94" customFormat="1" ht="16.5" customHeight="1">
      <c r="A302" s="91"/>
      <c r="B302" s="92"/>
      <c r="C302" s="196" t="s">
        <v>1016</v>
      </c>
      <c r="D302" s="196" t="s">
        <v>198</v>
      </c>
      <c r="E302" s="197" t="s">
        <v>538</v>
      </c>
      <c r="F302" s="198" t="s">
        <v>539</v>
      </c>
      <c r="G302" s="199" t="s">
        <v>161</v>
      </c>
      <c r="H302" s="200">
        <v>1</v>
      </c>
      <c r="I302" s="81"/>
      <c r="J302" s="201">
        <f>ROUND(I302*H302,2)</f>
        <v>0</v>
      </c>
      <c r="K302" s="202"/>
      <c r="L302" s="203"/>
      <c r="M302" s="204" t="s">
        <v>1</v>
      </c>
      <c r="N302" s="205" t="s">
        <v>39</v>
      </c>
      <c r="O302" s="182"/>
      <c r="P302" s="183">
        <f>O302*H302</f>
        <v>0</v>
      </c>
      <c r="Q302" s="183">
        <v>0</v>
      </c>
      <c r="R302" s="183">
        <f>Q302*H302</f>
        <v>0</v>
      </c>
      <c r="S302" s="183">
        <v>0</v>
      </c>
      <c r="T302" s="184">
        <f>S302*H302</f>
        <v>0</v>
      </c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R302" s="185" t="s">
        <v>540</v>
      </c>
      <c r="AT302" s="185" t="s">
        <v>198</v>
      </c>
      <c r="AU302" s="185" t="s">
        <v>84</v>
      </c>
      <c r="AY302" s="84" t="s">
        <v>146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84" t="s">
        <v>84</v>
      </c>
      <c r="BK302" s="186">
        <f>ROUND(I302*H302,2)</f>
        <v>0</v>
      </c>
      <c r="BL302" s="84" t="s">
        <v>422</v>
      </c>
      <c r="BM302" s="185" t="s">
        <v>1017</v>
      </c>
    </row>
    <row r="303" spans="2:63" s="160" customFormat="1" ht="22.8" customHeight="1">
      <c r="B303" s="161"/>
      <c r="D303" s="162" t="s">
        <v>72</v>
      </c>
      <c r="E303" s="171" t="s">
        <v>1018</v>
      </c>
      <c r="F303" s="171" t="s">
        <v>1019</v>
      </c>
      <c r="I303" s="78"/>
      <c r="J303" s="172">
        <f>SUM(J304:J307)</f>
        <v>0</v>
      </c>
      <c r="L303" s="161"/>
      <c r="M303" s="165"/>
      <c r="N303" s="166"/>
      <c r="O303" s="166"/>
      <c r="P303" s="167">
        <f>SUM(P304:P307)</f>
        <v>0</v>
      </c>
      <c r="Q303" s="166"/>
      <c r="R303" s="167">
        <f>SUM(R304:R307)</f>
        <v>0.31079999999999997</v>
      </c>
      <c r="S303" s="166"/>
      <c r="T303" s="168">
        <f>SUM(T304:T307)</f>
        <v>0</v>
      </c>
      <c r="AR303" s="162" t="s">
        <v>147</v>
      </c>
      <c r="AT303" s="169" t="s">
        <v>72</v>
      </c>
      <c r="AU303" s="169" t="s">
        <v>81</v>
      </c>
      <c r="AY303" s="162" t="s">
        <v>146</v>
      </c>
      <c r="BK303" s="170">
        <f>SUM(BK304:BK307)</f>
        <v>0</v>
      </c>
    </row>
    <row r="304" spans="1:65" s="94" customFormat="1" ht="36" customHeight="1">
      <c r="A304" s="91"/>
      <c r="B304" s="92"/>
      <c r="C304" s="173" t="s">
        <v>1020</v>
      </c>
      <c r="D304" s="173" t="s">
        <v>149</v>
      </c>
      <c r="E304" s="174" t="s">
        <v>1021</v>
      </c>
      <c r="F304" s="175" t="s">
        <v>1022</v>
      </c>
      <c r="G304" s="176" t="s">
        <v>152</v>
      </c>
      <c r="H304" s="177">
        <v>300</v>
      </c>
      <c r="I304" s="79"/>
      <c r="J304" s="178">
        <f>ROUND(I304*H304,2)</f>
        <v>0</v>
      </c>
      <c r="K304" s="179"/>
      <c r="L304" s="92"/>
      <c r="M304" s="180" t="s">
        <v>1</v>
      </c>
      <c r="N304" s="181" t="s">
        <v>39</v>
      </c>
      <c r="O304" s="182"/>
      <c r="P304" s="183">
        <f>O304*H304</f>
        <v>0</v>
      </c>
      <c r="Q304" s="183">
        <v>7E-05</v>
      </c>
      <c r="R304" s="183">
        <f>Q304*H304</f>
        <v>0.020999999999999998</v>
      </c>
      <c r="S304" s="183">
        <v>0</v>
      </c>
      <c r="T304" s="184">
        <f>S304*H304</f>
        <v>0</v>
      </c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R304" s="185" t="s">
        <v>422</v>
      </c>
      <c r="AT304" s="185" t="s">
        <v>149</v>
      </c>
      <c r="AU304" s="185" t="s">
        <v>84</v>
      </c>
      <c r="AY304" s="84" t="s">
        <v>146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84" t="s">
        <v>84</v>
      </c>
      <c r="BK304" s="186">
        <f>ROUND(I304*H304,2)</f>
        <v>0</v>
      </c>
      <c r="BL304" s="84" t="s">
        <v>422</v>
      </c>
      <c r="BM304" s="185" t="s">
        <v>1023</v>
      </c>
    </row>
    <row r="305" spans="1:65" s="94" customFormat="1" ht="24" customHeight="1">
      <c r="A305" s="91"/>
      <c r="B305" s="92"/>
      <c r="C305" s="173" t="s">
        <v>1024</v>
      </c>
      <c r="D305" s="173" t="s">
        <v>149</v>
      </c>
      <c r="E305" s="174" t="s">
        <v>1025</v>
      </c>
      <c r="F305" s="175" t="s">
        <v>1026</v>
      </c>
      <c r="G305" s="176" t="s">
        <v>152</v>
      </c>
      <c r="H305" s="177">
        <v>260</v>
      </c>
      <c r="I305" s="79"/>
      <c r="J305" s="178">
        <f>ROUND(I305*H305,2)</f>
        <v>0</v>
      </c>
      <c r="K305" s="179"/>
      <c r="L305" s="92"/>
      <c r="M305" s="180" t="s">
        <v>1</v>
      </c>
      <c r="N305" s="181" t="s">
        <v>39</v>
      </c>
      <c r="O305" s="182"/>
      <c r="P305" s="183">
        <f>O305*H305</f>
        <v>0</v>
      </c>
      <c r="Q305" s="183">
        <v>0.00015</v>
      </c>
      <c r="R305" s="183">
        <f>Q305*H305</f>
        <v>0.039</v>
      </c>
      <c r="S305" s="183">
        <v>0</v>
      </c>
      <c r="T305" s="184">
        <f>S305*H305</f>
        <v>0</v>
      </c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R305" s="185" t="s">
        <v>422</v>
      </c>
      <c r="AT305" s="185" t="s">
        <v>149</v>
      </c>
      <c r="AU305" s="185" t="s">
        <v>84</v>
      </c>
      <c r="AY305" s="84" t="s">
        <v>146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84" t="s">
        <v>84</v>
      </c>
      <c r="BK305" s="186">
        <f>ROUND(I305*H305,2)</f>
        <v>0</v>
      </c>
      <c r="BL305" s="84" t="s">
        <v>422</v>
      </c>
      <c r="BM305" s="185" t="s">
        <v>1027</v>
      </c>
    </row>
    <row r="306" spans="1:65" s="94" customFormat="1" ht="24" customHeight="1">
      <c r="A306" s="91"/>
      <c r="B306" s="92"/>
      <c r="C306" s="173" t="s">
        <v>1028</v>
      </c>
      <c r="D306" s="173" t="s">
        <v>149</v>
      </c>
      <c r="E306" s="174" t="s">
        <v>1029</v>
      </c>
      <c r="F306" s="175" t="s">
        <v>1030</v>
      </c>
      <c r="G306" s="176" t="s">
        <v>152</v>
      </c>
      <c r="H306" s="177">
        <v>480</v>
      </c>
      <c r="I306" s="79"/>
      <c r="J306" s="178">
        <f>ROUND(I306*H306,2)</f>
        <v>0</v>
      </c>
      <c r="K306" s="179"/>
      <c r="L306" s="92"/>
      <c r="M306" s="180" t="s">
        <v>1</v>
      </c>
      <c r="N306" s="181" t="s">
        <v>39</v>
      </c>
      <c r="O306" s="182"/>
      <c r="P306" s="183">
        <f>O306*H306</f>
        <v>0</v>
      </c>
      <c r="Q306" s="183">
        <v>0.00026</v>
      </c>
      <c r="R306" s="183">
        <f>Q306*H306</f>
        <v>0.1248</v>
      </c>
      <c r="S306" s="183">
        <v>0</v>
      </c>
      <c r="T306" s="184">
        <f>S306*H306</f>
        <v>0</v>
      </c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R306" s="185" t="s">
        <v>422</v>
      </c>
      <c r="AT306" s="185" t="s">
        <v>149</v>
      </c>
      <c r="AU306" s="185" t="s">
        <v>84</v>
      </c>
      <c r="AY306" s="84" t="s">
        <v>146</v>
      </c>
      <c r="BE306" s="186">
        <f>IF(N306="základní",J306,0)</f>
        <v>0</v>
      </c>
      <c r="BF306" s="186">
        <f>IF(N306="snížená",J306,0)</f>
        <v>0</v>
      </c>
      <c r="BG306" s="186">
        <f>IF(N306="zákl. přenesená",J306,0)</f>
        <v>0</v>
      </c>
      <c r="BH306" s="186">
        <f>IF(N306="sníž. přenesená",J306,0)</f>
        <v>0</v>
      </c>
      <c r="BI306" s="186">
        <f>IF(N306="nulová",J306,0)</f>
        <v>0</v>
      </c>
      <c r="BJ306" s="84" t="s">
        <v>84</v>
      </c>
      <c r="BK306" s="186">
        <f>ROUND(I306*H306,2)</f>
        <v>0</v>
      </c>
      <c r="BL306" s="84" t="s">
        <v>422</v>
      </c>
      <c r="BM306" s="185" t="s">
        <v>1031</v>
      </c>
    </row>
    <row r="307" spans="1:65" s="94" customFormat="1" ht="24" customHeight="1">
      <c r="A307" s="91"/>
      <c r="B307" s="92"/>
      <c r="C307" s="173" t="s">
        <v>1032</v>
      </c>
      <c r="D307" s="173" t="s">
        <v>149</v>
      </c>
      <c r="E307" s="174" t="s">
        <v>1033</v>
      </c>
      <c r="F307" s="175" t="s">
        <v>1034</v>
      </c>
      <c r="G307" s="176" t="s">
        <v>152</v>
      </c>
      <c r="H307" s="177">
        <v>210</v>
      </c>
      <c r="I307" s="79"/>
      <c r="J307" s="178">
        <f>ROUND(I307*H307,2)</f>
        <v>0</v>
      </c>
      <c r="K307" s="179"/>
      <c r="L307" s="92"/>
      <c r="M307" s="180" t="s">
        <v>1</v>
      </c>
      <c r="N307" s="181" t="s">
        <v>39</v>
      </c>
      <c r="O307" s="182"/>
      <c r="P307" s="183">
        <f>O307*H307</f>
        <v>0</v>
      </c>
      <c r="Q307" s="183">
        <v>0.0006</v>
      </c>
      <c r="R307" s="183">
        <f>Q307*H307</f>
        <v>0.126</v>
      </c>
      <c r="S307" s="183">
        <v>0</v>
      </c>
      <c r="T307" s="184">
        <f>S307*H307</f>
        <v>0</v>
      </c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R307" s="185" t="s">
        <v>422</v>
      </c>
      <c r="AT307" s="185" t="s">
        <v>149</v>
      </c>
      <c r="AU307" s="185" t="s">
        <v>84</v>
      </c>
      <c r="AY307" s="84" t="s">
        <v>146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84" t="s">
        <v>84</v>
      </c>
      <c r="BK307" s="186">
        <f>ROUND(I307*H307,2)</f>
        <v>0</v>
      </c>
      <c r="BL307" s="84" t="s">
        <v>422</v>
      </c>
      <c r="BM307" s="185" t="s">
        <v>1035</v>
      </c>
    </row>
    <row r="308" spans="2:63" s="160" customFormat="1" ht="25.95" customHeight="1">
      <c r="B308" s="161"/>
      <c r="D308" s="162" t="s">
        <v>72</v>
      </c>
      <c r="E308" s="163" t="s">
        <v>1036</v>
      </c>
      <c r="F308" s="163" t="s">
        <v>1037</v>
      </c>
      <c r="I308" s="78"/>
      <c r="J308" s="164">
        <f>SUM(J309)</f>
        <v>0</v>
      </c>
      <c r="L308" s="161"/>
      <c r="M308" s="165"/>
      <c r="N308" s="166"/>
      <c r="O308" s="166"/>
      <c r="P308" s="167">
        <f>P309</f>
        <v>0</v>
      </c>
      <c r="Q308" s="166"/>
      <c r="R308" s="167">
        <f>R309</f>
        <v>0</v>
      </c>
      <c r="S308" s="166"/>
      <c r="T308" s="168">
        <f>T309</f>
        <v>0</v>
      </c>
      <c r="AR308" s="162" t="s">
        <v>172</v>
      </c>
      <c r="AT308" s="169" t="s">
        <v>72</v>
      </c>
      <c r="AU308" s="169" t="s">
        <v>73</v>
      </c>
      <c r="AY308" s="162" t="s">
        <v>146</v>
      </c>
      <c r="BK308" s="170">
        <f>BK309</f>
        <v>0</v>
      </c>
    </row>
    <row r="309" spans="2:63" s="160" customFormat="1" ht="22.8" customHeight="1">
      <c r="B309" s="161"/>
      <c r="D309" s="162" t="s">
        <v>72</v>
      </c>
      <c r="E309" s="171" t="s">
        <v>1038</v>
      </c>
      <c r="F309" s="171" t="s">
        <v>1039</v>
      </c>
      <c r="I309" s="78"/>
      <c r="J309" s="172">
        <f>SUM(J310:J313)</f>
        <v>0</v>
      </c>
      <c r="L309" s="161"/>
      <c r="M309" s="165"/>
      <c r="N309" s="166"/>
      <c r="O309" s="166"/>
      <c r="P309" s="167">
        <f>SUM(P310:P313)</f>
        <v>0</v>
      </c>
      <c r="Q309" s="166"/>
      <c r="R309" s="167">
        <f>SUM(R310:R313)</f>
        <v>0</v>
      </c>
      <c r="S309" s="166"/>
      <c r="T309" s="168">
        <f>SUM(T310:T313)</f>
        <v>0</v>
      </c>
      <c r="AR309" s="162" t="s">
        <v>172</v>
      </c>
      <c r="AT309" s="169" t="s">
        <v>72</v>
      </c>
      <c r="AU309" s="169" t="s">
        <v>81</v>
      </c>
      <c r="AY309" s="162" t="s">
        <v>146</v>
      </c>
      <c r="BK309" s="170">
        <f>SUM(BK310:BK313)</f>
        <v>0</v>
      </c>
    </row>
    <row r="310" spans="1:65" s="94" customFormat="1" ht="36" customHeight="1">
      <c r="A310" s="91"/>
      <c r="B310" s="92"/>
      <c r="C310" s="173" t="s">
        <v>1040</v>
      </c>
      <c r="D310" s="173" t="s">
        <v>149</v>
      </c>
      <c r="E310" s="174" t="s">
        <v>1041</v>
      </c>
      <c r="F310" s="175" t="s">
        <v>1042</v>
      </c>
      <c r="G310" s="176" t="s">
        <v>867</v>
      </c>
      <c r="H310" s="177">
        <v>1</v>
      </c>
      <c r="I310" s="79"/>
      <c r="J310" s="178">
        <f>ROUND(I310*H310,2)</f>
        <v>0</v>
      </c>
      <c r="K310" s="179"/>
      <c r="L310" s="92"/>
      <c r="M310" s="180" t="s">
        <v>1</v>
      </c>
      <c r="N310" s="181" t="s">
        <v>39</v>
      </c>
      <c r="O310" s="182"/>
      <c r="P310" s="183">
        <f>O310*H310</f>
        <v>0</v>
      </c>
      <c r="Q310" s="183">
        <v>0</v>
      </c>
      <c r="R310" s="183">
        <f>Q310*H310</f>
        <v>0</v>
      </c>
      <c r="S310" s="183">
        <v>0</v>
      </c>
      <c r="T310" s="184">
        <f>S310*H310</f>
        <v>0</v>
      </c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R310" s="185" t="s">
        <v>1043</v>
      </c>
      <c r="AT310" s="185" t="s">
        <v>149</v>
      </c>
      <c r="AU310" s="185" t="s">
        <v>84</v>
      </c>
      <c r="AY310" s="84" t="s">
        <v>146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84" t="s">
        <v>84</v>
      </c>
      <c r="BK310" s="186">
        <f>ROUND(I310*H310,2)</f>
        <v>0</v>
      </c>
      <c r="BL310" s="84" t="s">
        <v>1043</v>
      </c>
      <c r="BM310" s="185" t="s">
        <v>1044</v>
      </c>
    </row>
    <row r="311" spans="1:65" s="94" customFormat="1" ht="16.5" customHeight="1">
      <c r="A311" s="91"/>
      <c r="B311" s="92"/>
      <c r="C311" s="173" t="s">
        <v>1045</v>
      </c>
      <c r="D311" s="173" t="s">
        <v>149</v>
      </c>
      <c r="E311" s="174" t="s">
        <v>1046</v>
      </c>
      <c r="F311" s="175" t="s">
        <v>1047</v>
      </c>
      <c r="G311" s="176" t="s">
        <v>867</v>
      </c>
      <c r="H311" s="177">
        <v>1</v>
      </c>
      <c r="I311" s="79"/>
      <c r="J311" s="178">
        <f>ROUND(I311*H311,2)</f>
        <v>0</v>
      </c>
      <c r="K311" s="179"/>
      <c r="L311" s="92"/>
      <c r="M311" s="180" t="s">
        <v>1</v>
      </c>
      <c r="N311" s="181" t="s">
        <v>39</v>
      </c>
      <c r="O311" s="182"/>
      <c r="P311" s="183">
        <f>O311*H311</f>
        <v>0</v>
      </c>
      <c r="Q311" s="183">
        <v>0</v>
      </c>
      <c r="R311" s="183">
        <f>Q311*H311</f>
        <v>0</v>
      </c>
      <c r="S311" s="183">
        <v>0</v>
      </c>
      <c r="T311" s="184">
        <f>S311*H311</f>
        <v>0</v>
      </c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R311" s="185" t="s">
        <v>1043</v>
      </c>
      <c r="AT311" s="185" t="s">
        <v>149</v>
      </c>
      <c r="AU311" s="185" t="s">
        <v>84</v>
      </c>
      <c r="AY311" s="84" t="s">
        <v>146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84" t="s">
        <v>84</v>
      </c>
      <c r="BK311" s="186">
        <f>ROUND(I311*H311,2)</f>
        <v>0</v>
      </c>
      <c r="BL311" s="84" t="s">
        <v>1043</v>
      </c>
      <c r="BM311" s="185" t="s">
        <v>1048</v>
      </c>
    </row>
    <row r="312" spans="1:65" s="94" customFormat="1" ht="16.5" customHeight="1">
      <c r="A312" s="95"/>
      <c r="B312" s="92"/>
      <c r="C312" s="173" t="s">
        <v>1049</v>
      </c>
      <c r="D312" s="173" t="s">
        <v>149</v>
      </c>
      <c r="E312" s="174" t="s">
        <v>1050</v>
      </c>
      <c r="F312" s="175" t="s">
        <v>1051</v>
      </c>
      <c r="G312" s="176" t="s">
        <v>867</v>
      </c>
      <c r="H312" s="177">
        <v>1</v>
      </c>
      <c r="I312" s="79"/>
      <c r="J312" s="178">
        <f>ROUND(I312*H312,2)</f>
        <v>0</v>
      </c>
      <c r="K312" s="179"/>
      <c r="L312" s="92"/>
      <c r="M312" s="180"/>
      <c r="N312" s="181"/>
      <c r="O312" s="182"/>
      <c r="P312" s="183"/>
      <c r="Q312" s="183"/>
      <c r="R312" s="183"/>
      <c r="S312" s="183"/>
      <c r="T312" s="184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R312" s="185"/>
      <c r="AT312" s="185"/>
      <c r="AU312" s="185"/>
      <c r="AY312" s="84"/>
      <c r="BE312" s="186"/>
      <c r="BF312" s="186"/>
      <c r="BG312" s="186"/>
      <c r="BH312" s="186"/>
      <c r="BI312" s="186"/>
      <c r="BJ312" s="84"/>
      <c r="BK312" s="186"/>
      <c r="BL312" s="84"/>
      <c r="BM312" s="185"/>
    </row>
    <row r="313" spans="1:65" s="94" customFormat="1" ht="16.5" customHeight="1">
      <c r="A313" s="91"/>
      <c r="B313" s="92"/>
      <c r="C313" s="173">
        <v>137</v>
      </c>
      <c r="D313" s="173" t="s">
        <v>149</v>
      </c>
      <c r="E313" s="174" t="s">
        <v>1338</v>
      </c>
      <c r="F313" s="175" t="s">
        <v>1339</v>
      </c>
      <c r="G313" s="176" t="s">
        <v>867</v>
      </c>
      <c r="H313" s="177">
        <v>1</v>
      </c>
      <c r="I313" s="232"/>
      <c r="J313" s="178">
        <f>ROUND(I313*H313,2)</f>
        <v>0</v>
      </c>
      <c r="K313" s="179"/>
      <c r="L313" s="92"/>
      <c r="M313" s="223" t="s">
        <v>1</v>
      </c>
      <c r="N313" s="224" t="s">
        <v>39</v>
      </c>
      <c r="O313" s="212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4">
        <f>S313*H313</f>
        <v>0</v>
      </c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R313" s="185" t="s">
        <v>1043</v>
      </c>
      <c r="AT313" s="185" t="s">
        <v>149</v>
      </c>
      <c r="AU313" s="185" t="s">
        <v>84</v>
      </c>
      <c r="AY313" s="84" t="s">
        <v>146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84" t="s">
        <v>84</v>
      </c>
      <c r="BK313" s="186">
        <f>ROUND(I313*H313,2)</f>
        <v>0</v>
      </c>
      <c r="BL313" s="84" t="s">
        <v>1043</v>
      </c>
      <c r="BM313" s="185" t="s">
        <v>1052</v>
      </c>
    </row>
    <row r="314" spans="1:31" s="94" customFormat="1" ht="6.9" customHeight="1">
      <c r="A314" s="91"/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  <c r="L314" s="92"/>
      <c r="M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</row>
  </sheetData>
  <sheetProtection password="CB59" sheet="1" objects="1" scenarios="1"/>
  <autoFilter ref="C128:K313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24">
      <selection activeCell="I143" sqref="I143"/>
    </sheetView>
  </sheetViews>
  <sheetFormatPr defaultColWidth="9.140625" defaultRowHeight="12"/>
  <cols>
    <col min="1" max="1" width="8.28125" style="83" customWidth="1"/>
    <col min="2" max="2" width="1.7109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00390625" style="83" customWidth="1"/>
    <col min="8" max="8" width="11.421875" style="83" customWidth="1"/>
    <col min="9" max="10" width="20.140625" style="83" customWidth="1"/>
    <col min="11" max="11" width="20.140625" style="83" hidden="1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140625" style="83" customWidth="1"/>
    <col min="44" max="65" width="9.28125" style="83" hidden="1" customWidth="1"/>
    <col min="66" max="16384" width="9.140625" style="83" customWidth="1"/>
  </cols>
  <sheetData>
    <row r="1" ht="12"/>
    <row r="2" spans="12:46" ht="36.9" customHeight="1"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84" t="s">
        <v>93</v>
      </c>
    </row>
    <row r="3" spans="2:46" ht="6.9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84</v>
      </c>
    </row>
    <row r="4" spans="2:46" ht="24.9" customHeight="1">
      <c r="B4" s="87"/>
      <c r="D4" s="88" t="s">
        <v>111</v>
      </c>
      <c r="L4" s="87"/>
      <c r="M4" s="89" t="s">
        <v>9</v>
      </c>
      <c r="AT4" s="84" t="s">
        <v>3</v>
      </c>
    </row>
    <row r="5" spans="2:12" ht="6.9" customHeight="1">
      <c r="B5" s="87"/>
      <c r="L5" s="87"/>
    </row>
    <row r="6" spans="2:12" ht="12" customHeight="1">
      <c r="B6" s="87"/>
      <c r="D6" s="90" t="s">
        <v>15</v>
      </c>
      <c r="L6" s="87"/>
    </row>
    <row r="7" spans="2:12" ht="16.5" customHeight="1">
      <c r="B7" s="87"/>
      <c r="E7" s="276" t="str">
        <f>'Rekapitulace stavby'!K6</f>
        <v>SŠ PTA - Svářečská škola a výukový pavilon - EI</v>
      </c>
      <c r="F7" s="277"/>
      <c r="G7" s="277"/>
      <c r="H7" s="277"/>
      <c r="L7" s="87"/>
    </row>
    <row r="8" spans="1:31" s="94" customFormat="1" ht="12" customHeight="1">
      <c r="A8" s="91"/>
      <c r="B8" s="92"/>
      <c r="C8" s="91"/>
      <c r="D8" s="90" t="s">
        <v>112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74" t="s">
        <v>1053</v>
      </c>
      <c r="F9" s="275"/>
      <c r="G9" s="275"/>
      <c r="H9" s="275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17</v>
      </c>
      <c r="E11" s="91"/>
      <c r="F11" s="96" t="s">
        <v>1</v>
      </c>
      <c r="G11" s="91"/>
      <c r="H11" s="91"/>
      <c r="I11" s="90" t="s">
        <v>18</v>
      </c>
      <c r="J11" s="96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19</v>
      </c>
      <c r="E12" s="91"/>
      <c r="F12" s="96" t="s">
        <v>20</v>
      </c>
      <c r="G12" s="91"/>
      <c r="H12" s="91"/>
      <c r="I12" s="90" t="s">
        <v>21</v>
      </c>
      <c r="J12" s="97" t="str">
        <f>'Rekapitulace stavby'!AN8</f>
        <v>6. 12. 2019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8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23</v>
      </c>
      <c r="E14" s="91"/>
      <c r="F14" s="91"/>
      <c r="G14" s="91"/>
      <c r="H14" s="91"/>
      <c r="I14" s="90" t="s">
        <v>24</v>
      </c>
      <c r="J14" s="96" t="str">
        <f>IF('Rekapitulace stavby'!AN10="","",'Rekapitulace stavby'!AN10)</f>
        <v/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6" t="str">
        <f>IF('Rekapitulace stavby'!E11="","",'Rekapitulace stavby'!E11)</f>
        <v xml:space="preserve"> </v>
      </c>
      <c r="F15" s="91"/>
      <c r="G15" s="91"/>
      <c r="H15" s="91"/>
      <c r="I15" s="90" t="s">
        <v>25</v>
      </c>
      <c r="J15" s="96" t="str">
        <f>IF('Rekapitulace stavby'!AN11="","",'Rekapitulace stavby'!AN11)</f>
        <v/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26</v>
      </c>
      <c r="E17" s="91"/>
      <c r="F17" s="91"/>
      <c r="G17" s="91"/>
      <c r="H17" s="91"/>
      <c r="I17" s="90" t="s">
        <v>24</v>
      </c>
      <c r="J17" s="98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80" t="str">
        <f>'Rekapitulace stavby'!E14</f>
        <v>Vyplň údaj</v>
      </c>
      <c r="F18" s="281"/>
      <c r="G18" s="281"/>
      <c r="H18" s="281"/>
      <c r="I18" s="90" t="s">
        <v>25</v>
      </c>
      <c r="J18" s="98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28</v>
      </c>
      <c r="E20" s="91"/>
      <c r="F20" s="91"/>
      <c r="G20" s="91"/>
      <c r="H20" s="91"/>
      <c r="I20" s="90" t="s">
        <v>24</v>
      </c>
      <c r="J20" s="96" t="str">
        <f>IF('Rekapitulace stavby'!AN16="","",'Rekapitulace stavby'!AN16)</f>
        <v/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6" t="str">
        <f>IF('Rekapitulace stavby'!E17="","",'Rekapitulace stavby'!E17)</f>
        <v xml:space="preserve"> </v>
      </c>
      <c r="F21" s="91"/>
      <c r="G21" s="91"/>
      <c r="H21" s="91"/>
      <c r="I21" s="90" t="s">
        <v>25</v>
      </c>
      <c r="J21" s="96" t="str">
        <f>IF('Rekapitulace stavby'!AN17="","",'Rekapitulace stavby'!AN17)</f>
        <v/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30</v>
      </c>
      <c r="E23" s="91"/>
      <c r="F23" s="91"/>
      <c r="G23" s="91"/>
      <c r="H23" s="91"/>
      <c r="I23" s="90" t="s">
        <v>24</v>
      </c>
      <c r="J23" s="96" t="str">
        <f>IF('Rekapitulace stavby'!AN19="","",'Rekapitulace stavby'!AN19)</f>
        <v/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6" t="str">
        <f>IF('Rekapitulace stavby'!E20="","",'Rekapitulace stavby'!E20)</f>
        <v xml:space="preserve"> </v>
      </c>
      <c r="F24" s="91"/>
      <c r="G24" s="91"/>
      <c r="H24" s="91"/>
      <c r="I24" s="90" t="s">
        <v>25</v>
      </c>
      <c r="J24" s="96" t="str">
        <f>IF('Rekapitulace stavby'!AN20="","",'Rekapitulace stavby'!AN20)</f>
        <v/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31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2" customFormat="1" ht="16.5" customHeight="1">
      <c r="A27" s="99"/>
      <c r="B27" s="100"/>
      <c r="C27" s="99"/>
      <c r="D27" s="99"/>
      <c r="E27" s="282" t="s">
        <v>1</v>
      </c>
      <c r="F27" s="282"/>
      <c r="G27" s="282"/>
      <c r="H27" s="282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4" customFormat="1" ht="6.9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" customHeight="1">
      <c r="A29" s="91"/>
      <c r="B29" s="92"/>
      <c r="C29" s="91"/>
      <c r="D29" s="103"/>
      <c r="E29" s="103"/>
      <c r="F29" s="103"/>
      <c r="G29" s="103"/>
      <c r="H29" s="103"/>
      <c r="I29" s="103"/>
      <c r="J29" s="103"/>
      <c r="K29" s="103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4" t="s">
        <v>33</v>
      </c>
      <c r="E30" s="91"/>
      <c r="F30" s="91"/>
      <c r="G30" s="91"/>
      <c r="H30" s="91"/>
      <c r="I30" s="91"/>
      <c r="J30" s="105">
        <f>ROUND(J124,2)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" customHeight="1">
      <c r="A31" s="91"/>
      <c r="B31" s="92"/>
      <c r="C31" s="91"/>
      <c r="D31" s="103"/>
      <c r="E31" s="103"/>
      <c r="F31" s="103"/>
      <c r="G31" s="103"/>
      <c r="H31" s="103"/>
      <c r="I31" s="103"/>
      <c r="J31" s="103"/>
      <c r="K31" s="103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" customHeight="1">
      <c r="A32" s="91"/>
      <c r="B32" s="92"/>
      <c r="C32" s="91"/>
      <c r="D32" s="91"/>
      <c r="E32" s="91"/>
      <c r="F32" s="106" t="s">
        <v>35</v>
      </c>
      <c r="G32" s="91"/>
      <c r="H32" s="91"/>
      <c r="I32" s="106" t="s">
        <v>34</v>
      </c>
      <c r="J32" s="106" t="s">
        <v>36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" customHeight="1">
      <c r="A33" s="91"/>
      <c r="B33" s="92"/>
      <c r="C33" s="91"/>
      <c r="D33" s="107" t="s">
        <v>37</v>
      </c>
      <c r="E33" s="90" t="s">
        <v>38</v>
      </c>
      <c r="F33" s="108">
        <f>ROUND((SUM(BE124:BE173)),2)</f>
        <v>0</v>
      </c>
      <c r="G33" s="91"/>
      <c r="H33" s="91"/>
      <c r="I33" s="109">
        <v>0.21</v>
      </c>
      <c r="J33" s="108">
        <f>ROUND(((SUM(BE124:BE173))*I33),2)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" customHeight="1">
      <c r="A34" s="91"/>
      <c r="B34" s="92"/>
      <c r="C34" s="91"/>
      <c r="D34" s="91"/>
      <c r="E34" s="90" t="s">
        <v>39</v>
      </c>
      <c r="F34" s="108">
        <f>ROUND((SUM(BF124:BF173)),2)</f>
        <v>0</v>
      </c>
      <c r="G34" s="91"/>
      <c r="H34" s="91"/>
      <c r="I34" s="109">
        <v>0.21</v>
      </c>
      <c r="J34" s="108">
        <f>ROUND(((SUM(BF124:BF173))*I34),2)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" customHeight="1" hidden="1">
      <c r="A35" s="91"/>
      <c r="B35" s="92"/>
      <c r="C35" s="91"/>
      <c r="D35" s="91"/>
      <c r="E35" s="90" t="s">
        <v>40</v>
      </c>
      <c r="F35" s="108">
        <f>ROUND((SUM(BG124:BG173)),2)</f>
        <v>0</v>
      </c>
      <c r="G35" s="91"/>
      <c r="H35" s="91"/>
      <c r="I35" s="109">
        <v>0.21</v>
      </c>
      <c r="J35" s="108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" customHeight="1" hidden="1">
      <c r="A36" s="91"/>
      <c r="B36" s="92"/>
      <c r="C36" s="91"/>
      <c r="D36" s="91"/>
      <c r="E36" s="90" t="s">
        <v>41</v>
      </c>
      <c r="F36" s="108">
        <f>ROUND((SUM(BH124:BH173)),2)</f>
        <v>0</v>
      </c>
      <c r="G36" s="91"/>
      <c r="H36" s="91"/>
      <c r="I36" s="109">
        <v>0.21</v>
      </c>
      <c r="J36" s="108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" customHeight="1" hidden="1">
      <c r="A37" s="91"/>
      <c r="B37" s="92"/>
      <c r="C37" s="91"/>
      <c r="D37" s="91"/>
      <c r="E37" s="90" t="s">
        <v>42</v>
      </c>
      <c r="F37" s="108">
        <f>ROUND((SUM(BI124:BI173)),2)</f>
        <v>0</v>
      </c>
      <c r="G37" s="91"/>
      <c r="H37" s="91"/>
      <c r="I37" s="109">
        <v>0</v>
      </c>
      <c r="J37" s="108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10"/>
      <c r="D39" s="111" t="s">
        <v>43</v>
      </c>
      <c r="E39" s="112"/>
      <c r="F39" s="112"/>
      <c r="G39" s="113" t="s">
        <v>44</v>
      </c>
      <c r="H39" s="114" t="s">
        <v>45</v>
      </c>
      <c r="I39" s="112"/>
      <c r="J39" s="115">
        <f>SUM(J30:J37)</f>
        <v>0</v>
      </c>
      <c r="K39" s="116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" customHeight="1">
      <c r="B41" s="87"/>
      <c r="L41" s="87"/>
    </row>
    <row r="42" spans="2:12" ht="14.4" customHeight="1">
      <c r="B42" s="87"/>
      <c r="L42" s="87"/>
    </row>
    <row r="43" spans="2:12" ht="14.4" customHeight="1">
      <c r="B43" s="87"/>
      <c r="L43" s="87"/>
    </row>
    <row r="44" spans="2:12" ht="14.4" customHeight="1">
      <c r="B44" s="87"/>
      <c r="L44" s="87"/>
    </row>
    <row r="45" spans="2:12" ht="14.4" customHeight="1">
      <c r="B45" s="87"/>
      <c r="L45" s="87"/>
    </row>
    <row r="46" spans="2:12" ht="14.4" customHeight="1">
      <c r="B46" s="87"/>
      <c r="L46" s="87"/>
    </row>
    <row r="47" spans="2:12" ht="14.4" customHeight="1">
      <c r="B47" s="87"/>
      <c r="L47" s="87"/>
    </row>
    <row r="48" spans="2:12" ht="14.4" customHeight="1">
      <c r="B48" s="87"/>
      <c r="L48" s="87"/>
    </row>
    <row r="49" spans="2:12" ht="14.4" customHeight="1">
      <c r="B49" s="87"/>
      <c r="L49" s="87"/>
    </row>
    <row r="50" spans="2:12" s="94" customFormat="1" ht="14.4" customHeight="1">
      <c r="B50" s="93"/>
      <c r="D50" s="117" t="s">
        <v>46</v>
      </c>
      <c r="E50" s="118"/>
      <c r="F50" s="118"/>
      <c r="G50" s="117" t="s">
        <v>47</v>
      </c>
      <c r="H50" s="118"/>
      <c r="I50" s="118"/>
      <c r="J50" s="118"/>
      <c r="K50" s="118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3.2">
      <c r="A61" s="91"/>
      <c r="B61" s="92"/>
      <c r="C61" s="91"/>
      <c r="D61" s="119" t="s">
        <v>48</v>
      </c>
      <c r="E61" s="120"/>
      <c r="F61" s="121" t="s">
        <v>49</v>
      </c>
      <c r="G61" s="119" t="s">
        <v>48</v>
      </c>
      <c r="H61" s="120"/>
      <c r="I61" s="120"/>
      <c r="J61" s="122" t="s">
        <v>49</v>
      </c>
      <c r="K61" s="120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3.2">
      <c r="A65" s="91"/>
      <c r="B65" s="92"/>
      <c r="C65" s="91"/>
      <c r="D65" s="117" t="s">
        <v>50</v>
      </c>
      <c r="E65" s="123"/>
      <c r="F65" s="123"/>
      <c r="G65" s="117" t="s">
        <v>51</v>
      </c>
      <c r="H65" s="123"/>
      <c r="I65" s="123"/>
      <c r="J65" s="123"/>
      <c r="K65" s="123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3.2">
      <c r="A76" s="91"/>
      <c r="B76" s="92"/>
      <c r="C76" s="91"/>
      <c r="D76" s="119" t="s">
        <v>48</v>
      </c>
      <c r="E76" s="120"/>
      <c r="F76" s="121" t="s">
        <v>49</v>
      </c>
      <c r="G76" s="119" t="s">
        <v>48</v>
      </c>
      <c r="H76" s="120"/>
      <c r="I76" s="120"/>
      <c r="J76" s="122" t="s">
        <v>49</v>
      </c>
      <c r="K76" s="120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" customHeight="1">
      <c r="A77" s="91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" customHeight="1">
      <c r="A81" s="91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" customHeight="1">
      <c r="A82" s="91"/>
      <c r="B82" s="92"/>
      <c r="C82" s="88" t="s">
        <v>115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15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76" t="str">
        <f>E7</f>
        <v>SŠ PTA - Svářečská škola a výukový pavilon - EI</v>
      </c>
      <c r="F85" s="277"/>
      <c r="G85" s="277"/>
      <c r="H85" s="277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112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74" t="str">
        <f>E9</f>
        <v>SO 101h - MaR</v>
      </c>
      <c r="F87" s="275"/>
      <c r="G87" s="275"/>
      <c r="H87" s="275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19</v>
      </c>
      <c r="D89" s="91"/>
      <c r="E89" s="91"/>
      <c r="F89" s="96" t="str">
        <f>F12</f>
        <v xml:space="preserve"> </v>
      </c>
      <c r="G89" s="91"/>
      <c r="H89" s="91"/>
      <c r="I89" s="90" t="s">
        <v>21</v>
      </c>
      <c r="J89" s="97" t="str">
        <f>IF(J12="","",J12)</f>
        <v>6. 12. 2019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15.15" customHeight="1">
      <c r="A91" s="91"/>
      <c r="B91" s="92"/>
      <c r="C91" s="90" t="s">
        <v>23</v>
      </c>
      <c r="D91" s="91"/>
      <c r="E91" s="91"/>
      <c r="F91" s="96" t="str">
        <f>E15</f>
        <v xml:space="preserve"> </v>
      </c>
      <c r="G91" s="91"/>
      <c r="H91" s="91"/>
      <c r="I91" s="90" t="s">
        <v>28</v>
      </c>
      <c r="J91" s="128" t="str">
        <f>E21</f>
        <v xml:space="preserve"> 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15" customHeight="1">
      <c r="A92" s="91"/>
      <c r="B92" s="92"/>
      <c r="C92" s="90" t="s">
        <v>26</v>
      </c>
      <c r="D92" s="91"/>
      <c r="E92" s="91"/>
      <c r="F92" s="96" t="str">
        <f>IF(E18="","",E18)</f>
        <v>Vyplň údaj</v>
      </c>
      <c r="G92" s="91"/>
      <c r="H92" s="91"/>
      <c r="I92" s="90" t="s">
        <v>30</v>
      </c>
      <c r="J92" s="128" t="str">
        <f>E24</f>
        <v xml:space="preserve"> 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9" t="s">
        <v>116</v>
      </c>
      <c r="D94" s="110"/>
      <c r="E94" s="110"/>
      <c r="F94" s="110"/>
      <c r="G94" s="110"/>
      <c r="H94" s="110"/>
      <c r="I94" s="110"/>
      <c r="J94" s="130" t="s">
        <v>117</v>
      </c>
      <c r="K94" s="110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8" customHeight="1">
      <c r="A96" s="91"/>
      <c r="B96" s="92"/>
      <c r="C96" s="131" t="s">
        <v>118</v>
      </c>
      <c r="D96" s="91"/>
      <c r="E96" s="91"/>
      <c r="F96" s="91"/>
      <c r="G96" s="91"/>
      <c r="H96" s="91"/>
      <c r="I96" s="91"/>
      <c r="J96" s="105">
        <f>J124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119</v>
      </c>
    </row>
    <row r="97" spans="2:12" s="132" customFormat="1" ht="24.9" customHeight="1">
      <c r="B97" s="133"/>
      <c r="D97" s="134" t="s">
        <v>559</v>
      </c>
      <c r="E97" s="135"/>
      <c r="F97" s="135"/>
      <c r="G97" s="135"/>
      <c r="H97" s="135"/>
      <c r="I97" s="135"/>
      <c r="J97" s="136">
        <f>J125</f>
        <v>0</v>
      </c>
      <c r="L97" s="133"/>
    </row>
    <row r="98" spans="2:12" s="137" customFormat="1" ht="19.95" customHeight="1">
      <c r="B98" s="138"/>
      <c r="D98" s="139" t="s">
        <v>125</v>
      </c>
      <c r="E98" s="140"/>
      <c r="F98" s="140"/>
      <c r="G98" s="140"/>
      <c r="H98" s="140"/>
      <c r="I98" s="140"/>
      <c r="J98" s="141">
        <f>J126</f>
        <v>0</v>
      </c>
      <c r="L98" s="138"/>
    </row>
    <row r="99" spans="2:12" s="137" customFormat="1" ht="19.95" customHeight="1">
      <c r="B99" s="138"/>
      <c r="D99" s="139" t="s">
        <v>1054</v>
      </c>
      <c r="E99" s="140"/>
      <c r="F99" s="140"/>
      <c r="G99" s="140"/>
      <c r="H99" s="140"/>
      <c r="I99" s="140"/>
      <c r="J99" s="141">
        <f>J152</f>
        <v>0</v>
      </c>
      <c r="L99" s="138"/>
    </row>
    <row r="100" spans="2:12" s="132" customFormat="1" ht="24.9" customHeight="1">
      <c r="B100" s="133"/>
      <c r="D100" s="134" t="s">
        <v>128</v>
      </c>
      <c r="E100" s="135"/>
      <c r="F100" s="135"/>
      <c r="G100" s="135"/>
      <c r="H100" s="135"/>
      <c r="I100" s="135"/>
      <c r="J100" s="136">
        <f>J158</f>
        <v>0</v>
      </c>
      <c r="L100" s="133"/>
    </row>
    <row r="101" spans="2:12" s="137" customFormat="1" ht="19.95" customHeight="1">
      <c r="B101" s="138"/>
      <c r="D101" s="139" t="s">
        <v>129</v>
      </c>
      <c r="E101" s="140"/>
      <c r="F101" s="140"/>
      <c r="G101" s="140"/>
      <c r="H101" s="140"/>
      <c r="I101" s="140"/>
      <c r="J101" s="141">
        <f>J163</f>
        <v>0</v>
      </c>
      <c r="L101" s="138"/>
    </row>
    <row r="102" spans="2:12" s="132" customFormat="1" ht="24.9" customHeight="1">
      <c r="B102" s="133"/>
      <c r="D102" s="134" t="s">
        <v>602</v>
      </c>
      <c r="E102" s="135"/>
      <c r="F102" s="135"/>
      <c r="G102" s="135"/>
      <c r="H102" s="135"/>
      <c r="I102" s="135"/>
      <c r="J102" s="136">
        <f>J166</f>
        <v>0</v>
      </c>
      <c r="L102" s="133"/>
    </row>
    <row r="103" spans="2:12" s="137" customFormat="1" ht="19.95" customHeight="1">
      <c r="B103" s="138"/>
      <c r="D103" s="139" t="s">
        <v>1055</v>
      </c>
      <c r="E103" s="140"/>
      <c r="F103" s="140"/>
      <c r="G103" s="140"/>
      <c r="H103" s="140"/>
      <c r="I103" s="140"/>
      <c r="J103" s="141">
        <f>J167</f>
        <v>0</v>
      </c>
      <c r="L103" s="138"/>
    </row>
    <row r="104" spans="2:12" s="137" customFormat="1" ht="19.95" customHeight="1">
      <c r="B104" s="138"/>
      <c r="D104" s="139" t="s">
        <v>603</v>
      </c>
      <c r="E104" s="140"/>
      <c r="F104" s="140"/>
      <c r="G104" s="140"/>
      <c r="H104" s="140"/>
      <c r="I104" s="140"/>
      <c r="J104" s="141">
        <f>J169</f>
        <v>0</v>
      </c>
      <c r="L104" s="138"/>
    </row>
    <row r="105" spans="1:31" s="94" customFormat="1" ht="21.75" customHeight="1">
      <c r="A105" s="91"/>
      <c r="B105" s="92"/>
      <c r="C105" s="91"/>
      <c r="D105" s="91"/>
      <c r="E105" s="91"/>
      <c r="F105" s="91"/>
      <c r="G105" s="91"/>
      <c r="H105" s="91"/>
      <c r="I105" s="91"/>
      <c r="J105" s="91"/>
      <c r="K105" s="91"/>
      <c r="L105" s="93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</row>
    <row r="106" spans="1:31" s="94" customFormat="1" ht="6.9" customHeight="1">
      <c r="A106" s="91"/>
      <c r="B106" s="124"/>
      <c r="C106" s="125"/>
      <c r="D106" s="125"/>
      <c r="E106" s="125"/>
      <c r="F106" s="125"/>
      <c r="G106" s="125"/>
      <c r="H106" s="125"/>
      <c r="I106" s="125"/>
      <c r="J106" s="125"/>
      <c r="K106" s="125"/>
      <c r="L106" s="93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</row>
    <row r="110" spans="1:31" s="94" customFormat="1" ht="6.9" customHeight="1">
      <c r="A110" s="91"/>
      <c r="B110" s="126"/>
      <c r="C110" s="127"/>
      <c r="D110" s="127"/>
      <c r="E110" s="127"/>
      <c r="F110" s="127"/>
      <c r="G110" s="127"/>
      <c r="H110" s="127"/>
      <c r="I110" s="127"/>
      <c r="J110" s="127"/>
      <c r="K110" s="127"/>
      <c r="L110" s="93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</row>
    <row r="111" spans="1:31" s="94" customFormat="1" ht="24.9" customHeight="1">
      <c r="A111" s="91"/>
      <c r="B111" s="92"/>
      <c r="C111" s="88" t="s">
        <v>131</v>
      </c>
      <c r="D111" s="91"/>
      <c r="E111" s="91"/>
      <c r="F111" s="91"/>
      <c r="G111" s="91"/>
      <c r="H111" s="91"/>
      <c r="I111" s="91"/>
      <c r="J111" s="91"/>
      <c r="K111" s="91"/>
      <c r="L111" s="93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</row>
    <row r="112" spans="1:31" s="94" customFormat="1" ht="6.9" customHeight="1">
      <c r="A112" s="91"/>
      <c r="B112" s="92"/>
      <c r="C112" s="91"/>
      <c r="D112" s="91"/>
      <c r="E112" s="91"/>
      <c r="F112" s="91"/>
      <c r="G112" s="91"/>
      <c r="H112" s="91"/>
      <c r="I112" s="91"/>
      <c r="J112" s="91"/>
      <c r="K112" s="91"/>
      <c r="L112" s="93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3" spans="1:31" s="94" customFormat="1" ht="12" customHeight="1">
      <c r="A113" s="91"/>
      <c r="B113" s="92"/>
      <c r="C113" s="90" t="s">
        <v>15</v>
      </c>
      <c r="D113" s="91"/>
      <c r="E113" s="91"/>
      <c r="F113" s="91"/>
      <c r="G113" s="91"/>
      <c r="H113" s="91"/>
      <c r="I113" s="91"/>
      <c r="J113" s="91"/>
      <c r="K113" s="91"/>
      <c r="L113" s="9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4" customFormat="1" ht="16.5" customHeight="1">
      <c r="A114" s="91"/>
      <c r="B114" s="92"/>
      <c r="C114" s="91"/>
      <c r="D114" s="91"/>
      <c r="E114" s="276" t="str">
        <f>E7</f>
        <v>SŠ PTA - Svářečská škola a výukový pavilon - EI</v>
      </c>
      <c r="F114" s="277"/>
      <c r="G114" s="277"/>
      <c r="H114" s="277"/>
      <c r="I114" s="91"/>
      <c r="J114" s="91"/>
      <c r="K114" s="91"/>
      <c r="L114" s="93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4" customFormat="1" ht="12" customHeight="1">
      <c r="A115" s="91"/>
      <c r="B115" s="92"/>
      <c r="C115" s="90" t="s">
        <v>112</v>
      </c>
      <c r="D115" s="91"/>
      <c r="E115" s="91"/>
      <c r="F115" s="91"/>
      <c r="G115" s="91"/>
      <c r="H115" s="91"/>
      <c r="I115" s="91"/>
      <c r="J115" s="91"/>
      <c r="K115" s="91"/>
      <c r="L115" s="93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4" customFormat="1" ht="16.5" customHeight="1">
      <c r="A116" s="91"/>
      <c r="B116" s="92"/>
      <c r="C116" s="91"/>
      <c r="D116" s="91"/>
      <c r="E116" s="274" t="str">
        <f>E9</f>
        <v>SO 101h - MaR</v>
      </c>
      <c r="F116" s="275"/>
      <c r="G116" s="275"/>
      <c r="H116" s="275"/>
      <c r="I116" s="91"/>
      <c r="J116" s="91"/>
      <c r="K116" s="91"/>
      <c r="L116" s="93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4" customFormat="1" ht="6.9" customHeight="1">
      <c r="A117" s="91"/>
      <c r="B117" s="92"/>
      <c r="C117" s="91"/>
      <c r="D117" s="91"/>
      <c r="E117" s="91"/>
      <c r="F117" s="91"/>
      <c r="G117" s="91"/>
      <c r="H117" s="91"/>
      <c r="I117" s="91"/>
      <c r="J117" s="91"/>
      <c r="K117" s="91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94" customFormat="1" ht="12" customHeight="1">
      <c r="A118" s="91"/>
      <c r="B118" s="92"/>
      <c r="C118" s="90" t="s">
        <v>19</v>
      </c>
      <c r="D118" s="91"/>
      <c r="E118" s="91"/>
      <c r="F118" s="96" t="str">
        <f>F12</f>
        <v xml:space="preserve"> </v>
      </c>
      <c r="G118" s="91"/>
      <c r="H118" s="91"/>
      <c r="I118" s="90" t="s">
        <v>21</v>
      </c>
      <c r="J118" s="97" t="str">
        <f>IF(J12="","",J12)</f>
        <v>6. 12. 2019</v>
      </c>
      <c r="K118" s="91"/>
      <c r="L118" s="93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s="94" customFormat="1" ht="6.9" customHeight="1">
      <c r="A119" s="91"/>
      <c r="B119" s="92"/>
      <c r="C119" s="91"/>
      <c r="D119" s="91"/>
      <c r="E119" s="91"/>
      <c r="F119" s="91"/>
      <c r="G119" s="91"/>
      <c r="H119" s="91"/>
      <c r="I119" s="91"/>
      <c r="J119" s="91"/>
      <c r="K119" s="91"/>
      <c r="L119" s="93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4" customFormat="1" ht="15.15" customHeight="1">
      <c r="A120" s="91"/>
      <c r="B120" s="92"/>
      <c r="C120" s="90" t="s">
        <v>23</v>
      </c>
      <c r="D120" s="91"/>
      <c r="E120" s="91"/>
      <c r="F120" s="96" t="str">
        <f>E15</f>
        <v xml:space="preserve"> </v>
      </c>
      <c r="G120" s="91"/>
      <c r="H120" s="91"/>
      <c r="I120" s="90" t="s">
        <v>28</v>
      </c>
      <c r="J120" s="128" t="str">
        <f>E21</f>
        <v xml:space="preserve"> </v>
      </c>
      <c r="K120" s="91"/>
      <c r="L120" s="93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4" customFormat="1" ht="15.15" customHeight="1">
      <c r="A121" s="91"/>
      <c r="B121" s="92"/>
      <c r="C121" s="90" t="s">
        <v>26</v>
      </c>
      <c r="D121" s="91"/>
      <c r="E121" s="91"/>
      <c r="F121" s="96" t="str">
        <f>IF(E18="","",E18)</f>
        <v>Vyplň údaj</v>
      </c>
      <c r="G121" s="91"/>
      <c r="H121" s="91"/>
      <c r="I121" s="90" t="s">
        <v>30</v>
      </c>
      <c r="J121" s="128" t="str">
        <f>E24</f>
        <v xml:space="preserve"> </v>
      </c>
      <c r="K121" s="91"/>
      <c r="L121" s="93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4" customFormat="1" ht="10.35" customHeight="1">
      <c r="A122" s="91"/>
      <c r="B122" s="92"/>
      <c r="C122" s="91"/>
      <c r="D122" s="91"/>
      <c r="E122" s="91"/>
      <c r="F122" s="91"/>
      <c r="G122" s="91"/>
      <c r="H122" s="91"/>
      <c r="I122" s="91"/>
      <c r="J122" s="91"/>
      <c r="K122" s="91"/>
      <c r="L122" s="93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152" customFormat="1" ht="29.25" customHeight="1">
      <c r="A123" s="142"/>
      <c r="B123" s="143"/>
      <c r="C123" s="144" t="s">
        <v>132</v>
      </c>
      <c r="D123" s="145" t="s">
        <v>58</v>
      </c>
      <c r="E123" s="145" t="s">
        <v>54</v>
      </c>
      <c r="F123" s="145" t="s">
        <v>55</v>
      </c>
      <c r="G123" s="145" t="s">
        <v>133</v>
      </c>
      <c r="H123" s="145" t="s">
        <v>134</v>
      </c>
      <c r="I123" s="145" t="s">
        <v>135</v>
      </c>
      <c r="J123" s="146" t="s">
        <v>117</v>
      </c>
      <c r="K123" s="147" t="s">
        <v>136</v>
      </c>
      <c r="L123" s="148"/>
      <c r="M123" s="149" t="s">
        <v>1</v>
      </c>
      <c r="N123" s="150" t="s">
        <v>37</v>
      </c>
      <c r="O123" s="150" t="s">
        <v>137</v>
      </c>
      <c r="P123" s="150" t="s">
        <v>138</v>
      </c>
      <c r="Q123" s="150" t="s">
        <v>139</v>
      </c>
      <c r="R123" s="150" t="s">
        <v>140</v>
      </c>
      <c r="S123" s="150" t="s">
        <v>141</v>
      </c>
      <c r="T123" s="151" t="s">
        <v>142</v>
      </c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</row>
    <row r="124" spans="1:63" s="94" customFormat="1" ht="22.8" customHeight="1">
      <c r="A124" s="91"/>
      <c r="B124" s="92"/>
      <c r="C124" s="153" t="s">
        <v>143</v>
      </c>
      <c r="D124" s="91"/>
      <c r="E124" s="91"/>
      <c r="F124" s="91"/>
      <c r="G124" s="91"/>
      <c r="H124" s="91"/>
      <c r="I124" s="91"/>
      <c r="J124" s="154">
        <f>BK124</f>
        <v>0</v>
      </c>
      <c r="K124" s="91"/>
      <c r="L124" s="92"/>
      <c r="M124" s="155"/>
      <c r="N124" s="156"/>
      <c r="O124" s="103"/>
      <c r="P124" s="157">
        <f>P125+P158+P166</f>
        <v>0</v>
      </c>
      <c r="Q124" s="103"/>
      <c r="R124" s="157">
        <f>R125+R158+R166</f>
        <v>0.03666</v>
      </c>
      <c r="S124" s="103"/>
      <c r="T124" s="158">
        <f>T125+T158+T166</f>
        <v>0</v>
      </c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T124" s="84" t="s">
        <v>72</v>
      </c>
      <c r="AU124" s="84" t="s">
        <v>119</v>
      </c>
      <c r="BK124" s="159">
        <f>BK125+BK158+BK166</f>
        <v>0</v>
      </c>
    </row>
    <row r="125" spans="2:63" s="160" customFormat="1" ht="25.95" customHeight="1">
      <c r="B125" s="161"/>
      <c r="D125" s="162" t="s">
        <v>72</v>
      </c>
      <c r="E125" s="163" t="s">
        <v>189</v>
      </c>
      <c r="F125" s="163" t="s">
        <v>561</v>
      </c>
      <c r="J125" s="164">
        <f>BK125</f>
        <v>0</v>
      </c>
      <c r="L125" s="161"/>
      <c r="M125" s="165"/>
      <c r="N125" s="166"/>
      <c r="O125" s="166"/>
      <c r="P125" s="167">
        <f>P126+P152</f>
        <v>0</v>
      </c>
      <c r="Q125" s="166"/>
      <c r="R125" s="167">
        <f>R126+R152</f>
        <v>0.02666</v>
      </c>
      <c r="S125" s="166"/>
      <c r="T125" s="168">
        <f>T126+T152</f>
        <v>0</v>
      </c>
      <c r="AR125" s="162" t="s">
        <v>84</v>
      </c>
      <c r="AT125" s="169" t="s">
        <v>72</v>
      </c>
      <c r="AU125" s="169" t="s">
        <v>73</v>
      </c>
      <c r="AY125" s="162" t="s">
        <v>146</v>
      </c>
      <c r="BK125" s="170">
        <f>BK126+BK152</f>
        <v>0</v>
      </c>
    </row>
    <row r="126" spans="2:63" s="160" customFormat="1" ht="22.8" customHeight="1">
      <c r="B126" s="161"/>
      <c r="D126" s="162" t="s">
        <v>72</v>
      </c>
      <c r="E126" s="171" t="s">
        <v>191</v>
      </c>
      <c r="F126" s="171" t="s">
        <v>192</v>
      </c>
      <c r="J126" s="172">
        <f>BK126</f>
        <v>0</v>
      </c>
      <c r="L126" s="161"/>
      <c r="M126" s="165"/>
      <c r="N126" s="166"/>
      <c r="O126" s="166"/>
      <c r="P126" s="167">
        <f>SUM(P127:P151)</f>
        <v>0</v>
      </c>
      <c r="Q126" s="166"/>
      <c r="R126" s="167">
        <f>SUM(R127:R151)</f>
        <v>0.02666</v>
      </c>
      <c r="S126" s="166"/>
      <c r="T126" s="168">
        <f>SUM(T127:T151)</f>
        <v>0</v>
      </c>
      <c r="AR126" s="162" t="s">
        <v>84</v>
      </c>
      <c r="AT126" s="169" t="s">
        <v>72</v>
      </c>
      <c r="AU126" s="169" t="s">
        <v>81</v>
      </c>
      <c r="AY126" s="162" t="s">
        <v>146</v>
      </c>
      <c r="BK126" s="170">
        <f>SUM(BK127:BK151)</f>
        <v>0</v>
      </c>
    </row>
    <row r="127" spans="1:65" s="94" customFormat="1" ht="36" customHeight="1">
      <c r="A127" s="91"/>
      <c r="B127" s="92"/>
      <c r="C127" s="173" t="s">
        <v>81</v>
      </c>
      <c r="D127" s="173" t="s">
        <v>149</v>
      </c>
      <c r="E127" s="174" t="s">
        <v>348</v>
      </c>
      <c r="F127" s="175" t="s">
        <v>349</v>
      </c>
      <c r="G127" s="176" t="s">
        <v>152</v>
      </c>
      <c r="H127" s="177">
        <v>100</v>
      </c>
      <c r="I127" s="79"/>
      <c r="J127" s="178">
        <f>ROUND(I127*H127,2)</f>
        <v>0</v>
      </c>
      <c r="K127" s="179"/>
      <c r="L127" s="92"/>
      <c r="M127" s="180" t="s">
        <v>1</v>
      </c>
      <c r="N127" s="181" t="s">
        <v>38</v>
      </c>
      <c r="O127" s="182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R127" s="185" t="s">
        <v>195</v>
      </c>
      <c r="AT127" s="185" t="s">
        <v>149</v>
      </c>
      <c r="AU127" s="185" t="s">
        <v>84</v>
      </c>
      <c r="AY127" s="84" t="s">
        <v>146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84" t="s">
        <v>81</v>
      </c>
      <c r="BK127" s="186">
        <f>ROUND(I127*H127,2)</f>
        <v>0</v>
      </c>
      <c r="BL127" s="84" t="s">
        <v>195</v>
      </c>
      <c r="BM127" s="185" t="s">
        <v>1056</v>
      </c>
    </row>
    <row r="128" spans="1:65" s="94" customFormat="1" ht="16.5" customHeight="1">
      <c r="A128" s="91"/>
      <c r="B128" s="92"/>
      <c r="C128" s="196" t="s">
        <v>84</v>
      </c>
      <c r="D128" s="196" t="s">
        <v>198</v>
      </c>
      <c r="E128" s="197" t="s">
        <v>1057</v>
      </c>
      <c r="F128" s="198" t="s">
        <v>1058</v>
      </c>
      <c r="G128" s="199" t="s">
        <v>152</v>
      </c>
      <c r="H128" s="200">
        <v>120</v>
      </c>
      <c r="I128" s="81"/>
      <c r="J128" s="201">
        <f>ROUND(I128*H128,2)</f>
        <v>0</v>
      </c>
      <c r="K128" s="202"/>
      <c r="L128" s="203"/>
      <c r="M128" s="204" t="s">
        <v>1</v>
      </c>
      <c r="N128" s="205" t="s">
        <v>38</v>
      </c>
      <c r="O128" s="182"/>
      <c r="P128" s="183">
        <f>O128*H128</f>
        <v>0</v>
      </c>
      <c r="Q128" s="183">
        <v>0.00012</v>
      </c>
      <c r="R128" s="183">
        <f>Q128*H128</f>
        <v>0.0144</v>
      </c>
      <c r="S128" s="183">
        <v>0</v>
      </c>
      <c r="T128" s="184">
        <f>S128*H128</f>
        <v>0</v>
      </c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R128" s="185" t="s">
        <v>201</v>
      </c>
      <c r="AT128" s="185" t="s">
        <v>198</v>
      </c>
      <c r="AU128" s="185" t="s">
        <v>84</v>
      </c>
      <c r="AY128" s="84" t="s">
        <v>146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84" t="s">
        <v>81</v>
      </c>
      <c r="BK128" s="186">
        <f>ROUND(I128*H128,2)</f>
        <v>0</v>
      </c>
      <c r="BL128" s="84" t="s">
        <v>195</v>
      </c>
      <c r="BM128" s="185" t="s">
        <v>1059</v>
      </c>
    </row>
    <row r="129" spans="2:51" s="187" customFormat="1" ht="12">
      <c r="B129" s="188"/>
      <c r="D129" s="189" t="s">
        <v>155</v>
      </c>
      <c r="F129" s="191" t="s">
        <v>1060</v>
      </c>
      <c r="H129" s="192">
        <v>120</v>
      </c>
      <c r="I129" s="80"/>
      <c r="L129" s="188"/>
      <c r="M129" s="193"/>
      <c r="N129" s="194"/>
      <c r="O129" s="194"/>
      <c r="P129" s="194"/>
      <c r="Q129" s="194"/>
      <c r="R129" s="194"/>
      <c r="S129" s="194"/>
      <c r="T129" s="195"/>
      <c r="AT129" s="190" t="s">
        <v>155</v>
      </c>
      <c r="AU129" s="190" t="s">
        <v>84</v>
      </c>
      <c r="AV129" s="187" t="s">
        <v>84</v>
      </c>
      <c r="AW129" s="187" t="s">
        <v>3</v>
      </c>
      <c r="AX129" s="187" t="s">
        <v>81</v>
      </c>
      <c r="AY129" s="190" t="s">
        <v>146</v>
      </c>
    </row>
    <row r="130" spans="1:65" s="94" customFormat="1" ht="36" customHeight="1">
      <c r="A130" s="91"/>
      <c r="B130" s="92"/>
      <c r="C130" s="173" t="s">
        <v>147</v>
      </c>
      <c r="D130" s="173" t="s">
        <v>149</v>
      </c>
      <c r="E130" s="174" t="s">
        <v>214</v>
      </c>
      <c r="F130" s="175" t="s">
        <v>215</v>
      </c>
      <c r="G130" s="176" t="s">
        <v>152</v>
      </c>
      <c r="H130" s="177">
        <v>50</v>
      </c>
      <c r="I130" s="79"/>
      <c r="J130" s="178">
        <f>ROUND(I130*H130,2)</f>
        <v>0</v>
      </c>
      <c r="K130" s="179"/>
      <c r="L130" s="92"/>
      <c r="M130" s="180" t="s">
        <v>1</v>
      </c>
      <c r="N130" s="181" t="s">
        <v>38</v>
      </c>
      <c r="O130" s="182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R130" s="185" t="s">
        <v>195</v>
      </c>
      <c r="AT130" s="185" t="s">
        <v>149</v>
      </c>
      <c r="AU130" s="185" t="s">
        <v>84</v>
      </c>
      <c r="AY130" s="84" t="s">
        <v>146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84" t="s">
        <v>81</v>
      </c>
      <c r="BK130" s="186">
        <f>ROUND(I130*H130,2)</f>
        <v>0</v>
      </c>
      <c r="BL130" s="84" t="s">
        <v>195</v>
      </c>
      <c r="BM130" s="185" t="s">
        <v>1061</v>
      </c>
    </row>
    <row r="131" spans="1:65" s="94" customFormat="1" ht="16.5" customHeight="1">
      <c r="A131" s="91"/>
      <c r="B131" s="92"/>
      <c r="C131" s="196" t="s">
        <v>153</v>
      </c>
      <c r="D131" s="196" t="s">
        <v>198</v>
      </c>
      <c r="E131" s="197" t="s">
        <v>218</v>
      </c>
      <c r="F131" s="198" t="s">
        <v>219</v>
      </c>
      <c r="G131" s="199" t="s">
        <v>152</v>
      </c>
      <c r="H131" s="200">
        <v>60</v>
      </c>
      <c r="I131" s="81"/>
      <c r="J131" s="201">
        <f>ROUND(I131*H131,2)</f>
        <v>0</v>
      </c>
      <c r="K131" s="202"/>
      <c r="L131" s="203"/>
      <c r="M131" s="204" t="s">
        <v>1</v>
      </c>
      <c r="N131" s="205" t="s">
        <v>38</v>
      </c>
      <c r="O131" s="182"/>
      <c r="P131" s="183">
        <f>O131*H131</f>
        <v>0</v>
      </c>
      <c r="Q131" s="183">
        <v>0.00017</v>
      </c>
      <c r="R131" s="183">
        <f>Q131*H131</f>
        <v>0.0102</v>
      </c>
      <c r="S131" s="183">
        <v>0</v>
      </c>
      <c r="T131" s="184">
        <f>S131*H131</f>
        <v>0</v>
      </c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R131" s="185" t="s">
        <v>201</v>
      </c>
      <c r="AT131" s="185" t="s">
        <v>198</v>
      </c>
      <c r="AU131" s="185" t="s">
        <v>84</v>
      </c>
      <c r="AY131" s="84" t="s">
        <v>146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84" t="s">
        <v>81</v>
      </c>
      <c r="BK131" s="186">
        <f>ROUND(I131*H131,2)</f>
        <v>0</v>
      </c>
      <c r="BL131" s="84" t="s">
        <v>195</v>
      </c>
      <c r="BM131" s="185" t="s">
        <v>1062</v>
      </c>
    </row>
    <row r="132" spans="2:51" s="187" customFormat="1" ht="12">
      <c r="B132" s="188"/>
      <c r="D132" s="189" t="s">
        <v>155</v>
      </c>
      <c r="F132" s="191" t="s">
        <v>1063</v>
      </c>
      <c r="H132" s="192">
        <v>60</v>
      </c>
      <c r="I132" s="80"/>
      <c r="L132" s="188"/>
      <c r="M132" s="193"/>
      <c r="N132" s="194"/>
      <c r="O132" s="194"/>
      <c r="P132" s="194"/>
      <c r="Q132" s="194"/>
      <c r="R132" s="194"/>
      <c r="S132" s="194"/>
      <c r="T132" s="195"/>
      <c r="AT132" s="190" t="s">
        <v>155</v>
      </c>
      <c r="AU132" s="190" t="s">
        <v>84</v>
      </c>
      <c r="AV132" s="187" t="s">
        <v>84</v>
      </c>
      <c r="AW132" s="187" t="s">
        <v>3</v>
      </c>
      <c r="AX132" s="187" t="s">
        <v>81</v>
      </c>
      <c r="AY132" s="190" t="s">
        <v>146</v>
      </c>
    </row>
    <row r="133" spans="1:65" s="94" customFormat="1" ht="24" customHeight="1">
      <c r="A133" s="91"/>
      <c r="B133" s="92"/>
      <c r="C133" s="173" t="s">
        <v>172</v>
      </c>
      <c r="D133" s="173" t="s">
        <v>149</v>
      </c>
      <c r="E133" s="174" t="s">
        <v>1064</v>
      </c>
      <c r="F133" s="175" t="s">
        <v>1065</v>
      </c>
      <c r="G133" s="176" t="s">
        <v>161</v>
      </c>
      <c r="H133" s="177">
        <v>5</v>
      </c>
      <c r="I133" s="79"/>
      <c r="J133" s="178">
        <f>ROUND(I133*H133,2)</f>
        <v>0</v>
      </c>
      <c r="K133" s="179"/>
      <c r="L133" s="92"/>
      <c r="M133" s="180" t="s">
        <v>1</v>
      </c>
      <c r="N133" s="181" t="s">
        <v>38</v>
      </c>
      <c r="O133" s="182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R133" s="185" t="s">
        <v>195</v>
      </c>
      <c r="AT133" s="185" t="s">
        <v>149</v>
      </c>
      <c r="AU133" s="185" t="s">
        <v>84</v>
      </c>
      <c r="AY133" s="84" t="s">
        <v>146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84" t="s">
        <v>81</v>
      </c>
      <c r="BK133" s="186">
        <f>ROUND(I133*H133,2)</f>
        <v>0</v>
      </c>
      <c r="BL133" s="84" t="s">
        <v>195</v>
      </c>
      <c r="BM133" s="185" t="s">
        <v>1066</v>
      </c>
    </row>
    <row r="134" spans="2:51" s="187" customFormat="1" ht="12">
      <c r="B134" s="188"/>
      <c r="D134" s="189" t="s">
        <v>155</v>
      </c>
      <c r="E134" s="190" t="s">
        <v>1</v>
      </c>
      <c r="F134" s="191" t="s">
        <v>1067</v>
      </c>
      <c r="H134" s="192">
        <v>5</v>
      </c>
      <c r="I134" s="80"/>
      <c r="L134" s="188"/>
      <c r="M134" s="193"/>
      <c r="N134" s="194"/>
      <c r="O134" s="194"/>
      <c r="P134" s="194"/>
      <c r="Q134" s="194"/>
      <c r="R134" s="194"/>
      <c r="S134" s="194"/>
      <c r="T134" s="195"/>
      <c r="AT134" s="190" t="s">
        <v>155</v>
      </c>
      <c r="AU134" s="190" t="s">
        <v>84</v>
      </c>
      <c r="AV134" s="187" t="s">
        <v>84</v>
      </c>
      <c r="AW134" s="187" t="s">
        <v>29</v>
      </c>
      <c r="AX134" s="187" t="s">
        <v>81</v>
      </c>
      <c r="AY134" s="190" t="s">
        <v>146</v>
      </c>
    </row>
    <row r="135" spans="1:65" s="94" customFormat="1" ht="16.5" customHeight="1">
      <c r="A135" s="91"/>
      <c r="B135" s="92"/>
      <c r="C135" s="196" t="s">
        <v>177</v>
      </c>
      <c r="D135" s="196" t="s">
        <v>198</v>
      </c>
      <c r="E135" s="197" t="s">
        <v>1068</v>
      </c>
      <c r="F135" s="198" t="s">
        <v>1069</v>
      </c>
      <c r="G135" s="199" t="s">
        <v>161</v>
      </c>
      <c r="H135" s="200">
        <v>4</v>
      </c>
      <c r="I135" s="81"/>
      <c r="J135" s="201">
        <f aca="true" t="shared" si="0" ref="J135:J151">ROUND(I135*H135,2)</f>
        <v>0</v>
      </c>
      <c r="K135" s="202"/>
      <c r="L135" s="203"/>
      <c r="M135" s="204" t="s">
        <v>1</v>
      </c>
      <c r="N135" s="205" t="s">
        <v>38</v>
      </c>
      <c r="O135" s="182"/>
      <c r="P135" s="183">
        <f aca="true" t="shared" si="1" ref="P135:P151">O135*H135</f>
        <v>0</v>
      </c>
      <c r="Q135" s="183">
        <v>4E-05</v>
      </c>
      <c r="R135" s="183">
        <f aca="true" t="shared" si="2" ref="R135:R151">Q135*H135</f>
        <v>0.00016</v>
      </c>
      <c r="S135" s="183">
        <v>0</v>
      </c>
      <c r="T135" s="184">
        <f aca="true" t="shared" si="3" ref="T135:T151">S135*H135</f>
        <v>0</v>
      </c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R135" s="185" t="s">
        <v>201</v>
      </c>
      <c r="AT135" s="185" t="s">
        <v>198</v>
      </c>
      <c r="AU135" s="185" t="s">
        <v>84</v>
      </c>
      <c r="AY135" s="84" t="s">
        <v>146</v>
      </c>
      <c r="BE135" s="186">
        <f aca="true" t="shared" si="4" ref="BE135:BE151">IF(N135="základní",J135,0)</f>
        <v>0</v>
      </c>
      <c r="BF135" s="186">
        <f aca="true" t="shared" si="5" ref="BF135:BF151">IF(N135="snížená",J135,0)</f>
        <v>0</v>
      </c>
      <c r="BG135" s="186">
        <f aca="true" t="shared" si="6" ref="BG135:BG151">IF(N135="zákl. přenesená",J135,0)</f>
        <v>0</v>
      </c>
      <c r="BH135" s="186">
        <f aca="true" t="shared" si="7" ref="BH135:BH151">IF(N135="sníž. přenesená",J135,0)</f>
        <v>0</v>
      </c>
      <c r="BI135" s="186">
        <f aca="true" t="shared" si="8" ref="BI135:BI151">IF(N135="nulová",J135,0)</f>
        <v>0</v>
      </c>
      <c r="BJ135" s="84" t="s">
        <v>81</v>
      </c>
      <c r="BK135" s="186">
        <f aca="true" t="shared" si="9" ref="BK135:BK151">ROUND(I135*H135,2)</f>
        <v>0</v>
      </c>
      <c r="BL135" s="84" t="s">
        <v>195</v>
      </c>
      <c r="BM135" s="185" t="s">
        <v>1070</v>
      </c>
    </row>
    <row r="136" spans="1:65" s="94" customFormat="1" ht="16.5" customHeight="1">
      <c r="A136" s="91"/>
      <c r="B136" s="92"/>
      <c r="C136" s="196" t="s">
        <v>181</v>
      </c>
      <c r="D136" s="196" t="s">
        <v>198</v>
      </c>
      <c r="E136" s="197" t="s">
        <v>1071</v>
      </c>
      <c r="F136" s="198" t="s">
        <v>1072</v>
      </c>
      <c r="G136" s="199" t="s">
        <v>161</v>
      </c>
      <c r="H136" s="200">
        <v>1</v>
      </c>
      <c r="I136" s="81"/>
      <c r="J136" s="201">
        <f t="shared" si="0"/>
        <v>0</v>
      </c>
      <c r="K136" s="202"/>
      <c r="L136" s="203"/>
      <c r="M136" s="204" t="s">
        <v>1</v>
      </c>
      <c r="N136" s="205" t="s">
        <v>38</v>
      </c>
      <c r="O136" s="182"/>
      <c r="P136" s="183">
        <f t="shared" si="1"/>
        <v>0</v>
      </c>
      <c r="Q136" s="183">
        <v>0.00017</v>
      </c>
      <c r="R136" s="183">
        <f t="shared" si="2"/>
        <v>0.00017</v>
      </c>
      <c r="S136" s="183">
        <v>0</v>
      </c>
      <c r="T136" s="184">
        <f t="shared" si="3"/>
        <v>0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85" t="s">
        <v>201</v>
      </c>
      <c r="AT136" s="185" t="s">
        <v>198</v>
      </c>
      <c r="AU136" s="185" t="s">
        <v>84</v>
      </c>
      <c r="AY136" s="84" t="s">
        <v>146</v>
      </c>
      <c r="BE136" s="186">
        <f t="shared" si="4"/>
        <v>0</v>
      </c>
      <c r="BF136" s="186">
        <f t="shared" si="5"/>
        <v>0</v>
      </c>
      <c r="BG136" s="186">
        <f t="shared" si="6"/>
        <v>0</v>
      </c>
      <c r="BH136" s="186">
        <f t="shared" si="7"/>
        <v>0</v>
      </c>
      <c r="BI136" s="186">
        <f t="shared" si="8"/>
        <v>0</v>
      </c>
      <c r="BJ136" s="84" t="s">
        <v>81</v>
      </c>
      <c r="BK136" s="186">
        <f t="shared" si="9"/>
        <v>0</v>
      </c>
      <c r="BL136" s="84" t="s">
        <v>195</v>
      </c>
      <c r="BM136" s="185" t="s">
        <v>1073</v>
      </c>
    </row>
    <row r="137" spans="1:65" s="94" customFormat="1" ht="16.5" customHeight="1">
      <c r="A137" s="91"/>
      <c r="B137" s="92"/>
      <c r="C137" s="173" t="s">
        <v>185</v>
      </c>
      <c r="D137" s="173" t="s">
        <v>149</v>
      </c>
      <c r="E137" s="174" t="s">
        <v>1074</v>
      </c>
      <c r="F137" s="175" t="s">
        <v>1075</v>
      </c>
      <c r="G137" s="176" t="s">
        <v>161</v>
      </c>
      <c r="H137" s="177">
        <v>1</v>
      </c>
      <c r="I137" s="79"/>
      <c r="J137" s="178">
        <f t="shared" si="0"/>
        <v>0</v>
      </c>
      <c r="K137" s="179"/>
      <c r="L137" s="92"/>
      <c r="M137" s="180" t="s">
        <v>1</v>
      </c>
      <c r="N137" s="181" t="s">
        <v>38</v>
      </c>
      <c r="O137" s="182"/>
      <c r="P137" s="183">
        <f t="shared" si="1"/>
        <v>0</v>
      </c>
      <c r="Q137" s="183">
        <v>0</v>
      </c>
      <c r="R137" s="183">
        <f t="shared" si="2"/>
        <v>0</v>
      </c>
      <c r="S137" s="183">
        <v>0</v>
      </c>
      <c r="T137" s="184">
        <f t="shared" si="3"/>
        <v>0</v>
      </c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R137" s="185" t="s">
        <v>195</v>
      </c>
      <c r="AT137" s="185" t="s">
        <v>149</v>
      </c>
      <c r="AU137" s="185" t="s">
        <v>84</v>
      </c>
      <c r="AY137" s="84" t="s">
        <v>146</v>
      </c>
      <c r="BE137" s="186">
        <f t="shared" si="4"/>
        <v>0</v>
      </c>
      <c r="BF137" s="186">
        <f t="shared" si="5"/>
        <v>0</v>
      </c>
      <c r="BG137" s="186">
        <f t="shared" si="6"/>
        <v>0</v>
      </c>
      <c r="BH137" s="186">
        <f t="shared" si="7"/>
        <v>0</v>
      </c>
      <c r="BI137" s="186">
        <f t="shared" si="8"/>
        <v>0</v>
      </c>
      <c r="BJ137" s="84" t="s">
        <v>81</v>
      </c>
      <c r="BK137" s="186">
        <f t="shared" si="9"/>
        <v>0</v>
      </c>
      <c r="BL137" s="84" t="s">
        <v>195</v>
      </c>
      <c r="BM137" s="185" t="s">
        <v>1076</v>
      </c>
    </row>
    <row r="138" spans="1:65" s="94" customFormat="1" ht="16.5" customHeight="1">
      <c r="A138" s="91"/>
      <c r="B138" s="92"/>
      <c r="C138" s="196" t="s">
        <v>157</v>
      </c>
      <c r="D138" s="196" t="s">
        <v>198</v>
      </c>
      <c r="E138" s="197" t="s">
        <v>1077</v>
      </c>
      <c r="F138" s="198" t="s">
        <v>1078</v>
      </c>
      <c r="G138" s="199" t="s">
        <v>161</v>
      </c>
      <c r="H138" s="200">
        <v>1</v>
      </c>
      <c r="I138" s="81"/>
      <c r="J138" s="201">
        <f t="shared" si="0"/>
        <v>0</v>
      </c>
      <c r="K138" s="202"/>
      <c r="L138" s="203"/>
      <c r="M138" s="204" t="s">
        <v>1</v>
      </c>
      <c r="N138" s="205" t="s">
        <v>38</v>
      </c>
      <c r="O138" s="182"/>
      <c r="P138" s="183">
        <f t="shared" si="1"/>
        <v>0</v>
      </c>
      <c r="Q138" s="183">
        <v>0.00089</v>
      </c>
      <c r="R138" s="183">
        <f t="shared" si="2"/>
        <v>0.00089</v>
      </c>
      <c r="S138" s="183">
        <v>0</v>
      </c>
      <c r="T138" s="184">
        <f t="shared" si="3"/>
        <v>0</v>
      </c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R138" s="185" t="s">
        <v>201</v>
      </c>
      <c r="AT138" s="185" t="s">
        <v>198</v>
      </c>
      <c r="AU138" s="185" t="s">
        <v>84</v>
      </c>
      <c r="AY138" s="84" t="s">
        <v>146</v>
      </c>
      <c r="BE138" s="186">
        <f t="shared" si="4"/>
        <v>0</v>
      </c>
      <c r="BF138" s="186">
        <f t="shared" si="5"/>
        <v>0</v>
      </c>
      <c r="BG138" s="186">
        <f t="shared" si="6"/>
        <v>0</v>
      </c>
      <c r="BH138" s="186">
        <f t="shared" si="7"/>
        <v>0</v>
      </c>
      <c r="BI138" s="186">
        <f t="shared" si="8"/>
        <v>0</v>
      </c>
      <c r="BJ138" s="84" t="s">
        <v>81</v>
      </c>
      <c r="BK138" s="186">
        <f t="shared" si="9"/>
        <v>0</v>
      </c>
      <c r="BL138" s="84" t="s">
        <v>195</v>
      </c>
      <c r="BM138" s="185" t="s">
        <v>1079</v>
      </c>
    </row>
    <row r="139" spans="1:65" s="94" customFormat="1" ht="36" customHeight="1">
      <c r="A139" s="91"/>
      <c r="B139" s="92"/>
      <c r="C139" s="173" t="s">
        <v>197</v>
      </c>
      <c r="D139" s="173" t="s">
        <v>149</v>
      </c>
      <c r="E139" s="174" t="s">
        <v>1080</v>
      </c>
      <c r="F139" s="175" t="s">
        <v>1081</v>
      </c>
      <c r="G139" s="176" t="s">
        <v>161</v>
      </c>
      <c r="H139" s="177">
        <v>1</v>
      </c>
      <c r="I139" s="79"/>
      <c r="J139" s="178">
        <f t="shared" si="0"/>
        <v>0</v>
      </c>
      <c r="K139" s="179"/>
      <c r="L139" s="92"/>
      <c r="M139" s="180" t="s">
        <v>1</v>
      </c>
      <c r="N139" s="181" t="s">
        <v>38</v>
      </c>
      <c r="O139" s="182"/>
      <c r="P139" s="183">
        <f t="shared" si="1"/>
        <v>0</v>
      </c>
      <c r="Q139" s="183">
        <v>0</v>
      </c>
      <c r="R139" s="183">
        <f t="shared" si="2"/>
        <v>0</v>
      </c>
      <c r="S139" s="183">
        <v>0</v>
      </c>
      <c r="T139" s="184">
        <f t="shared" si="3"/>
        <v>0</v>
      </c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R139" s="185" t="s">
        <v>195</v>
      </c>
      <c r="AT139" s="185" t="s">
        <v>149</v>
      </c>
      <c r="AU139" s="185" t="s">
        <v>84</v>
      </c>
      <c r="AY139" s="84" t="s">
        <v>146</v>
      </c>
      <c r="BE139" s="186">
        <f t="shared" si="4"/>
        <v>0</v>
      </c>
      <c r="BF139" s="186">
        <f t="shared" si="5"/>
        <v>0</v>
      </c>
      <c r="BG139" s="186">
        <f t="shared" si="6"/>
        <v>0</v>
      </c>
      <c r="BH139" s="186">
        <f t="shared" si="7"/>
        <v>0</v>
      </c>
      <c r="BI139" s="186">
        <f t="shared" si="8"/>
        <v>0</v>
      </c>
      <c r="BJ139" s="84" t="s">
        <v>81</v>
      </c>
      <c r="BK139" s="186">
        <f t="shared" si="9"/>
        <v>0</v>
      </c>
      <c r="BL139" s="84" t="s">
        <v>195</v>
      </c>
      <c r="BM139" s="185" t="s">
        <v>1082</v>
      </c>
    </row>
    <row r="140" spans="1:65" s="94" customFormat="1" ht="24" customHeight="1">
      <c r="A140" s="91"/>
      <c r="B140" s="92"/>
      <c r="C140" s="196" t="s">
        <v>205</v>
      </c>
      <c r="D140" s="196" t="s">
        <v>198</v>
      </c>
      <c r="E140" s="197" t="s">
        <v>1083</v>
      </c>
      <c r="F140" s="198" t="s">
        <v>1084</v>
      </c>
      <c r="G140" s="199" t="s">
        <v>161</v>
      </c>
      <c r="H140" s="200">
        <v>1</v>
      </c>
      <c r="I140" s="81"/>
      <c r="J140" s="201">
        <f t="shared" si="0"/>
        <v>0</v>
      </c>
      <c r="K140" s="202"/>
      <c r="L140" s="203"/>
      <c r="M140" s="204" t="s">
        <v>1</v>
      </c>
      <c r="N140" s="205" t="s">
        <v>38</v>
      </c>
      <c r="O140" s="182"/>
      <c r="P140" s="183">
        <f t="shared" si="1"/>
        <v>0</v>
      </c>
      <c r="Q140" s="183">
        <v>0.00084</v>
      </c>
      <c r="R140" s="183">
        <f t="shared" si="2"/>
        <v>0.00084</v>
      </c>
      <c r="S140" s="183">
        <v>0</v>
      </c>
      <c r="T140" s="184">
        <f t="shared" si="3"/>
        <v>0</v>
      </c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R140" s="185" t="s">
        <v>201</v>
      </c>
      <c r="AT140" s="185" t="s">
        <v>198</v>
      </c>
      <c r="AU140" s="185" t="s">
        <v>84</v>
      </c>
      <c r="AY140" s="84" t="s">
        <v>146</v>
      </c>
      <c r="BE140" s="186">
        <f t="shared" si="4"/>
        <v>0</v>
      </c>
      <c r="BF140" s="186">
        <f t="shared" si="5"/>
        <v>0</v>
      </c>
      <c r="BG140" s="186">
        <f t="shared" si="6"/>
        <v>0</v>
      </c>
      <c r="BH140" s="186">
        <f t="shared" si="7"/>
        <v>0</v>
      </c>
      <c r="BI140" s="186">
        <f t="shared" si="8"/>
        <v>0</v>
      </c>
      <c r="BJ140" s="84" t="s">
        <v>81</v>
      </c>
      <c r="BK140" s="186">
        <f t="shared" si="9"/>
        <v>0</v>
      </c>
      <c r="BL140" s="84" t="s">
        <v>195</v>
      </c>
      <c r="BM140" s="185" t="s">
        <v>1085</v>
      </c>
    </row>
    <row r="141" spans="1:65" s="94" customFormat="1" ht="16.5" customHeight="1">
      <c r="A141" s="91"/>
      <c r="B141" s="92"/>
      <c r="C141" s="173" t="s">
        <v>209</v>
      </c>
      <c r="D141" s="173" t="s">
        <v>149</v>
      </c>
      <c r="E141" s="174" t="s">
        <v>1086</v>
      </c>
      <c r="F141" s="175" t="s">
        <v>1087</v>
      </c>
      <c r="G141" s="176" t="s">
        <v>161</v>
      </c>
      <c r="H141" s="177">
        <v>1</v>
      </c>
      <c r="I141" s="79"/>
      <c r="J141" s="178">
        <f t="shared" si="0"/>
        <v>0</v>
      </c>
      <c r="K141" s="179"/>
      <c r="L141" s="92"/>
      <c r="M141" s="180" t="s">
        <v>1</v>
      </c>
      <c r="N141" s="181" t="s">
        <v>38</v>
      </c>
      <c r="O141" s="182"/>
      <c r="P141" s="183">
        <f t="shared" si="1"/>
        <v>0</v>
      </c>
      <c r="Q141" s="183">
        <v>0</v>
      </c>
      <c r="R141" s="183">
        <f t="shared" si="2"/>
        <v>0</v>
      </c>
      <c r="S141" s="183">
        <v>0</v>
      </c>
      <c r="T141" s="184">
        <f t="shared" si="3"/>
        <v>0</v>
      </c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R141" s="185" t="s">
        <v>195</v>
      </c>
      <c r="AT141" s="185" t="s">
        <v>149</v>
      </c>
      <c r="AU141" s="185" t="s">
        <v>84</v>
      </c>
      <c r="AY141" s="84" t="s">
        <v>146</v>
      </c>
      <c r="BE141" s="186">
        <f t="shared" si="4"/>
        <v>0</v>
      </c>
      <c r="BF141" s="186">
        <f t="shared" si="5"/>
        <v>0</v>
      </c>
      <c r="BG141" s="186">
        <f t="shared" si="6"/>
        <v>0</v>
      </c>
      <c r="BH141" s="186">
        <f t="shared" si="7"/>
        <v>0</v>
      </c>
      <c r="BI141" s="186">
        <f t="shared" si="8"/>
        <v>0</v>
      </c>
      <c r="BJ141" s="84" t="s">
        <v>81</v>
      </c>
      <c r="BK141" s="186">
        <f t="shared" si="9"/>
        <v>0</v>
      </c>
      <c r="BL141" s="84" t="s">
        <v>195</v>
      </c>
      <c r="BM141" s="185" t="s">
        <v>1088</v>
      </c>
    </row>
    <row r="142" spans="1:65" s="94" customFormat="1" ht="16.5" customHeight="1">
      <c r="A142" s="91"/>
      <c r="B142" s="92"/>
      <c r="C142" s="173" t="s">
        <v>213</v>
      </c>
      <c r="D142" s="173" t="s">
        <v>149</v>
      </c>
      <c r="E142" s="174" t="s">
        <v>1089</v>
      </c>
      <c r="F142" s="175" t="s">
        <v>1090</v>
      </c>
      <c r="G142" s="176" t="s">
        <v>161</v>
      </c>
      <c r="H142" s="177">
        <v>1</v>
      </c>
      <c r="I142" s="79"/>
      <c r="J142" s="178">
        <f t="shared" si="0"/>
        <v>0</v>
      </c>
      <c r="K142" s="179"/>
      <c r="L142" s="92"/>
      <c r="M142" s="180" t="s">
        <v>1</v>
      </c>
      <c r="N142" s="181" t="s">
        <v>38</v>
      </c>
      <c r="O142" s="182"/>
      <c r="P142" s="183">
        <f t="shared" si="1"/>
        <v>0</v>
      </c>
      <c r="Q142" s="183">
        <v>0</v>
      </c>
      <c r="R142" s="183">
        <f t="shared" si="2"/>
        <v>0</v>
      </c>
      <c r="S142" s="183">
        <v>0</v>
      </c>
      <c r="T142" s="184">
        <f t="shared" si="3"/>
        <v>0</v>
      </c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R142" s="185" t="s">
        <v>195</v>
      </c>
      <c r="AT142" s="185" t="s">
        <v>149</v>
      </c>
      <c r="AU142" s="185" t="s">
        <v>84</v>
      </c>
      <c r="AY142" s="84" t="s">
        <v>146</v>
      </c>
      <c r="BE142" s="186">
        <f t="shared" si="4"/>
        <v>0</v>
      </c>
      <c r="BF142" s="186">
        <f t="shared" si="5"/>
        <v>0</v>
      </c>
      <c r="BG142" s="186">
        <f t="shared" si="6"/>
        <v>0</v>
      </c>
      <c r="BH142" s="186">
        <f t="shared" si="7"/>
        <v>0</v>
      </c>
      <c r="BI142" s="186">
        <f t="shared" si="8"/>
        <v>0</v>
      </c>
      <c r="BJ142" s="84" t="s">
        <v>81</v>
      </c>
      <c r="BK142" s="186">
        <f t="shared" si="9"/>
        <v>0</v>
      </c>
      <c r="BL142" s="84" t="s">
        <v>195</v>
      </c>
      <c r="BM142" s="185" t="s">
        <v>1091</v>
      </c>
    </row>
    <row r="143" spans="1:65" s="94" customFormat="1" ht="24" customHeight="1">
      <c r="A143" s="91"/>
      <c r="B143" s="92"/>
      <c r="C143" s="173" t="s">
        <v>217</v>
      </c>
      <c r="D143" s="173" t="s">
        <v>149</v>
      </c>
      <c r="E143" s="174" t="s">
        <v>1092</v>
      </c>
      <c r="F143" s="175" t="s">
        <v>1093</v>
      </c>
      <c r="G143" s="176" t="s">
        <v>161</v>
      </c>
      <c r="H143" s="177">
        <v>1</v>
      </c>
      <c r="I143" s="79"/>
      <c r="J143" s="178">
        <f t="shared" si="0"/>
        <v>0</v>
      </c>
      <c r="K143" s="179"/>
      <c r="L143" s="92"/>
      <c r="M143" s="180" t="s">
        <v>1</v>
      </c>
      <c r="N143" s="181" t="s">
        <v>38</v>
      </c>
      <c r="O143" s="182"/>
      <c r="P143" s="183">
        <f t="shared" si="1"/>
        <v>0</v>
      </c>
      <c r="Q143" s="183">
        <v>0</v>
      </c>
      <c r="R143" s="183">
        <f t="shared" si="2"/>
        <v>0</v>
      </c>
      <c r="S143" s="183">
        <v>0</v>
      </c>
      <c r="T143" s="184">
        <f t="shared" si="3"/>
        <v>0</v>
      </c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R143" s="185" t="s">
        <v>195</v>
      </c>
      <c r="AT143" s="185" t="s">
        <v>149</v>
      </c>
      <c r="AU143" s="185" t="s">
        <v>84</v>
      </c>
      <c r="AY143" s="84" t="s">
        <v>146</v>
      </c>
      <c r="BE143" s="186">
        <f t="shared" si="4"/>
        <v>0</v>
      </c>
      <c r="BF143" s="186">
        <f t="shared" si="5"/>
        <v>0</v>
      </c>
      <c r="BG143" s="186">
        <f t="shared" si="6"/>
        <v>0</v>
      </c>
      <c r="BH143" s="186">
        <f t="shared" si="7"/>
        <v>0</v>
      </c>
      <c r="BI143" s="186">
        <f t="shared" si="8"/>
        <v>0</v>
      </c>
      <c r="BJ143" s="84" t="s">
        <v>81</v>
      </c>
      <c r="BK143" s="186">
        <f t="shared" si="9"/>
        <v>0</v>
      </c>
      <c r="BL143" s="84" t="s">
        <v>195</v>
      </c>
      <c r="BM143" s="185" t="s">
        <v>1094</v>
      </c>
    </row>
    <row r="144" spans="1:65" s="94" customFormat="1" ht="60" customHeight="1">
      <c r="A144" s="91"/>
      <c r="B144" s="92"/>
      <c r="C144" s="173" t="s">
        <v>222</v>
      </c>
      <c r="D144" s="173" t="s">
        <v>149</v>
      </c>
      <c r="E144" s="174" t="s">
        <v>1095</v>
      </c>
      <c r="F144" s="175" t="s">
        <v>1096</v>
      </c>
      <c r="G144" s="176" t="s">
        <v>161</v>
      </c>
      <c r="H144" s="177">
        <v>1</v>
      </c>
      <c r="I144" s="79"/>
      <c r="J144" s="178">
        <f t="shared" si="0"/>
        <v>0</v>
      </c>
      <c r="K144" s="179"/>
      <c r="L144" s="92"/>
      <c r="M144" s="180" t="s">
        <v>1</v>
      </c>
      <c r="N144" s="181" t="s">
        <v>38</v>
      </c>
      <c r="O144" s="182"/>
      <c r="P144" s="183">
        <f t="shared" si="1"/>
        <v>0</v>
      </c>
      <c r="Q144" s="183">
        <v>0</v>
      </c>
      <c r="R144" s="183">
        <f t="shared" si="2"/>
        <v>0</v>
      </c>
      <c r="S144" s="183">
        <v>0</v>
      </c>
      <c r="T144" s="184">
        <f t="shared" si="3"/>
        <v>0</v>
      </c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R144" s="185" t="s">
        <v>195</v>
      </c>
      <c r="AT144" s="185" t="s">
        <v>149</v>
      </c>
      <c r="AU144" s="185" t="s">
        <v>84</v>
      </c>
      <c r="AY144" s="84" t="s">
        <v>146</v>
      </c>
      <c r="BE144" s="186">
        <f t="shared" si="4"/>
        <v>0</v>
      </c>
      <c r="BF144" s="186">
        <f t="shared" si="5"/>
        <v>0</v>
      </c>
      <c r="BG144" s="186">
        <f t="shared" si="6"/>
        <v>0</v>
      </c>
      <c r="BH144" s="186">
        <f t="shared" si="7"/>
        <v>0</v>
      </c>
      <c r="BI144" s="186">
        <f t="shared" si="8"/>
        <v>0</v>
      </c>
      <c r="BJ144" s="84" t="s">
        <v>81</v>
      </c>
      <c r="BK144" s="186">
        <f t="shared" si="9"/>
        <v>0</v>
      </c>
      <c r="BL144" s="84" t="s">
        <v>195</v>
      </c>
      <c r="BM144" s="185" t="s">
        <v>1097</v>
      </c>
    </row>
    <row r="145" spans="1:65" s="94" customFormat="1" ht="24" customHeight="1">
      <c r="A145" s="91"/>
      <c r="B145" s="92"/>
      <c r="C145" s="173" t="s">
        <v>195</v>
      </c>
      <c r="D145" s="173" t="s">
        <v>149</v>
      </c>
      <c r="E145" s="174" t="s">
        <v>1098</v>
      </c>
      <c r="F145" s="175" t="s">
        <v>1099</v>
      </c>
      <c r="G145" s="176" t="s">
        <v>161</v>
      </c>
      <c r="H145" s="177">
        <v>1</v>
      </c>
      <c r="I145" s="79"/>
      <c r="J145" s="178">
        <f t="shared" si="0"/>
        <v>0</v>
      </c>
      <c r="K145" s="179"/>
      <c r="L145" s="92"/>
      <c r="M145" s="180" t="s">
        <v>1</v>
      </c>
      <c r="N145" s="181" t="s">
        <v>38</v>
      </c>
      <c r="O145" s="182"/>
      <c r="P145" s="183">
        <f t="shared" si="1"/>
        <v>0</v>
      </c>
      <c r="Q145" s="183">
        <v>0</v>
      </c>
      <c r="R145" s="183">
        <f t="shared" si="2"/>
        <v>0</v>
      </c>
      <c r="S145" s="183">
        <v>0</v>
      </c>
      <c r="T145" s="184">
        <f t="shared" si="3"/>
        <v>0</v>
      </c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R145" s="185" t="s">
        <v>195</v>
      </c>
      <c r="AT145" s="185" t="s">
        <v>149</v>
      </c>
      <c r="AU145" s="185" t="s">
        <v>84</v>
      </c>
      <c r="AY145" s="84" t="s">
        <v>146</v>
      </c>
      <c r="BE145" s="186">
        <f t="shared" si="4"/>
        <v>0</v>
      </c>
      <c r="BF145" s="186">
        <f t="shared" si="5"/>
        <v>0</v>
      </c>
      <c r="BG145" s="186">
        <f t="shared" si="6"/>
        <v>0</v>
      </c>
      <c r="BH145" s="186">
        <f t="shared" si="7"/>
        <v>0</v>
      </c>
      <c r="BI145" s="186">
        <f t="shared" si="8"/>
        <v>0</v>
      </c>
      <c r="BJ145" s="84" t="s">
        <v>81</v>
      </c>
      <c r="BK145" s="186">
        <f t="shared" si="9"/>
        <v>0</v>
      </c>
      <c r="BL145" s="84" t="s">
        <v>195</v>
      </c>
      <c r="BM145" s="185" t="s">
        <v>1100</v>
      </c>
    </row>
    <row r="146" spans="1:65" s="94" customFormat="1" ht="16.5" customHeight="1">
      <c r="A146" s="91"/>
      <c r="B146" s="92"/>
      <c r="C146" s="173" t="s">
        <v>230</v>
      </c>
      <c r="D146" s="173" t="s">
        <v>149</v>
      </c>
      <c r="E146" s="174" t="s">
        <v>1101</v>
      </c>
      <c r="F146" s="175" t="s">
        <v>1102</v>
      </c>
      <c r="G146" s="176" t="s">
        <v>867</v>
      </c>
      <c r="H146" s="177">
        <v>1</v>
      </c>
      <c r="I146" s="79"/>
      <c r="J146" s="178">
        <f t="shared" si="0"/>
        <v>0</v>
      </c>
      <c r="K146" s="179"/>
      <c r="L146" s="92"/>
      <c r="M146" s="180" t="s">
        <v>1</v>
      </c>
      <c r="N146" s="181" t="s">
        <v>38</v>
      </c>
      <c r="O146" s="182"/>
      <c r="P146" s="183">
        <f t="shared" si="1"/>
        <v>0</v>
      </c>
      <c r="Q146" s="183">
        <v>0</v>
      </c>
      <c r="R146" s="183">
        <f t="shared" si="2"/>
        <v>0</v>
      </c>
      <c r="S146" s="183">
        <v>0</v>
      </c>
      <c r="T146" s="184">
        <f t="shared" si="3"/>
        <v>0</v>
      </c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R146" s="185" t="s">
        <v>195</v>
      </c>
      <c r="AT146" s="185" t="s">
        <v>149</v>
      </c>
      <c r="AU146" s="185" t="s">
        <v>84</v>
      </c>
      <c r="AY146" s="84" t="s">
        <v>146</v>
      </c>
      <c r="BE146" s="186">
        <f t="shared" si="4"/>
        <v>0</v>
      </c>
      <c r="BF146" s="186">
        <f t="shared" si="5"/>
        <v>0</v>
      </c>
      <c r="BG146" s="186">
        <f t="shared" si="6"/>
        <v>0</v>
      </c>
      <c r="BH146" s="186">
        <f t="shared" si="7"/>
        <v>0</v>
      </c>
      <c r="BI146" s="186">
        <f t="shared" si="8"/>
        <v>0</v>
      </c>
      <c r="BJ146" s="84" t="s">
        <v>81</v>
      </c>
      <c r="BK146" s="186">
        <f t="shared" si="9"/>
        <v>0</v>
      </c>
      <c r="BL146" s="84" t="s">
        <v>195</v>
      </c>
      <c r="BM146" s="185" t="s">
        <v>1103</v>
      </c>
    </row>
    <row r="147" spans="1:65" s="94" customFormat="1" ht="16.5" customHeight="1">
      <c r="A147" s="91"/>
      <c r="B147" s="92"/>
      <c r="C147" s="173" t="s">
        <v>234</v>
      </c>
      <c r="D147" s="173" t="s">
        <v>149</v>
      </c>
      <c r="E147" s="174" t="s">
        <v>1104</v>
      </c>
      <c r="F147" s="175" t="s">
        <v>1105</v>
      </c>
      <c r="G147" s="176" t="s">
        <v>161</v>
      </c>
      <c r="H147" s="177">
        <v>1</v>
      </c>
      <c r="I147" s="79"/>
      <c r="J147" s="178">
        <f t="shared" si="0"/>
        <v>0</v>
      </c>
      <c r="K147" s="179"/>
      <c r="L147" s="92"/>
      <c r="M147" s="180" t="s">
        <v>1</v>
      </c>
      <c r="N147" s="181" t="s">
        <v>38</v>
      </c>
      <c r="O147" s="182"/>
      <c r="P147" s="183">
        <f t="shared" si="1"/>
        <v>0</v>
      </c>
      <c r="Q147" s="183">
        <v>0</v>
      </c>
      <c r="R147" s="183">
        <f t="shared" si="2"/>
        <v>0</v>
      </c>
      <c r="S147" s="183">
        <v>0</v>
      </c>
      <c r="T147" s="184">
        <f t="shared" si="3"/>
        <v>0</v>
      </c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R147" s="185" t="s">
        <v>195</v>
      </c>
      <c r="AT147" s="185" t="s">
        <v>149</v>
      </c>
      <c r="AU147" s="185" t="s">
        <v>84</v>
      </c>
      <c r="AY147" s="84" t="s">
        <v>146</v>
      </c>
      <c r="BE147" s="186">
        <f t="shared" si="4"/>
        <v>0</v>
      </c>
      <c r="BF147" s="186">
        <f t="shared" si="5"/>
        <v>0</v>
      </c>
      <c r="BG147" s="186">
        <f t="shared" si="6"/>
        <v>0</v>
      </c>
      <c r="BH147" s="186">
        <f t="shared" si="7"/>
        <v>0</v>
      </c>
      <c r="BI147" s="186">
        <f t="shared" si="8"/>
        <v>0</v>
      </c>
      <c r="BJ147" s="84" t="s">
        <v>81</v>
      </c>
      <c r="BK147" s="186">
        <f t="shared" si="9"/>
        <v>0</v>
      </c>
      <c r="BL147" s="84" t="s">
        <v>195</v>
      </c>
      <c r="BM147" s="185" t="s">
        <v>1106</v>
      </c>
    </row>
    <row r="148" spans="1:65" s="94" customFormat="1" ht="48" customHeight="1">
      <c r="A148" s="91"/>
      <c r="B148" s="92"/>
      <c r="C148" s="173" t="s">
        <v>239</v>
      </c>
      <c r="D148" s="173" t="s">
        <v>149</v>
      </c>
      <c r="E148" s="174" t="s">
        <v>1107</v>
      </c>
      <c r="F148" s="175" t="s">
        <v>1108</v>
      </c>
      <c r="G148" s="176" t="s">
        <v>161</v>
      </c>
      <c r="H148" s="177">
        <v>1</v>
      </c>
      <c r="I148" s="79"/>
      <c r="J148" s="178">
        <f t="shared" si="0"/>
        <v>0</v>
      </c>
      <c r="K148" s="179"/>
      <c r="L148" s="92"/>
      <c r="M148" s="180" t="s">
        <v>1</v>
      </c>
      <c r="N148" s="181" t="s">
        <v>38</v>
      </c>
      <c r="O148" s="182"/>
      <c r="P148" s="183">
        <f t="shared" si="1"/>
        <v>0</v>
      </c>
      <c r="Q148" s="183">
        <v>0</v>
      </c>
      <c r="R148" s="183">
        <f t="shared" si="2"/>
        <v>0</v>
      </c>
      <c r="S148" s="183">
        <v>0</v>
      </c>
      <c r="T148" s="184">
        <f t="shared" si="3"/>
        <v>0</v>
      </c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R148" s="185" t="s">
        <v>195</v>
      </c>
      <c r="AT148" s="185" t="s">
        <v>149</v>
      </c>
      <c r="AU148" s="185" t="s">
        <v>84</v>
      </c>
      <c r="AY148" s="84" t="s">
        <v>146</v>
      </c>
      <c r="BE148" s="186">
        <f t="shared" si="4"/>
        <v>0</v>
      </c>
      <c r="BF148" s="186">
        <f t="shared" si="5"/>
        <v>0</v>
      </c>
      <c r="BG148" s="186">
        <f t="shared" si="6"/>
        <v>0</v>
      </c>
      <c r="BH148" s="186">
        <f t="shared" si="7"/>
        <v>0</v>
      </c>
      <c r="BI148" s="186">
        <f t="shared" si="8"/>
        <v>0</v>
      </c>
      <c r="BJ148" s="84" t="s">
        <v>81</v>
      </c>
      <c r="BK148" s="186">
        <f t="shared" si="9"/>
        <v>0</v>
      </c>
      <c r="BL148" s="84" t="s">
        <v>195</v>
      </c>
      <c r="BM148" s="185" t="s">
        <v>1109</v>
      </c>
    </row>
    <row r="149" spans="1:65" s="94" customFormat="1" ht="16.5" customHeight="1">
      <c r="A149" s="91"/>
      <c r="B149" s="92"/>
      <c r="C149" s="173" t="s">
        <v>243</v>
      </c>
      <c r="D149" s="173" t="s">
        <v>149</v>
      </c>
      <c r="E149" s="174" t="s">
        <v>1110</v>
      </c>
      <c r="F149" s="175" t="s">
        <v>1111</v>
      </c>
      <c r="G149" s="176" t="s">
        <v>161</v>
      </c>
      <c r="H149" s="177">
        <v>1</v>
      </c>
      <c r="I149" s="79"/>
      <c r="J149" s="178">
        <f t="shared" si="0"/>
        <v>0</v>
      </c>
      <c r="K149" s="179"/>
      <c r="L149" s="92"/>
      <c r="M149" s="180" t="s">
        <v>1</v>
      </c>
      <c r="N149" s="181" t="s">
        <v>38</v>
      </c>
      <c r="O149" s="182"/>
      <c r="P149" s="183">
        <f t="shared" si="1"/>
        <v>0</v>
      </c>
      <c r="Q149" s="183">
        <v>0</v>
      </c>
      <c r="R149" s="183">
        <f t="shared" si="2"/>
        <v>0</v>
      </c>
      <c r="S149" s="183">
        <v>0</v>
      </c>
      <c r="T149" s="184">
        <f t="shared" si="3"/>
        <v>0</v>
      </c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R149" s="185" t="s">
        <v>195</v>
      </c>
      <c r="AT149" s="185" t="s">
        <v>149</v>
      </c>
      <c r="AU149" s="185" t="s">
        <v>84</v>
      </c>
      <c r="AY149" s="84" t="s">
        <v>146</v>
      </c>
      <c r="BE149" s="186">
        <f t="shared" si="4"/>
        <v>0</v>
      </c>
      <c r="BF149" s="186">
        <f t="shared" si="5"/>
        <v>0</v>
      </c>
      <c r="BG149" s="186">
        <f t="shared" si="6"/>
        <v>0</v>
      </c>
      <c r="BH149" s="186">
        <f t="shared" si="7"/>
        <v>0</v>
      </c>
      <c r="BI149" s="186">
        <f t="shared" si="8"/>
        <v>0</v>
      </c>
      <c r="BJ149" s="84" t="s">
        <v>81</v>
      </c>
      <c r="BK149" s="186">
        <f t="shared" si="9"/>
        <v>0</v>
      </c>
      <c r="BL149" s="84" t="s">
        <v>195</v>
      </c>
      <c r="BM149" s="185" t="s">
        <v>1112</v>
      </c>
    </row>
    <row r="150" spans="1:65" s="94" customFormat="1" ht="16.5" customHeight="1">
      <c r="A150" s="91"/>
      <c r="B150" s="92"/>
      <c r="C150" s="173" t="s">
        <v>7</v>
      </c>
      <c r="D150" s="173" t="s">
        <v>149</v>
      </c>
      <c r="E150" s="174" t="s">
        <v>1113</v>
      </c>
      <c r="F150" s="175" t="s">
        <v>1114</v>
      </c>
      <c r="G150" s="176" t="s">
        <v>152</v>
      </c>
      <c r="H150" s="177">
        <v>30</v>
      </c>
      <c r="I150" s="79"/>
      <c r="J150" s="178">
        <f t="shared" si="0"/>
        <v>0</v>
      </c>
      <c r="K150" s="179"/>
      <c r="L150" s="92"/>
      <c r="M150" s="180" t="s">
        <v>1</v>
      </c>
      <c r="N150" s="181" t="s">
        <v>38</v>
      </c>
      <c r="O150" s="182"/>
      <c r="P150" s="183">
        <f t="shared" si="1"/>
        <v>0</v>
      </c>
      <c r="Q150" s="183">
        <v>0</v>
      </c>
      <c r="R150" s="183">
        <f t="shared" si="2"/>
        <v>0</v>
      </c>
      <c r="S150" s="183">
        <v>0</v>
      </c>
      <c r="T150" s="184">
        <f t="shared" si="3"/>
        <v>0</v>
      </c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R150" s="185" t="s">
        <v>195</v>
      </c>
      <c r="AT150" s="185" t="s">
        <v>149</v>
      </c>
      <c r="AU150" s="185" t="s">
        <v>84</v>
      </c>
      <c r="AY150" s="84" t="s">
        <v>146</v>
      </c>
      <c r="BE150" s="186">
        <f t="shared" si="4"/>
        <v>0</v>
      </c>
      <c r="BF150" s="186">
        <f t="shared" si="5"/>
        <v>0</v>
      </c>
      <c r="BG150" s="186">
        <f t="shared" si="6"/>
        <v>0</v>
      </c>
      <c r="BH150" s="186">
        <f t="shared" si="7"/>
        <v>0</v>
      </c>
      <c r="BI150" s="186">
        <f t="shared" si="8"/>
        <v>0</v>
      </c>
      <c r="BJ150" s="84" t="s">
        <v>81</v>
      </c>
      <c r="BK150" s="186">
        <f t="shared" si="9"/>
        <v>0</v>
      </c>
      <c r="BL150" s="84" t="s">
        <v>195</v>
      </c>
      <c r="BM150" s="185" t="s">
        <v>1115</v>
      </c>
    </row>
    <row r="151" spans="1:65" s="94" customFormat="1" ht="16.5" customHeight="1">
      <c r="A151" s="91"/>
      <c r="B151" s="92"/>
      <c r="C151" s="173" t="s">
        <v>251</v>
      </c>
      <c r="D151" s="173" t="s">
        <v>149</v>
      </c>
      <c r="E151" s="174" t="s">
        <v>1116</v>
      </c>
      <c r="F151" s="175" t="s">
        <v>1117</v>
      </c>
      <c r="G151" s="176" t="s">
        <v>161</v>
      </c>
      <c r="H151" s="177">
        <v>1</v>
      </c>
      <c r="I151" s="79"/>
      <c r="J151" s="178">
        <f t="shared" si="0"/>
        <v>0</v>
      </c>
      <c r="K151" s="179"/>
      <c r="L151" s="92"/>
      <c r="M151" s="180" t="s">
        <v>1</v>
      </c>
      <c r="N151" s="181" t="s">
        <v>38</v>
      </c>
      <c r="O151" s="182"/>
      <c r="P151" s="183">
        <f t="shared" si="1"/>
        <v>0</v>
      </c>
      <c r="Q151" s="183">
        <v>0</v>
      </c>
      <c r="R151" s="183">
        <f t="shared" si="2"/>
        <v>0</v>
      </c>
      <c r="S151" s="183">
        <v>0</v>
      </c>
      <c r="T151" s="184">
        <f t="shared" si="3"/>
        <v>0</v>
      </c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R151" s="185" t="s">
        <v>195</v>
      </c>
      <c r="AT151" s="185" t="s">
        <v>149</v>
      </c>
      <c r="AU151" s="185" t="s">
        <v>84</v>
      </c>
      <c r="AY151" s="84" t="s">
        <v>146</v>
      </c>
      <c r="BE151" s="186">
        <f t="shared" si="4"/>
        <v>0</v>
      </c>
      <c r="BF151" s="186">
        <f t="shared" si="5"/>
        <v>0</v>
      </c>
      <c r="BG151" s="186">
        <f t="shared" si="6"/>
        <v>0</v>
      </c>
      <c r="BH151" s="186">
        <f t="shared" si="7"/>
        <v>0</v>
      </c>
      <c r="BI151" s="186">
        <f t="shared" si="8"/>
        <v>0</v>
      </c>
      <c r="BJ151" s="84" t="s">
        <v>81</v>
      </c>
      <c r="BK151" s="186">
        <f t="shared" si="9"/>
        <v>0</v>
      </c>
      <c r="BL151" s="84" t="s">
        <v>195</v>
      </c>
      <c r="BM151" s="185" t="s">
        <v>1118</v>
      </c>
    </row>
    <row r="152" spans="2:63" s="160" customFormat="1" ht="22.8" customHeight="1">
      <c r="B152" s="161"/>
      <c r="D152" s="162" t="s">
        <v>72</v>
      </c>
      <c r="E152" s="171" t="s">
        <v>459</v>
      </c>
      <c r="F152" s="171" t="s">
        <v>1119</v>
      </c>
      <c r="I152" s="78"/>
      <c r="J152" s="172">
        <f>BK152</f>
        <v>0</v>
      </c>
      <c r="L152" s="161"/>
      <c r="M152" s="165"/>
      <c r="N152" s="166"/>
      <c r="O152" s="166"/>
      <c r="P152" s="167">
        <f>SUM(P153:P157)</f>
        <v>0</v>
      </c>
      <c r="Q152" s="166"/>
      <c r="R152" s="167">
        <f>SUM(R153:R157)</f>
        <v>0</v>
      </c>
      <c r="S152" s="166"/>
      <c r="T152" s="168">
        <f>SUM(T153:T157)</f>
        <v>0</v>
      </c>
      <c r="AR152" s="162" t="s">
        <v>84</v>
      </c>
      <c r="AT152" s="169" t="s">
        <v>72</v>
      </c>
      <c r="AU152" s="169" t="s">
        <v>81</v>
      </c>
      <c r="AY152" s="162" t="s">
        <v>146</v>
      </c>
      <c r="BK152" s="170">
        <f>SUM(BK153:BK157)</f>
        <v>0</v>
      </c>
    </row>
    <row r="153" spans="1:65" s="94" customFormat="1" ht="16.5" customHeight="1">
      <c r="A153" s="91"/>
      <c r="B153" s="92"/>
      <c r="C153" s="173" t="s">
        <v>256</v>
      </c>
      <c r="D153" s="173" t="s">
        <v>149</v>
      </c>
      <c r="E153" s="174" t="s">
        <v>1120</v>
      </c>
      <c r="F153" s="175" t="s">
        <v>1121</v>
      </c>
      <c r="G153" s="176" t="s">
        <v>161</v>
      </c>
      <c r="H153" s="177">
        <v>1</v>
      </c>
      <c r="I153" s="79"/>
      <c r="J153" s="178">
        <f>ROUND(I153*H153,2)</f>
        <v>0</v>
      </c>
      <c r="K153" s="179"/>
      <c r="L153" s="92"/>
      <c r="M153" s="180" t="s">
        <v>1</v>
      </c>
      <c r="N153" s="181" t="s">
        <v>38</v>
      </c>
      <c r="O153" s="182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R153" s="185" t="s">
        <v>195</v>
      </c>
      <c r="AT153" s="185" t="s">
        <v>149</v>
      </c>
      <c r="AU153" s="185" t="s">
        <v>84</v>
      </c>
      <c r="AY153" s="84" t="s">
        <v>146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84" t="s">
        <v>81</v>
      </c>
      <c r="BK153" s="186">
        <f>ROUND(I153*H153,2)</f>
        <v>0</v>
      </c>
      <c r="BL153" s="84" t="s">
        <v>195</v>
      </c>
      <c r="BM153" s="185" t="s">
        <v>1122</v>
      </c>
    </row>
    <row r="154" spans="1:65" s="94" customFormat="1" ht="16.5" customHeight="1">
      <c r="A154" s="91"/>
      <c r="B154" s="92"/>
      <c r="C154" s="196" t="s">
        <v>260</v>
      </c>
      <c r="D154" s="196" t="s">
        <v>198</v>
      </c>
      <c r="E154" s="197" t="s">
        <v>1123</v>
      </c>
      <c r="F154" s="198" t="s">
        <v>1124</v>
      </c>
      <c r="G154" s="199" t="s">
        <v>161</v>
      </c>
      <c r="H154" s="200">
        <v>1</v>
      </c>
      <c r="I154" s="81"/>
      <c r="J154" s="201">
        <f>ROUND(I154*H154,2)</f>
        <v>0</v>
      </c>
      <c r="K154" s="202"/>
      <c r="L154" s="203"/>
      <c r="M154" s="204" t="s">
        <v>1</v>
      </c>
      <c r="N154" s="205" t="s">
        <v>38</v>
      </c>
      <c r="O154" s="182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R154" s="185" t="s">
        <v>201</v>
      </c>
      <c r="AT154" s="185" t="s">
        <v>198</v>
      </c>
      <c r="AU154" s="185" t="s">
        <v>84</v>
      </c>
      <c r="AY154" s="84" t="s">
        <v>146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84" t="s">
        <v>81</v>
      </c>
      <c r="BK154" s="186">
        <f>ROUND(I154*H154,2)</f>
        <v>0</v>
      </c>
      <c r="BL154" s="84" t="s">
        <v>195</v>
      </c>
      <c r="BM154" s="185" t="s">
        <v>1125</v>
      </c>
    </row>
    <row r="155" spans="1:65" s="94" customFormat="1" ht="24" customHeight="1">
      <c r="A155" s="91"/>
      <c r="B155" s="92"/>
      <c r="C155" s="173" t="s">
        <v>264</v>
      </c>
      <c r="D155" s="173" t="s">
        <v>149</v>
      </c>
      <c r="E155" s="174" t="s">
        <v>1126</v>
      </c>
      <c r="F155" s="175" t="s">
        <v>1127</v>
      </c>
      <c r="G155" s="176" t="s">
        <v>161</v>
      </c>
      <c r="H155" s="177">
        <v>1</v>
      </c>
      <c r="I155" s="79"/>
      <c r="J155" s="178">
        <f>ROUND(I155*H155,2)</f>
        <v>0</v>
      </c>
      <c r="K155" s="179"/>
      <c r="L155" s="92"/>
      <c r="M155" s="180" t="s">
        <v>1</v>
      </c>
      <c r="N155" s="181" t="s">
        <v>38</v>
      </c>
      <c r="O155" s="182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R155" s="185" t="s">
        <v>195</v>
      </c>
      <c r="AT155" s="185" t="s">
        <v>149</v>
      </c>
      <c r="AU155" s="185" t="s">
        <v>84</v>
      </c>
      <c r="AY155" s="84" t="s">
        <v>146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84" t="s">
        <v>81</v>
      </c>
      <c r="BK155" s="186">
        <f>ROUND(I155*H155,2)</f>
        <v>0</v>
      </c>
      <c r="BL155" s="84" t="s">
        <v>195</v>
      </c>
      <c r="BM155" s="185" t="s">
        <v>1128</v>
      </c>
    </row>
    <row r="156" spans="1:65" s="94" customFormat="1" ht="16.5" customHeight="1">
      <c r="A156" s="91"/>
      <c r="B156" s="92"/>
      <c r="C156" s="196" t="s">
        <v>268</v>
      </c>
      <c r="D156" s="196" t="s">
        <v>198</v>
      </c>
      <c r="E156" s="197" t="s">
        <v>1129</v>
      </c>
      <c r="F156" s="198" t="s">
        <v>1130</v>
      </c>
      <c r="G156" s="199" t="s">
        <v>161</v>
      </c>
      <c r="H156" s="200">
        <v>1</v>
      </c>
      <c r="I156" s="81"/>
      <c r="J156" s="201">
        <f>ROUND(I156*H156,2)</f>
        <v>0</v>
      </c>
      <c r="K156" s="202"/>
      <c r="L156" s="203"/>
      <c r="M156" s="204" t="s">
        <v>1</v>
      </c>
      <c r="N156" s="205" t="s">
        <v>38</v>
      </c>
      <c r="O156" s="182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R156" s="185" t="s">
        <v>201</v>
      </c>
      <c r="AT156" s="185" t="s">
        <v>198</v>
      </c>
      <c r="AU156" s="185" t="s">
        <v>84</v>
      </c>
      <c r="AY156" s="84" t="s">
        <v>146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84" t="s">
        <v>81</v>
      </c>
      <c r="BK156" s="186">
        <f>ROUND(I156*H156,2)</f>
        <v>0</v>
      </c>
      <c r="BL156" s="84" t="s">
        <v>195</v>
      </c>
      <c r="BM156" s="185" t="s">
        <v>1131</v>
      </c>
    </row>
    <row r="157" spans="1:47" s="94" customFormat="1" ht="19.2">
      <c r="A157" s="91"/>
      <c r="B157" s="92"/>
      <c r="C157" s="91"/>
      <c r="D157" s="189" t="s">
        <v>203</v>
      </c>
      <c r="E157" s="91"/>
      <c r="F157" s="206" t="s">
        <v>1132</v>
      </c>
      <c r="G157" s="91"/>
      <c r="H157" s="91"/>
      <c r="I157" s="77"/>
      <c r="J157" s="91"/>
      <c r="K157" s="91"/>
      <c r="L157" s="92"/>
      <c r="M157" s="207"/>
      <c r="N157" s="208"/>
      <c r="O157" s="182"/>
      <c r="P157" s="182"/>
      <c r="Q157" s="182"/>
      <c r="R157" s="182"/>
      <c r="S157" s="182"/>
      <c r="T157" s="209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T157" s="84" t="s">
        <v>203</v>
      </c>
      <c r="AU157" s="84" t="s">
        <v>84</v>
      </c>
    </row>
    <row r="158" spans="2:63" s="160" customFormat="1" ht="25.95" customHeight="1">
      <c r="B158" s="161"/>
      <c r="D158" s="162" t="s">
        <v>72</v>
      </c>
      <c r="E158" s="163" t="s">
        <v>198</v>
      </c>
      <c r="F158" s="163" t="s">
        <v>502</v>
      </c>
      <c r="I158" s="78"/>
      <c r="J158" s="164">
        <f>BK158</f>
        <v>0</v>
      </c>
      <c r="L158" s="161"/>
      <c r="M158" s="165"/>
      <c r="N158" s="166"/>
      <c r="O158" s="166"/>
      <c r="P158" s="167">
        <f>P159+SUM(P160:P163)</f>
        <v>0</v>
      </c>
      <c r="Q158" s="166"/>
      <c r="R158" s="167">
        <f>R159+SUM(R160:R163)</f>
        <v>0.01</v>
      </c>
      <c r="S158" s="166"/>
      <c r="T158" s="168">
        <f>T159+SUM(T160:T163)</f>
        <v>0</v>
      </c>
      <c r="AR158" s="162" t="s">
        <v>147</v>
      </c>
      <c r="AT158" s="169" t="s">
        <v>72</v>
      </c>
      <c r="AU158" s="169" t="s">
        <v>73</v>
      </c>
      <c r="AY158" s="162" t="s">
        <v>146</v>
      </c>
      <c r="BK158" s="170">
        <f>BK159+SUM(BK160:BK163)</f>
        <v>0</v>
      </c>
    </row>
    <row r="159" spans="1:65" s="94" customFormat="1" ht="16.5" customHeight="1">
      <c r="A159" s="91"/>
      <c r="B159" s="92"/>
      <c r="C159" s="173" t="s">
        <v>272</v>
      </c>
      <c r="D159" s="173" t="s">
        <v>149</v>
      </c>
      <c r="E159" s="174" t="s">
        <v>869</v>
      </c>
      <c r="F159" s="175" t="s">
        <v>1133</v>
      </c>
      <c r="G159" s="176" t="s">
        <v>867</v>
      </c>
      <c r="H159" s="177">
        <v>1</v>
      </c>
      <c r="I159" s="79"/>
      <c r="J159" s="178">
        <f>ROUND(I159*H159,2)</f>
        <v>0</v>
      </c>
      <c r="K159" s="179"/>
      <c r="L159" s="92"/>
      <c r="M159" s="180" t="s">
        <v>1</v>
      </c>
      <c r="N159" s="181" t="s">
        <v>38</v>
      </c>
      <c r="O159" s="182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R159" s="185" t="s">
        <v>422</v>
      </c>
      <c r="AT159" s="185" t="s">
        <v>149</v>
      </c>
      <c r="AU159" s="185" t="s">
        <v>81</v>
      </c>
      <c r="AY159" s="84" t="s">
        <v>146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84" t="s">
        <v>81</v>
      </c>
      <c r="BK159" s="186">
        <f>ROUND(I159*H159,2)</f>
        <v>0</v>
      </c>
      <c r="BL159" s="84" t="s">
        <v>422</v>
      </c>
      <c r="BM159" s="185" t="s">
        <v>1134</v>
      </c>
    </row>
    <row r="160" spans="1:65" s="94" customFormat="1" ht="16.5" customHeight="1">
      <c r="A160" s="91"/>
      <c r="B160" s="92"/>
      <c r="C160" s="173" t="s">
        <v>275</v>
      </c>
      <c r="D160" s="173" t="s">
        <v>149</v>
      </c>
      <c r="E160" s="174" t="s">
        <v>873</v>
      </c>
      <c r="F160" s="175" t="s">
        <v>1135</v>
      </c>
      <c r="G160" s="176" t="s">
        <v>1136</v>
      </c>
      <c r="H160" s="177">
        <v>5</v>
      </c>
      <c r="I160" s="79"/>
      <c r="J160" s="178">
        <f>ROUND(I160*H160,2)</f>
        <v>0</v>
      </c>
      <c r="K160" s="179"/>
      <c r="L160" s="92"/>
      <c r="M160" s="180" t="s">
        <v>1</v>
      </c>
      <c r="N160" s="181" t="s">
        <v>38</v>
      </c>
      <c r="O160" s="182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R160" s="185" t="s">
        <v>422</v>
      </c>
      <c r="AT160" s="185" t="s">
        <v>149</v>
      </c>
      <c r="AU160" s="185" t="s">
        <v>81</v>
      </c>
      <c r="AY160" s="84" t="s">
        <v>146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84" t="s">
        <v>81</v>
      </c>
      <c r="BK160" s="186">
        <f>ROUND(I160*H160,2)</f>
        <v>0</v>
      </c>
      <c r="BL160" s="84" t="s">
        <v>422</v>
      </c>
      <c r="BM160" s="185" t="s">
        <v>1137</v>
      </c>
    </row>
    <row r="161" spans="1:65" s="94" customFormat="1" ht="16.5" customHeight="1">
      <c r="A161" s="91"/>
      <c r="B161" s="92"/>
      <c r="C161" s="173" t="s">
        <v>279</v>
      </c>
      <c r="D161" s="173" t="s">
        <v>149</v>
      </c>
      <c r="E161" s="174" t="s">
        <v>1138</v>
      </c>
      <c r="F161" s="175" t="s">
        <v>1139</v>
      </c>
      <c r="G161" s="176" t="s">
        <v>1136</v>
      </c>
      <c r="H161" s="177">
        <v>20</v>
      </c>
      <c r="I161" s="79"/>
      <c r="J161" s="178">
        <f>ROUND(I161*H161,2)</f>
        <v>0</v>
      </c>
      <c r="K161" s="179"/>
      <c r="L161" s="92"/>
      <c r="M161" s="180" t="s">
        <v>1</v>
      </c>
      <c r="N161" s="181" t="s">
        <v>38</v>
      </c>
      <c r="O161" s="182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R161" s="185" t="s">
        <v>422</v>
      </c>
      <c r="AT161" s="185" t="s">
        <v>149</v>
      </c>
      <c r="AU161" s="185" t="s">
        <v>81</v>
      </c>
      <c r="AY161" s="84" t="s">
        <v>146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84" t="s">
        <v>81</v>
      </c>
      <c r="BK161" s="186">
        <f>ROUND(I161*H161,2)</f>
        <v>0</v>
      </c>
      <c r="BL161" s="84" t="s">
        <v>422</v>
      </c>
      <c r="BM161" s="185" t="s">
        <v>1140</v>
      </c>
    </row>
    <row r="162" spans="1:65" s="94" customFormat="1" ht="16.5" customHeight="1">
      <c r="A162" s="91"/>
      <c r="B162" s="92"/>
      <c r="C162" s="173" t="s">
        <v>283</v>
      </c>
      <c r="D162" s="173" t="s">
        <v>149</v>
      </c>
      <c r="E162" s="174" t="s">
        <v>1141</v>
      </c>
      <c r="F162" s="175" t="s">
        <v>1142</v>
      </c>
      <c r="G162" s="176" t="s">
        <v>1136</v>
      </c>
      <c r="H162" s="177">
        <v>20</v>
      </c>
      <c r="I162" s="79"/>
      <c r="J162" s="178">
        <f>ROUND(I162*H162,2)</f>
        <v>0</v>
      </c>
      <c r="K162" s="179"/>
      <c r="L162" s="92"/>
      <c r="M162" s="180" t="s">
        <v>1</v>
      </c>
      <c r="N162" s="181" t="s">
        <v>38</v>
      </c>
      <c r="O162" s="182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R162" s="185" t="s">
        <v>422</v>
      </c>
      <c r="AT162" s="185" t="s">
        <v>149</v>
      </c>
      <c r="AU162" s="185" t="s">
        <v>81</v>
      </c>
      <c r="AY162" s="84" t="s">
        <v>146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84" t="s">
        <v>81</v>
      </c>
      <c r="BK162" s="186">
        <f>ROUND(I162*H162,2)</f>
        <v>0</v>
      </c>
      <c r="BL162" s="84" t="s">
        <v>422</v>
      </c>
      <c r="BM162" s="185" t="s">
        <v>1143</v>
      </c>
    </row>
    <row r="163" spans="2:63" s="160" customFormat="1" ht="22.8" customHeight="1">
      <c r="B163" s="161"/>
      <c r="D163" s="162" t="s">
        <v>72</v>
      </c>
      <c r="E163" s="171" t="s">
        <v>503</v>
      </c>
      <c r="F163" s="171" t="s">
        <v>504</v>
      </c>
      <c r="I163" s="78"/>
      <c r="J163" s="172">
        <f>BK163</f>
        <v>0</v>
      </c>
      <c r="L163" s="161"/>
      <c r="M163" s="165"/>
      <c r="N163" s="166"/>
      <c r="O163" s="166"/>
      <c r="P163" s="167">
        <f>SUM(P164:P165)</f>
        <v>0</v>
      </c>
      <c r="Q163" s="166"/>
      <c r="R163" s="167">
        <f>SUM(R164:R165)</f>
        <v>0.01</v>
      </c>
      <c r="S163" s="166"/>
      <c r="T163" s="168">
        <f>SUM(T164:T165)</f>
        <v>0</v>
      </c>
      <c r="AR163" s="162" t="s">
        <v>147</v>
      </c>
      <c r="AT163" s="169" t="s">
        <v>72</v>
      </c>
      <c r="AU163" s="169" t="s">
        <v>81</v>
      </c>
      <c r="AY163" s="162" t="s">
        <v>146</v>
      </c>
      <c r="BK163" s="170">
        <f>SUM(BK164:BK165)</f>
        <v>0</v>
      </c>
    </row>
    <row r="164" spans="1:65" s="94" customFormat="1" ht="36" customHeight="1">
      <c r="A164" s="91"/>
      <c r="B164" s="92"/>
      <c r="C164" s="173" t="s">
        <v>287</v>
      </c>
      <c r="D164" s="173" t="s">
        <v>149</v>
      </c>
      <c r="E164" s="174" t="s">
        <v>1144</v>
      </c>
      <c r="F164" s="175" t="s">
        <v>1145</v>
      </c>
      <c r="G164" s="176" t="s">
        <v>152</v>
      </c>
      <c r="H164" s="177">
        <v>10</v>
      </c>
      <c r="I164" s="79"/>
      <c r="J164" s="178">
        <f>ROUND(I164*H164,2)</f>
        <v>0</v>
      </c>
      <c r="K164" s="179"/>
      <c r="L164" s="92"/>
      <c r="M164" s="180" t="s">
        <v>1</v>
      </c>
      <c r="N164" s="181" t="s">
        <v>38</v>
      </c>
      <c r="O164" s="182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R164" s="185" t="s">
        <v>422</v>
      </c>
      <c r="AT164" s="185" t="s">
        <v>149</v>
      </c>
      <c r="AU164" s="185" t="s">
        <v>84</v>
      </c>
      <c r="AY164" s="84" t="s">
        <v>146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84" t="s">
        <v>81</v>
      </c>
      <c r="BK164" s="186">
        <f>ROUND(I164*H164,2)</f>
        <v>0</v>
      </c>
      <c r="BL164" s="84" t="s">
        <v>422</v>
      </c>
      <c r="BM164" s="185" t="s">
        <v>1146</v>
      </c>
    </row>
    <row r="165" spans="1:65" s="94" customFormat="1" ht="16.5" customHeight="1">
      <c r="A165" s="91"/>
      <c r="B165" s="92"/>
      <c r="C165" s="196" t="s">
        <v>201</v>
      </c>
      <c r="D165" s="196" t="s">
        <v>198</v>
      </c>
      <c r="E165" s="197" t="s">
        <v>1147</v>
      </c>
      <c r="F165" s="198" t="s">
        <v>1148</v>
      </c>
      <c r="G165" s="199" t="s">
        <v>1149</v>
      </c>
      <c r="H165" s="200">
        <v>10</v>
      </c>
      <c r="I165" s="81"/>
      <c r="J165" s="201">
        <f>ROUND(I165*H165,2)</f>
        <v>0</v>
      </c>
      <c r="K165" s="202"/>
      <c r="L165" s="203"/>
      <c r="M165" s="204" t="s">
        <v>1</v>
      </c>
      <c r="N165" s="205" t="s">
        <v>38</v>
      </c>
      <c r="O165" s="182"/>
      <c r="P165" s="183">
        <f>O165*H165</f>
        <v>0</v>
      </c>
      <c r="Q165" s="183">
        <v>0.001</v>
      </c>
      <c r="R165" s="183">
        <f>Q165*H165</f>
        <v>0.01</v>
      </c>
      <c r="S165" s="183">
        <v>0</v>
      </c>
      <c r="T165" s="184">
        <f>S165*H165</f>
        <v>0</v>
      </c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R165" s="185" t="s">
        <v>512</v>
      </c>
      <c r="AT165" s="185" t="s">
        <v>198</v>
      </c>
      <c r="AU165" s="185" t="s">
        <v>84</v>
      </c>
      <c r="AY165" s="84" t="s">
        <v>146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84" t="s">
        <v>81</v>
      </c>
      <c r="BK165" s="186">
        <f>ROUND(I165*H165,2)</f>
        <v>0</v>
      </c>
      <c r="BL165" s="84" t="s">
        <v>512</v>
      </c>
      <c r="BM165" s="185" t="s">
        <v>1150</v>
      </c>
    </row>
    <row r="166" spans="2:63" s="160" customFormat="1" ht="25.95" customHeight="1">
      <c r="B166" s="161"/>
      <c r="D166" s="162" t="s">
        <v>72</v>
      </c>
      <c r="E166" s="163" t="s">
        <v>1036</v>
      </c>
      <c r="F166" s="163" t="s">
        <v>1037</v>
      </c>
      <c r="I166" s="78"/>
      <c r="J166" s="164">
        <f>BK166</f>
        <v>0</v>
      </c>
      <c r="L166" s="161"/>
      <c r="M166" s="165"/>
      <c r="N166" s="166"/>
      <c r="O166" s="166"/>
      <c r="P166" s="167">
        <f>P167+P169</f>
        <v>0</v>
      </c>
      <c r="Q166" s="166"/>
      <c r="R166" s="167">
        <f>R167+R169</f>
        <v>0</v>
      </c>
      <c r="S166" s="166"/>
      <c r="T166" s="168">
        <f>T167+T169</f>
        <v>0</v>
      </c>
      <c r="AR166" s="162" t="s">
        <v>172</v>
      </c>
      <c r="AT166" s="169" t="s">
        <v>72</v>
      </c>
      <c r="AU166" s="169" t="s">
        <v>73</v>
      </c>
      <c r="AY166" s="162" t="s">
        <v>146</v>
      </c>
      <c r="BK166" s="170">
        <f>BK167+BK169</f>
        <v>0</v>
      </c>
    </row>
    <row r="167" spans="2:63" s="160" customFormat="1" ht="22.8" customHeight="1">
      <c r="B167" s="161"/>
      <c r="D167" s="162" t="s">
        <v>72</v>
      </c>
      <c r="E167" s="171" t="s">
        <v>1151</v>
      </c>
      <c r="F167" s="171" t="s">
        <v>1152</v>
      </c>
      <c r="I167" s="78"/>
      <c r="J167" s="172">
        <f>BK167</f>
        <v>0</v>
      </c>
      <c r="L167" s="161"/>
      <c r="M167" s="165"/>
      <c r="N167" s="166"/>
      <c r="O167" s="166"/>
      <c r="P167" s="167">
        <f>P168</f>
        <v>0</v>
      </c>
      <c r="Q167" s="166"/>
      <c r="R167" s="167">
        <f>R168</f>
        <v>0</v>
      </c>
      <c r="S167" s="166"/>
      <c r="T167" s="168">
        <f>T168</f>
        <v>0</v>
      </c>
      <c r="AR167" s="162" t="s">
        <v>172</v>
      </c>
      <c r="AT167" s="169" t="s">
        <v>72</v>
      </c>
      <c r="AU167" s="169" t="s">
        <v>81</v>
      </c>
      <c r="AY167" s="162" t="s">
        <v>146</v>
      </c>
      <c r="BK167" s="170">
        <f>BK168</f>
        <v>0</v>
      </c>
    </row>
    <row r="168" spans="1:65" s="94" customFormat="1" ht="16.5" customHeight="1">
      <c r="A168" s="91"/>
      <c r="B168" s="92"/>
      <c r="C168" s="173" t="s">
        <v>294</v>
      </c>
      <c r="D168" s="173" t="s">
        <v>149</v>
      </c>
      <c r="E168" s="174" t="s">
        <v>1153</v>
      </c>
      <c r="F168" s="175" t="s">
        <v>1154</v>
      </c>
      <c r="G168" s="176" t="s">
        <v>867</v>
      </c>
      <c r="H168" s="177">
        <v>1</v>
      </c>
      <c r="I168" s="79"/>
      <c r="J168" s="178">
        <f>ROUND(I168*H168,2)</f>
        <v>0</v>
      </c>
      <c r="K168" s="179"/>
      <c r="L168" s="92"/>
      <c r="M168" s="180" t="s">
        <v>1</v>
      </c>
      <c r="N168" s="181" t="s">
        <v>38</v>
      </c>
      <c r="O168" s="182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R168" s="185" t="s">
        <v>1043</v>
      </c>
      <c r="AT168" s="185" t="s">
        <v>149</v>
      </c>
      <c r="AU168" s="185" t="s">
        <v>84</v>
      </c>
      <c r="AY168" s="84" t="s">
        <v>146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84" t="s">
        <v>81</v>
      </c>
      <c r="BK168" s="186">
        <f>ROUND(I168*H168,2)</f>
        <v>0</v>
      </c>
      <c r="BL168" s="84" t="s">
        <v>1043</v>
      </c>
      <c r="BM168" s="185" t="s">
        <v>1155</v>
      </c>
    </row>
    <row r="169" spans="2:63" s="160" customFormat="1" ht="22.8" customHeight="1">
      <c r="B169" s="161"/>
      <c r="D169" s="162" t="s">
        <v>72</v>
      </c>
      <c r="E169" s="171" t="s">
        <v>1038</v>
      </c>
      <c r="F169" s="171" t="s">
        <v>1039</v>
      </c>
      <c r="I169" s="78"/>
      <c r="J169" s="172">
        <f>BK169</f>
        <v>0</v>
      </c>
      <c r="L169" s="161"/>
      <c r="M169" s="165"/>
      <c r="N169" s="166"/>
      <c r="O169" s="166"/>
      <c r="P169" s="167">
        <f>SUM(P170:P173)</f>
        <v>0</v>
      </c>
      <c r="Q169" s="166"/>
      <c r="R169" s="167">
        <f>SUM(R170:R173)</f>
        <v>0</v>
      </c>
      <c r="S169" s="166"/>
      <c r="T169" s="168">
        <f>SUM(T170:T173)</f>
        <v>0</v>
      </c>
      <c r="AR169" s="162" t="s">
        <v>172</v>
      </c>
      <c r="AT169" s="169" t="s">
        <v>72</v>
      </c>
      <c r="AU169" s="169" t="s">
        <v>81</v>
      </c>
      <c r="AY169" s="162" t="s">
        <v>146</v>
      </c>
      <c r="BK169" s="170">
        <f>SUM(BK170:BK173)</f>
        <v>0</v>
      </c>
    </row>
    <row r="170" spans="1:65" s="94" customFormat="1" ht="36" customHeight="1">
      <c r="A170" s="91"/>
      <c r="B170" s="92"/>
      <c r="C170" s="173" t="s">
        <v>299</v>
      </c>
      <c r="D170" s="173" t="s">
        <v>149</v>
      </c>
      <c r="E170" s="174" t="s">
        <v>1041</v>
      </c>
      <c r="F170" s="175" t="s">
        <v>1156</v>
      </c>
      <c r="G170" s="176" t="s">
        <v>867</v>
      </c>
      <c r="H170" s="177">
        <v>1</v>
      </c>
      <c r="I170" s="79"/>
      <c r="J170" s="178">
        <f>ROUND(I170*H170,2)</f>
        <v>0</v>
      </c>
      <c r="K170" s="179"/>
      <c r="L170" s="92"/>
      <c r="M170" s="180" t="s">
        <v>1</v>
      </c>
      <c r="N170" s="181" t="s">
        <v>38</v>
      </c>
      <c r="O170" s="182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R170" s="185" t="s">
        <v>1043</v>
      </c>
      <c r="AT170" s="185" t="s">
        <v>149</v>
      </c>
      <c r="AU170" s="185" t="s">
        <v>84</v>
      </c>
      <c r="AY170" s="84" t="s">
        <v>146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84" t="s">
        <v>81</v>
      </c>
      <c r="BK170" s="186">
        <f>ROUND(I170*H170,2)</f>
        <v>0</v>
      </c>
      <c r="BL170" s="84" t="s">
        <v>1043</v>
      </c>
      <c r="BM170" s="185" t="s">
        <v>1157</v>
      </c>
    </row>
    <row r="171" spans="1:65" s="94" customFormat="1" ht="16.5" customHeight="1">
      <c r="A171" s="91"/>
      <c r="B171" s="92"/>
      <c r="C171" s="173" t="s">
        <v>303</v>
      </c>
      <c r="D171" s="173" t="s">
        <v>149</v>
      </c>
      <c r="E171" s="174" t="s">
        <v>1046</v>
      </c>
      <c r="F171" s="175" t="s">
        <v>1047</v>
      </c>
      <c r="G171" s="176" t="s">
        <v>867</v>
      </c>
      <c r="H171" s="177">
        <v>1</v>
      </c>
      <c r="I171" s="79"/>
      <c r="J171" s="178">
        <f>ROUND(I171*H171,2)</f>
        <v>0</v>
      </c>
      <c r="K171" s="179"/>
      <c r="L171" s="92"/>
      <c r="M171" s="180" t="s">
        <v>1</v>
      </c>
      <c r="N171" s="181" t="s">
        <v>38</v>
      </c>
      <c r="O171" s="182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R171" s="185" t="s">
        <v>1043</v>
      </c>
      <c r="AT171" s="185" t="s">
        <v>149</v>
      </c>
      <c r="AU171" s="185" t="s">
        <v>84</v>
      </c>
      <c r="AY171" s="84" t="s">
        <v>146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84" t="s">
        <v>81</v>
      </c>
      <c r="BK171" s="186">
        <f>ROUND(I171*H171,2)</f>
        <v>0</v>
      </c>
      <c r="BL171" s="84" t="s">
        <v>1043</v>
      </c>
      <c r="BM171" s="185" t="s">
        <v>1158</v>
      </c>
    </row>
    <row r="172" spans="1:65" s="94" customFormat="1" ht="16.5" customHeight="1">
      <c r="A172" s="91"/>
      <c r="B172" s="92"/>
      <c r="C172" s="173" t="s">
        <v>307</v>
      </c>
      <c r="D172" s="173" t="s">
        <v>149</v>
      </c>
      <c r="E172" s="174" t="s">
        <v>1159</v>
      </c>
      <c r="F172" s="175" t="s">
        <v>1160</v>
      </c>
      <c r="G172" s="176" t="s">
        <v>1136</v>
      </c>
      <c r="H172" s="177">
        <v>10</v>
      </c>
      <c r="I172" s="79"/>
      <c r="J172" s="178">
        <f>ROUND(I172*H172,2)</f>
        <v>0</v>
      </c>
      <c r="K172" s="179"/>
      <c r="L172" s="92"/>
      <c r="M172" s="180" t="s">
        <v>1</v>
      </c>
      <c r="N172" s="181" t="s">
        <v>38</v>
      </c>
      <c r="O172" s="182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R172" s="185" t="s">
        <v>1043</v>
      </c>
      <c r="AT172" s="185" t="s">
        <v>149</v>
      </c>
      <c r="AU172" s="185" t="s">
        <v>84</v>
      </c>
      <c r="AY172" s="84" t="s">
        <v>146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84" t="s">
        <v>81</v>
      </c>
      <c r="BK172" s="186">
        <f>ROUND(I172*H172,2)</f>
        <v>0</v>
      </c>
      <c r="BL172" s="84" t="s">
        <v>1043</v>
      </c>
      <c r="BM172" s="185" t="s">
        <v>1161</v>
      </c>
    </row>
    <row r="173" spans="1:65" s="94" customFormat="1" ht="16.5" customHeight="1">
      <c r="A173" s="91"/>
      <c r="B173" s="92"/>
      <c r="C173" s="173" t="s">
        <v>311</v>
      </c>
      <c r="D173" s="173" t="s">
        <v>149</v>
      </c>
      <c r="E173" s="174" t="s">
        <v>1050</v>
      </c>
      <c r="F173" s="175" t="s">
        <v>1162</v>
      </c>
      <c r="G173" s="176" t="s">
        <v>867</v>
      </c>
      <c r="H173" s="177">
        <v>1</v>
      </c>
      <c r="I173" s="79"/>
      <c r="J173" s="178">
        <f>ROUND(I173*H173,2)</f>
        <v>0</v>
      </c>
      <c r="K173" s="179"/>
      <c r="L173" s="92"/>
      <c r="M173" s="223" t="s">
        <v>1</v>
      </c>
      <c r="N173" s="224" t="s">
        <v>38</v>
      </c>
      <c r="O173" s="21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R173" s="185" t="s">
        <v>1043</v>
      </c>
      <c r="AT173" s="185" t="s">
        <v>149</v>
      </c>
      <c r="AU173" s="185" t="s">
        <v>84</v>
      </c>
      <c r="AY173" s="84" t="s">
        <v>146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84" t="s">
        <v>81</v>
      </c>
      <c r="BK173" s="186">
        <f>ROUND(I173*H173,2)</f>
        <v>0</v>
      </c>
      <c r="BL173" s="84" t="s">
        <v>1043</v>
      </c>
      <c r="BM173" s="185" t="s">
        <v>1163</v>
      </c>
    </row>
    <row r="174" spans="1:31" s="94" customFormat="1" ht="6.9" customHeight="1">
      <c r="A174" s="91"/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92"/>
      <c r="M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</row>
  </sheetData>
  <sheetProtection password="CB59" sheet="1" objects="1" scenarios="1"/>
  <autoFilter ref="C123:K17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08">
      <selection activeCell="J241" sqref="J241"/>
    </sheetView>
  </sheetViews>
  <sheetFormatPr defaultColWidth="9.140625" defaultRowHeight="12"/>
  <cols>
    <col min="1" max="1" width="8.28125" style="83" customWidth="1"/>
    <col min="2" max="2" width="1.7109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00390625" style="83" customWidth="1"/>
    <col min="8" max="8" width="11.421875" style="83" customWidth="1"/>
    <col min="9" max="10" width="20.140625" style="83" customWidth="1"/>
    <col min="11" max="11" width="20.140625" style="83" hidden="1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140625" style="83" customWidth="1"/>
    <col min="44" max="65" width="9.28125" style="83" hidden="1" customWidth="1"/>
    <col min="66" max="16384" width="9.140625" style="83" customWidth="1"/>
  </cols>
  <sheetData>
    <row r="1" ht="12"/>
    <row r="2" spans="12:46" ht="36.9" customHeight="1"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84" t="s">
        <v>95</v>
      </c>
    </row>
    <row r="3" spans="2:46" ht="6.9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84</v>
      </c>
    </row>
    <row r="4" spans="2:46" ht="24.9" customHeight="1">
      <c r="B4" s="87"/>
      <c r="D4" s="88" t="s">
        <v>111</v>
      </c>
      <c r="L4" s="87"/>
      <c r="M4" s="89" t="s">
        <v>9</v>
      </c>
      <c r="AT4" s="84" t="s">
        <v>3</v>
      </c>
    </row>
    <row r="5" spans="2:12" ht="6.9" customHeight="1">
      <c r="B5" s="87"/>
      <c r="L5" s="87"/>
    </row>
    <row r="6" spans="2:12" ht="12" customHeight="1">
      <c r="B6" s="87"/>
      <c r="D6" s="90" t="s">
        <v>15</v>
      </c>
      <c r="L6" s="87"/>
    </row>
    <row r="7" spans="2:12" ht="16.5" customHeight="1">
      <c r="B7" s="87"/>
      <c r="E7" s="276" t="str">
        <f>'Rekapitulace stavby'!K6</f>
        <v>SŠ PTA - Svářečská škola a výukový pavilon - EI</v>
      </c>
      <c r="F7" s="277"/>
      <c r="G7" s="277"/>
      <c r="H7" s="277"/>
      <c r="L7" s="87"/>
    </row>
    <row r="8" spans="1:31" s="94" customFormat="1" ht="12" customHeight="1">
      <c r="A8" s="91"/>
      <c r="B8" s="92"/>
      <c r="C8" s="91"/>
      <c r="D8" s="90" t="s">
        <v>112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74" t="s">
        <v>1164</v>
      </c>
      <c r="F9" s="275"/>
      <c r="G9" s="275"/>
      <c r="H9" s="275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17</v>
      </c>
      <c r="E11" s="91"/>
      <c r="F11" s="96" t="s">
        <v>83</v>
      </c>
      <c r="G11" s="91"/>
      <c r="H11" s="91"/>
      <c r="I11" s="90" t="s">
        <v>18</v>
      </c>
      <c r="J11" s="96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19</v>
      </c>
      <c r="E12" s="91"/>
      <c r="F12" s="96" t="s">
        <v>20</v>
      </c>
      <c r="G12" s="91"/>
      <c r="H12" s="91"/>
      <c r="I12" s="90" t="s">
        <v>21</v>
      </c>
      <c r="J12" s="97" t="str">
        <f>'Rekapitulace stavby'!AN8</f>
        <v>6. 12. 2019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8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23</v>
      </c>
      <c r="E14" s="91"/>
      <c r="F14" s="91"/>
      <c r="G14" s="91"/>
      <c r="H14" s="91"/>
      <c r="I14" s="90" t="s">
        <v>24</v>
      </c>
      <c r="J14" s="96" t="str">
        <f>IF('Rekapitulace stavby'!AN10="","",'Rekapitulace stavby'!AN10)</f>
        <v/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6" t="str">
        <f>IF('Rekapitulace stavby'!E11="","",'Rekapitulace stavby'!E11)</f>
        <v xml:space="preserve"> </v>
      </c>
      <c r="F15" s="91"/>
      <c r="G15" s="91"/>
      <c r="H15" s="91"/>
      <c r="I15" s="90" t="s">
        <v>25</v>
      </c>
      <c r="J15" s="96" t="str">
        <f>IF('Rekapitulace stavby'!AN11="","",'Rekapitulace stavby'!AN11)</f>
        <v/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26</v>
      </c>
      <c r="E17" s="91"/>
      <c r="F17" s="91"/>
      <c r="G17" s="91"/>
      <c r="H17" s="91"/>
      <c r="I17" s="90" t="s">
        <v>24</v>
      </c>
      <c r="J17" s="98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80" t="str">
        <f>'Rekapitulace stavby'!E14</f>
        <v>Vyplň údaj</v>
      </c>
      <c r="F18" s="281"/>
      <c r="G18" s="281"/>
      <c r="H18" s="281"/>
      <c r="I18" s="90" t="s">
        <v>25</v>
      </c>
      <c r="J18" s="98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28</v>
      </c>
      <c r="E20" s="91"/>
      <c r="F20" s="91"/>
      <c r="G20" s="91"/>
      <c r="H20" s="91"/>
      <c r="I20" s="90" t="s">
        <v>24</v>
      </c>
      <c r="J20" s="96" t="str">
        <f>IF('Rekapitulace stavby'!AN16="","",'Rekapitulace stavby'!AN16)</f>
        <v/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6" t="str">
        <f>IF('Rekapitulace stavby'!E17="","",'Rekapitulace stavby'!E17)</f>
        <v xml:space="preserve"> </v>
      </c>
      <c r="F21" s="91"/>
      <c r="G21" s="91"/>
      <c r="H21" s="91"/>
      <c r="I21" s="90" t="s">
        <v>25</v>
      </c>
      <c r="J21" s="96" t="str">
        <f>IF('Rekapitulace stavby'!AN17="","",'Rekapitulace stavby'!AN17)</f>
        <v/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30</v>
      </c>
      <c r="E23" s="91"/>
      <c r="F23" s="91"/>
      <c r="G23" s="91"/>
      <c r="H23" s="91"/>
      <c r="I23" s="90" t="s">
        <v>24</v>
      </c>
      <c r="J23" s="96" t="str">
        <f>IF('Rekapitulace stavby'!AN19="","",'Rekapitulace stavby'!AN19)</f>
        <v/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6" t="str">
        <f>IF('Rekapitulace stavby'!E20="","",'Rekapitulace stavby'!E20)</f>
        <v xml:space="preserve"> </v>
      </c>
      <c r="F24" s="91"/>
      <c r="G24" s="91"/>
      <c r="H24" s="91"/>
      <c r="I24" s="90" t="s">
        <v>25</v>
      </c>
      <c r="J24" s="96" t="str">
        <f>IF('Rekapitulace stavby'!AN20="","",'Rekapitulace stavby'!AN20)</f>
        <v/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31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2" customFormat="1" ht="114.75" customHeight="1">
      <c r="A27" s="99"/>
      <c r="B27" s="100"/>
      <c r="C27" s="99"/>
      <c r="D27" s="99"/>
      <c r="E27" s="282" t="s">
        <v>114</v>
      </c>
      <c r="F27" s="282"/>
      <c r="G27" s="282"/>
      <c r="H27" s="282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4" customFormat="1" ht="6.9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" customHeight="1">
      <c r="A29" s="91"/>
      <c r="B29" s="92"/>
      <c r="C29" s="91"/>
      <c r="D29" s="103"/>
      <c r="E29" s="103"/>
      <c r="F29" s="103"/>
      <c r="G29" s="103"/>
      <c r="H29" s="103"/>
      <c r="I29" s="103"/>
      <c r="J29" s="103"/>
      <c r="K29" s="103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4" t="s">
        <v>33</v>
      </c>
      <c r="E30" s="91"/>
      <c r="F30" s="91"/>
      <c r="G30" s="91"/>
      <c r="H30" s="91"/>
      <c r="I30" s="91"/>
      <c r="J30" s="105">
        <f>ROUND(J127,2)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" customHeight="1">
      <c r="A31" s="91"/>
      <c r="B31" s="92"/>
      <c r="C31" s="91"/>
      <c r="D31" s="103"/>
      <c r="E31" s="103"/>
      <c r="F31" s="103"/>
      <c r="G31" s="103"/>
      <c r="H31" s="103"/>
      <c r="I31" s="103"/>
      <c r="J31" s="103"/>
      <c r="K31" s="103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" customHeight="1">
      <c r="A32" s="91"/>
      <c r="B32" s="92"/>
      <c r="C32" s="91"/>
      <c r="D32" s="91"/>
      <c r="E32" s="91"/>
      <c r="F32" s="106" t="s">
        <v>35</v>
      </c>
      <c r="G32" s="91"/>
      <c r="H32" s="91"/>
      <c r="I32" s="106" t="s">
        <v>34</v>
      </c>
      <c r="J32" s="106" t="s">
        <v>36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" customHeight="1">
      <c r="A33" s="91"/>
      <c r="B33" s="92"/>
      <c r="C33" s="91"/>
      <c r="D33" s="107" t="s">
        <v>37</v>
      </c>
      <c r="E33" s="90" t="s">
        <v>38</v>
      </c>
      <c r="F33" s="108">
        <v>0</v>
      </c>
      <c r="G33" s="91"/>
      <c r="H33" s="91"/>
      <c r="I33" s="109">
        <v>0.21</v>
      </c>
      <c r="J33" s="108">
        <f>ROUND(((SUM(BE127:BE245))*I33),2)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7.4" customHeight="1">
      <c r="A34" s="91"/>
      <c r="B34" s="92"/>
      <c r="C34" s="91"/>
      <c r="D34" s="91"/>
      <c r="E34" s="90" t="s">
        <v>39</v>
      </c>
      <c r="F34" s="108">
        <f>J30</f>
        <v>0</v>
      </c>
      <c r="G34" s="91"/>
      <c r="H34" s="91"/>
      <c r="I34" s="109">
        <v>0.21</v>
      </c>
      <c r="J34" s="108">
        <f>F34*0.21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" customHeight="1" hidden="1">
      <c r="A35" s="91"/>
      <c r="B35" s="92"/>
      <c r="C35" s="91"/>
      <c r="D35" s="91"/>
      <c r="E35" s="90" t="s">
        <v>40</v>
      </c>
      <c r="F35" s="108">
        <f>ROUND((SUM(BG127:BG245)),2)</f>
        <v>0</v>
      </c>
      <c r="G35" s="91"/>
      <c r="H35" s="91"/>
      <c r="I35" s="109">
        <v>0.21</v>
      </c>
      <c r="J35" s="108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" customHeight="1" hidden="1">
      <c r="A36" s="91"/>
      <c r="B36" s="92"/>
      <c r="C36" s="91"/>
      <c r="D36" s="91"/>
      <c r="E36" s="90" t="s">
        <v>41</v>
      </c>
      <c r="F36" s="108">
        <f>ROUND((SUM(BH127:BH245)),2)</f>
        <v>0</v>
      </c>
      <c r="G36" s="91"/>
      <c r="H36" s="91"/>
      <c r="I36" s="109">
        <v>0.21</v>
      </c>
      <c r="J36" s="108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" customHeight="1" hidden="1">
      <c r="A37" s="91"/>
      <c r="B37" s="92"/>
      <c r="C37" s="91"/>
      <c r="D37" s="91"/>
      <c r="E37" s="90" t="s">
        <v>42</v>
      </c>
      <c r="F37" s="108">
        <f>ROUND((SUM(BI127:BI245)),2)</f>
        <v>0</v>
      </c>
      <c r="G37" s="91"/>
      <c r="H37" s="91"/>
      <c r="I37" s="109">
        <v>0</v>
      </c>
      <c r="J37" s="108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16.8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15" customHeight="1">
      <c r="A39" s="91"/>
      <c r="B39" s="92"/>
      <c r="C39" s="110"/>
      <c r="D39" s="111" t="s">
        <v>43</v>
      </c>
      <c r="E39" s="112"/>
      <c r="F39" s="112"/>
      <c r="G39" s="113" t="s">
        <v>44</v>
      </c>
      <c r="H39" s="114" t="s">
        <v>45</v>
      </c>
      <c r="I39" s="112"/>
      <c r="J39" s="115">
        <f>SUM(J30:J37)</f>
        <v>0</v>
      </c>
      <c r="K39" s="116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" customHeight="1">
      <c r="B41" s="87"/>
      <c r="L41" s="87"/>
    </row>
    <row r="42" spans="2:12" ht="14.4" customHeight="1">
      <c r="B42" s="87"/>
      <c r="L42" s="87"/>
    </row>
    <row r="43" spans="2:12" ht="14.4" customHeight="1">
      <c r="B43" s="87"/>
      <c r="L43" s="87"/>
    </row>
    <row r="44" spans="2:12" ht="14.4" customHeight="1">
      <c r="B44" s="87"/>
      <c r="L44" s="87"/>
    </row>
    <row r="45" spans="2:12" ht="14.4" customHeight="1">
      <c r="B45" s="87"/>
      <c r="L45" s="87"/>
    </row>
    <row r="46" spans="2:12" ht="14.4" customHeight="1">
      <c r="B46" s="87"/>
      <c r="L46" s="87"/>
    </row>
    <row r="47" spans="2:12" ht="14.4" customHeight="1">
      <c r="B47" s="87"/>
      <c r="L47" s="87"/>
    </row>
    <row r="48" spans="2:12" ht="14.4" customHeight="1">
      <c r="B48" s="87"/>
      <c r="L48" s="87"/>
    </row>
    <row r="49" spans="2:12" ht="14.4" customHeight="1">
      <c r="B49" s="87"/>
      <c r="L49" s="87"/>
    </row>
    <row r="50" spans="2:12" s="94" customFormat="1" ht="14.4" customHeight="1">
      <c r="B50" s="93"/>
      <c r="D50" s="117" t="s">
        <v>46</v>
      </c>
      <c r="E50" s="118"/>
      <c r="F50" s="118"/>
      <c r="G50" s="117" t="s">
        <v>47</v>
      </c>
      <c r="H50" s="118"/>
      <c r="I50" s="118"/>
      <c r="J50" s="118"/>
      <c r="K50" s="118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3.2">
      <c r="A61" s="91"/>
      <c r="B61" s="92"/>
      <c r="C61" s="91"/>
      <c r="D61" s="119" t="s">
        <v>48</v>
      </c>
      <c r="E61" s="120"/>
      <c r="F61" s="121" t="s">
        <v>49</v>
      </c>
      <c r="G61" s="119" t="s">
        <v>48</v>
      </c>
      <c r="H61" s="120"/>
      <c r="I61" s="120"/>
      <c r="J61" s="122" t="s">
        <v>49</v>
      </c>
      <c r="K61" s="120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3.2">
      <c r="A65" s="91"/>
      <c r="B65" s="92"/>
      <c r="C65" s="91"/>
      <c r="D65" s="117" t="s">
        <v>50</v>
      </c>
      <c r="E65" s="123"/>
      <c r="F65" s="123"/>
      <c r="G65" s="117" t="s">
        <v>51</v>
      </c>
      <c r="H65" s="123"/>
      <c r="I65" s="123"/>
      <c r="J65" s="123"/>
      <c r="K65" s="123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3.2">
      <c r="A76" s="91"/>
      <c r="B76" s="92"/>
      <c r="C76" s="91"/>
      <c r="D76" s="119" t="s">
        <v>48</v>
      </c>
      <c r="E76" s="120"/>
      <c r="F76" s="121" t="s">
        <v>49</v>
      </c>
      <c r="G76" s="119" t="s">
        <v>48</v>
      </c>
      <c r="H76" s="120"/>
      <c r="I76" s="120"/>
      <c r="J76" s="122" t="s">
        <v>49</v>
      </c>
      <c r="K76" s="120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" customHeight="1">
      <c r="A77" s="91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" customHeight="1">
      <c r="A81" s="91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" customHeight="1">
      <c r="A82" s="91"/>
      <c r="B82" s="92"/>
      <c r="C82" s="88" t="s">
        <v>115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15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76" t="str">
        <f>E7</f>
        <v>SŠ PTA - Svářečská škola a výukový pavilon - EI</v>
      </c>
      <c r="F85" s="277"/>
      <c r="G85" s="277"/>
      <c r="H85" s="277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112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74" t="str">
        <f>E9</f>
        <v>SO 102f - Silnoproudá elektroinstalace</v>
      </c>
      <c r="F87" s="275"/>
      <c r="G87" s="275"/>
      <c r="H87" s="275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19</v>
      </c>
      <c r="D89" s="91"/>
      <c r="E89" s="91"/>
      <c r="F89" s="96" t="str">
        <f>F12</f>
        <v xml:space="preserve"> </v>
      </c>
      <c r="G89" s="91"/>
      <c r="H89" s="91"/>
      <c r="I89" s="90" t="s">
        <v>21</v>
      </c>
      <c r="J89" s="97" t="str">
        <f>IF(J12="","",J12)</f>
        <v>6. 12. 2019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15.15" customHeight="1">
      <c r="A91" s="91"/>
      <c r="B91" s="92"/>
      <c r="C91" s="90" t="s">
        <v>23</v>
      </c>
      <c r="D91" s="91"/>
      <c r="E91" s="91"/>
      <c r="F91" s="96" t="str">
        <f>E15</f>
        <v xml:space="preserve"> </v>
      </c>
      <c r="G91" s="91"/>
      <c r="H91" s="91"/>
      <c r="I91" s="90" t="s">
        <v>28</v>
      </c>
      <c r="J91" s="128" t="str">
        <f>E21</f>
        <v xml:space="preserve"> 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15" customHeight="1">
      <c r="A92" s="91"/>
      <c r="B92" s="92"/>
      <c r="C92" s="90" t="s">
        <v>26</v>
      </c>
      <c r="D92" s="91"/>
      <c r="E92" s="91"/>
      <c r="F92" s="96" t="str">
        <f>IF(E18="","",E18)</f>
        <v>Vyplň údaj</v>
      </c>
      <c r="G92" s="91"/>
      <c r="H92" s="91"/>
      <c r="I92" s="90" t="s">
        <v>30</v>
      </c>
      <c r="J92" s="128" t="str">
        <f>E24</f>
        <v xml:space="preserve"> 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9" t="s">
        <v>116</v>
      </c>
      <c r="D94" s="110"/>
      <c r="E94" s="110"/>
      <c r="F94" s="110"/>
      <c r="G94" s="110"/>
      <c r="H94" s="110"/>
      <c r="I94" s="110"/>
      <c r="J94" s="130" t="s">
        <v>117</v>
      </c>
      <c r="K94" s="110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8" customHeight="1">
      <c r="A96" s="91"/>
      <c r="B96" s="92"/>
      <c r="C96" s="131" t="s">
        <v>118</v>
      </c>
      <c r="D96" s="91"/>
      <c r="E96" s="91"/>
      <c r="F96" s="91"/>
      <c r="G96" s="91"/>
      <c r="H96" s="91"/>
      <c r="I96" s="91"/>
      <c r="J96" s="105">
        <f>SUM(J97,J101,J105)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119</v>
      </c>
    </row>
    <row r="97" spans="2:12" s="132" customFormat="1" ht="24.9" customHeight="1">
      <c r="B97" s="133"/>
      <c r="D97" s="134" t="s">
        <v>120</v>
      </c>
      <c r="E97" s="135"/>
      <c r="F97" s="135"/>
      <c r="G97" s="135"/>
      <c r="H97" s="135"/>
      <c r="I97" s="135"/>
      <c r="J97" s="136">
        <f>SUM(J98:J100)</f>
        <v>0</v>
      </c>
      <c r="L97" s="133"/>
    </row>
    <row r="98" spans="2:12" s="137" customFormat="1" ht="19.95" customHeight="1">
      <c r="B98" s="138"/>
      <c r="D98" s="139" t="s">
        <v>121</v>
      </c>
      <c r="E98" s="140"/>
      <c r="F98" s="140"/>
      <c r="G98" s="140"/>
      <c r="H98" s="140"/>
      <c r="I98" s="140"/>
      <c r="J98" s="141">
        <f>J129</f>
        <v>0</v>
      </c>
      <c r="L98" s="138"/>
    </row>
    <row r="99" spans="2:12" s="137" customFormat="1" ht="19.95" customHeight="1">
      <c r="B99" s="138"/>
      <c r="D99" s="139" t="s">
        <v>122</v>
      </c>
      <c r="E99" s="140"/>
      <c r="F99" s="140"/>
      <c r="G99" s="140"/>
      <c r="H99" s="140"/>
      <c r="I99" s="140"/>
      <c r="J99" s="141">
        <f>J132</f>
        <v>0</v>
      </c>
      <c r="L99" s="138"/>
    </row>
    <row r="100" spans="2:12" s="137" customFormat="1" ht="19.95" customHeight="1">
      <c r="B100" s="138"/>
      <c r="D100" s="139" t="s">
        <v>123</v>
      </c>
      <c r="E100" s="140"/>
      <c r="F100" s="140"/>
      <c r="G100" s="140"/>
      <c r="H100" s="140"/>
      <c r="I100" s="140"/>
      <c r="J100" s="141">
        <f>J135</f>
        <v>0</v>
      </c>
      <c r="L100" s="138"/>
    </row>
    <row r="101" spans="2:12" s="132" customFormat="1" ht="24.9" customHeight="1">
      <c r="B101" s="133"/>
      <c r="D101" s="134" t="s">
        <v>124</v>
      </c>
      <c r="E101" s="135"/>
      <c r="F101" s="135"/>
      <c r="G101" s="135"/>
      <c r="H101" s="135"/>
      <c r="I101" s="135"/>
      <c r="J101" s="136">
        <f>SUM(J102:J104)</f>
        <v>0</v>
      </c>
      <c r="L101" s="133"/>
    </row>
    <row r="102" spans="2:12" s="137" customFormat="1" ht="19.95" customHeight="1">
      <c r="B102" s="138"/>
      <c r="D102" s="139" t="s">
        <v>125</v>
      </c>
      <c r="E102" s="140"/>
      <c r="F102" s="140"/>
      <c r="G102" s="140"/>
      <c r="H102" s="140"/>
      <c r="I102" s="140"/>
      <c r="J102" s="141">
        <f>J143</f>
        <v>0</v>
      </c>
      <c r="L102" s="138"/>
    </row>
    <row r="103" spans="2:12" s="137" customFormat="1" ht="19.95" customHeight="1">
      <c r="B103" s="138"/>
      <c r="D103" s="139" t="s">
        <v>126</v>
      </c>
      <c r="E103" s="140"/>
      <c r="F103" s="140"/>
      <c r="G103" s="140"/>
      <c r="H103" s="140"/>
      <c r="I103" s="140"/>
      <c r="J103" s="141">
        <f>J220</f>
        <v>0</v>
      </c>
      <c r="L103" s="138"/>
    </row>
    <row r="104" spans="2:12" s="137" customFormat="1" ht="19.95" customHeight="1">
      <c r="B104" s="138"/>
      <c r="D104" s="139" t="s">
        <v>127</v>
      </c>
      <c r="E104" s="140"/>
      <c r="F104" s="140"/>
      <c r="G104" s="140"/>
      <c r="H104" s="140"/>
      <c r="I104" s="140"/>
      <c r="J104" s="141">
        <f>J229</f>
        <v>0</v>
      </c>
      <c r="L104" s="138"/>
    </row>
    <row r="105" spans="2:12" s="132" customFormat="1" ht="24.9" customHeight="1">
      <c r="B105" s="133"/>
      <c r="D105" s="134" t="s">
        <v>128</v>
      </c>
      <c r="E105" s="135"/>
      <c r="F105" s="135"/>
      <c r="G105" s="135"/>
      <c r="H105" s="135"/>
      <c r="I105" s="135"/>
      <c r="J105" s="136">
        <f>SUM(J106:J107)</f>
        <v>0</v>
      </c>
      <c r="L105" s="133"/>
    </row>
    <row r="106" spans="2:12" s="137" customFormat="1" ht="19.95" customHeight="1">
      <c r="B106" s="138"/>
      <c r="D106" s="139" t="s">
        <v>129</v>
      </c>
      <c r="E106" s="140"/>
      <c r="F106" s="140"/>
      <c r="G106" s="140"/>
      <c r="H106" s="140"/>
      <c r="I106" s="140"/>
      <c r="J106" s="141">
        <f>J233</f>
        <v>0</v>
      </c>
      <c r="L106" s="138"/>
    </row>
    <row r="107" spans="2:12" s="137" customFormat="1" ht="19.95" customHeight="1">
      <c r="B107" s="138"/>
      <c r="D107" s="139" t="s">
        <v>130</v>
      </c>
      <c r="E107" s="140"/>
      <c r="F107" s="140"/>
      <c r="G107" s="140"/>
      <c r="H107" s="140"/>
      <c r="I107" s="140"/>
      <c r="J107" s="141">
        <f>J241</f>
        <v>0</v>
      </c>
      <c r="L107" s="138"/>
    </row>
    <row r="108" spans="1:31" s="94" customFormat="1" ht="21.75" customHeight="1">
      <c r="A108" s="91"/>
      <c r="B108" s="92"/>
      <c r="C108" s="91"/>
      <c r="D108" s="91"/>
      <c r="E108" s="91"/>
      <c r="F108" s="91"/>
      <c r="G108" s="91"/>
      <c r="H108" s="91"/>
      <c r="I108" s="91"/>
      <c r="J108" s="91"/>
      <c r="K108" s="91"/>
      <c r="L108" s="93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09" spans="1:31" s="94" customFormat="1" ht="6.9" customHeight="1">
      <c r="A109" s="91"/>
      <c r="B109" s="124"/>
      <c r="C109" s="125"/>
      <c r="D109" s="125"/>
      <c r="E109" s="125"/>
      <c r="F109" s="125"/>
      <c r="G109" s="125"/>
      <c r="H109" s="125"/>
      <c r="I109" s="125"/>
      <c r="J109" s="125"/>
      <c r="K109" s="125"/>
      <c r="L109" s="93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3" spans="1:31" s="94" customFormat="1" ht="6.9" customHeight="1">
      <c r="A113" s="91"/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9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4" customFormat="1" ht="24.9" customHeight="1">
      <c r="A114" s="91"/>
      <c r="B114" s="92"/>
      <c r="C114" s="88" t="s">
        <v>131</v>
      </c>
      <c r="D114" s="91"/>
      <c r="E114" s="91"/>
      <c r="F114" s="91"/>
      <c r="G114" s="91"/>
      <c r="H114" s="91"/>
      <c r="I114" s="91"/>
      <c r="J114" s="91"/>
      <c r="K114" s="91"/>
      <c r="L114" s="93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4" customFormat="1" ht="6.9" customHeight="1">
      <c r="A115" s="91"/>
      <c r="B115" s="92"/>
      <c r="C115" s="91"/>
      <c r="D115" s="91"/>
      <c r="E115" s="91"/>
      <c r="F115" s="91"/>
      <c r="G115" s="91"/>
      <c r="H115" s="91"/>
      <c r="I115" s="91"/>
      <c r="J115" s="91"/>
      <c r="K115" s="91"/>
      <c r="L115" s="93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4" customFormat="1" ht="12" customHeight="1">
      <c r="A116" s="91"/>
      <c r="B116" s="92"/>
      <c r="C116" s="90" t="s">
        <v>15</v>
      </c>
      <c r="D116" s="91"/>
      <c r="E116" s="91"/>
      <c r="F116" s="91"/>
      <c r="G116" s="91"/>
      <c r="H116" s="91"/>
      <c r="I116" s="91"/>
      <c r="J116" s="91"/>
      <c r="K116" s="91"/>
      <c r="L116" s="93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4" customFormat="1" ht="16.5" customHeight="1">
      <c r="A117" s="91"/>
      <c r="B117" s="92"/>
      <c r="C117" s="91"/>
      <c r="D117" s="91"/>
      <c r="E117" s="276" t="str">
        <f>E7</f>
        <v>SŠ PTA - Svářečská škola a výukový pavilon - EI</v>
      </c>
      <c r="F117" s="277"/>
      <c r="G117" s="277"/>
      <c r="H117" s="277"/>
      <c r="I117" s="91"/>
      <c r="J117" s="91"/>
      <c r="K117" s="91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94" customFormat="1" ht="12" customHeight="1">
      <c r="A118" s="91"/>
      <c r="B118" s="92"/>
      <c r="C118" s="90" t="s">
        <v>112</v>
      </c>
      <c r="D118" s="91"/>
      <c r="E118" s="91"/>
      <c r="F118" s="91"/>
      <c r="G118" s="91"/>
      <c r="H118" s="91"/>
      <c r="I118" s="91"/>
      <c r="J118" s="91"/>
      <c r="K118" s="91"/>
      <c r="L118" s="93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s="94" customFormat="1" ht="16.5" customHeight="1">
      <c r="A119" s="91"/>
      <c r="B119" s="92"/>
      <c r="C119" s="91"/>
      <c r="D119" s="91"/>
      <c r="E119" s="274" t="str">
        <f>E9</f>
        <v>SO 102f - Silnoproudá elektroinstalace</v>
      </c>
      <c r="F119" s="275"/>
      <c r="G119" s="275"/>
      <c r="H119" s="275"/>
      <c r="I119" s="91"/>
      <c r="J119" s="91"/>
      <c r="K119" s="91"/>
      <c r="L119" s="93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4" customFormat="1" ht="6.9" customHeight="1">
      <c r="A120" s="91"/>
      <c r="B120" s="92"/>
      <c r="C120" s="91"/>
      <c r="D120" s="91"/>
      <c r="E120" s="91"/>
      <c r="F120" s="91"/>
      <c r="G120" s="91"/>
      <c r="H120" s="91"/>
      <c r="I120" s="91"/>
      <c r="J120" s="91"/>
      <c r="K120" s="91"/>
      <c r="L120" s="93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4" customFormat="1" ht="12" customHeight="1">
      <c r="A121" s="91"/>
      <c r="B121" s="92"/>
      <c r="C121" s="90" t="s">
        <v>19</v>
      </c>
      <c r="D121" s="91"/>
      <c r="E121" s="91"/>
      <c r="F121" s="96" t="str">
        <f>F12</f>
        <v xml:space="preserve"> </v>
      </c>
      <c r="G121" s="91"/>
      <c r="H121" s="91"/>
      <c r="I121" s="90" t="s">
        <v>21</v>
      </c>
      <c r="J121" s="97" t="str">
        <f>IF(J12="","",J12)</f>
        <v>6. 12. 2019</v>
      </c>
      <c r="K121" s="91"/>
      <c r="L121" s="93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4" customFormat="1" ht="6.9" customHeight="1">
      <c r="A122" s="91"/>
      <c r="B122" s="92"/>
      <c r="C122" s="91"/>
      <c r="D122" s="91"/>
      <c r="E122" s="91"/>
      <c r="F122" s="91"/>
      <c r="G122" s="91"/>
      <c r="H122" s="91"/>
      <c r="I122" s="91"/>
      <c r="J122" s="91"/>
      <c r="K122" s="91"/>
      <c r="L122" s="93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94" customFormat="1" ht="15.15" customHeight="1">
      <c r="A123" s="91"/>
      <c r="B123" s="92"/>
      <c r="C123" s="90" t="s">
        <v>23</v>
      </c>
      <c r="D123" s="91"/>
      <c r="E123" s="91"/>
      <c r="F123" s="96" t="str">
        <f>E15</f>
        <v xml:space="preserve"> </v>
      </c>
      <c r="G123" s="91"/>
      <c r="H123" s="91"/>
      <c r="I123" s="90" t="s">
        <v>28</v>
      </c>
      <c r="J123" s="128" t="str">
        <f>E21</f>
        <v xml:space="preserve"> </v>
      </c>
      <c r="K123" s="91"/>
      <c r="L123" s="93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</row>
    <row r="124" spans="1:31" s="94" customFormat="1" ht="15.15" customHeight="1">
      <c r="A124" s="91"/>
      <c r="B124" s="92"/>
      <c r="C124" s="90" t="s">
        <v>26</v>
      </c>
      <c r="D124" s="91"/>
      <c r="E124" s="91"/>
      <c r="F124" s="96" t="str">
        <f>IF(E18="","",E18)</f>
        <v>Vyplň údaj</v>
      </c>
      <c r="G124" s="91"/>
      <c r="H124" s="91"/>
      <c r="I124" s="90" t="s">
        <v>30</v>
      </c>
      <c r="J124" s="128" t="str">
        <f>E24</f>
        <v xml:space="preserve"> </v>
      </c>
      <c r="K124" s="91"/>
      <c r="L124" s="93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</row>
    <row r="125" spans="1:31" s="94" customFormat="1" ht="10.35" customHeight="1">
      <c r="A125" s="91"/>
      <c r="B125" s="92"/>
      <c r="C125" s="91"/>
      <c r="D125" s="91"/>
      <c r="E125" s="91"/>
      <c r="F125" s="91"/>
      <c r="G125" s="91"/>
      <c r="H125" s="91"/>
      <c r="I125" s="91"/>
      <c r="J125" s="91"/>
      <c r="K125" s="91"/>
      <c r="L125" s="93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</row>
    <row r="126" spans="1:31" s="152" customFormat="1" ht="29.25" customHeight="1">
      <c r="A126" s="142"/>
      <c r="B126" s="143"/>
      <c r="C126" s="144" t="s">
        <v>132</v>
      </c>
      <c r="D126" s="145" t="s">
        <v>58</v>
      </c>
      <c r="E126" s="145" t="s">
        <v>54</v>
      </c>
      <c r="F126" s="145" t="s">
        <v>55</v>
      </c>
      <c r="G126" s="145" t="s">
        <v>133</v>
      </c>
      <c r="H126" s="145" t="s">
        <v>134</v>
      </c>
      <c r="I126" s="145" t="s">
        <v>135</v>
      </c>
      <c r="J126" s="146" t="s">
        <v>117</v>
      </c>
      <c r="K126" s="147" t="s">
        <v>136</v>
      </c>
      <c r="L126" s="148"/>
      <c r="M126" s="149" t="s">
        <v>1</v>
      </c>
      <c r="N126" s="150" t="s">
        <v>37</v>
      </c>
      <c r="O126" s="150" t="s">
        <v>137</v>
      </c>
      <c r="P126" s="150" t="s">
        <v>138</v>
      </c>
      <c r="Q126" s="150" t="s">
        <v>139</v>
      </c>
      <c r="R126" s="150" t="s">
        <v>140</v>
      </c>
      <c r="S126" s="150" t="s">
        <v>141</v>
      </c>
      <c r="T126" s="151" t="s">
        <v>142</v>
      </c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</row>
    <row r="127" spans="1:63" s="94" customFormat="1" ht="22.8" customHeight="1">
      <c r="A127" s="91"/>
      <c r="B127" s="92"/>
      <c r="C127" s="153" t="s">
        <v>143</v>
      </c>
      <c r="D127" s="91"/>
      <c r="E127" s="91"/>
      <c r="F127" s="91"/>
      <c r="G127" s="91"/>
      <c r="H127" s="91"/>
      <c r="I127" s="91"/>
      <c r="J127" s="154">
        <f>SUM(J128,J142,J232)</f>
        <v>0</v>
      </c>
      <c r="K127" s="91"/>
      <c r="L127" s="92"/>
      <c r="M127" s="155"/>
      <c r="N127" s="156"/>
      <c r="O127" s="103"/>
      <c r="P127" s="157">
        <f>P128+P142+P232</f>
        <v>0</v>
      </c>
      <c r="Q127" s="103"/>
      <c r="R127" s="157">
        <f>R128+R142+R232</f>
        <v>5.912776000000002</v>
      </c>
      <c r="S127" s="103"/>
      <c r="T127" s="158">
        <f>T128+T142+T232</f>
        <v>8.5</v>
      </c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T127" s="84" t="s">
        <v>72</v>
      </c>
      <c r="AU127" s="84" t="s">
        <v>119</v>
      </c>
      <c r="BK127" s="159">
        <f>BK128+BK142+BK232</f>
        <v>0</v>
      </c>
    </row>
    <row r="128" spans="2:63" s="160" customFormat="1" ht="25.95" customHeight="1">
      <c r="B128" s="161"/>
      <c r="D128" s="162" t="s">
        <v>72</v>
      </c>
      <c r="E128" s="163" t="s">
        <v>144</v>
      </c>
      <c r="F128" s="163" t="s">
        <v>145</v>
      </c>
      <c r="J128" s="164">
        <f>SUM(J129,J132,J135)</f>
        <v>0</v>
      </c>
      <c r="L128" s="161"/>
      <c r="M128" s="165"/>
      <c r="N128" s="166"/>
      <c r="O128" s="166"/>
      <c r="P128" s="167">
        <f>P129+P132+P135</f>
        <v>0</v>
      </c>
      <c r="Q128" s="166"/>
      <c r="R128" s="167">
        <f>R129+R132+R135</f>
        <v>0.225</v>
      </c>
      <c r="S128" s="166"/>
      <c r="T128" s="168">
        <f>T129+T132+T135</f>
        <v>8.5</v>
      </c>
      <c r="AR128" s="162" t="s">
        <v>81</v>
      </c>
      <c r="AT128" s="169" t="s">
        <v>72</v>
      </c>
      <c r="AU128" s="169" t="s">
        <v>73</v>
      </c>
      <c r="AY128" s="162" t="s">
        <v>146</v>
      </c>
      <c r="BK128" s="170">
        <f>BK129+BK132+BK135</f>
        <v>0</v>
      </c>
    </row>
    <row r="129" spans="2:63" s="160" customFormat="1" ht="22.8" customHeight="1">
      <c r="B129" s="161"/>
      <c r="D129" s="162" t="s">
        <v>72</v>
      </c>
      <c r="E129" s="171" t="s">
        <v>147</v>
      </c>
      <c r="F129" s="171" t="s">
        <v>148</v>
      </c>
      <c r="J129" s="172">
        <f>SUM(J130)</f>
        <v>0</v>
      </c>
      <c r="L129" s="161"/>
      <c r="M129" s="165"/>
      <c r="N129" s="166"/>
      <c r="O129" s="166"/>
      <c r="P129" s="167">
        <f>SUM(P130:P131)</f>
        <v>0</v>
      </c>
      <c r="Q129" s="166"/>
      <c r="R129" s="167">
        <f>SUM(R130:R131)</f>
        <v>0.225</v>
      </c>
      <c r="S129" s="166"/>
      <c r="T129" s="168">
        <f>SUM(T130:T131)</f>
        <v>0</v>
      </c>
      <c r="AR129" s="162" t="s">
        <v>81</v>
      </c>
      <c r="AT129" s="169" t="s">
        <v>72</v>
      </c>
      <c r="AU129" s="169" t="s">
        <v>81</v>
      </c>
      <c r="AY129" s="162" t="s">
        <v>146</v>
      </c>
      <c r="BK129" s="170">
        <f>SUM(BK130:BK131)</f>
        <v>0</v>
      </c>
    </row>
    <row r="130" spans="1:65" s="94" customFormat="1" ht="16.5" customHeight="1">
      <c r="A130" s="91"/>
      <c r="B130" s="92"/>
      <c r="C130" s="173" t="s">
        <v>81</v>
      </c>
      <c r="D130" s="173" t="s">
        <v>149</v>
      </c>
      <c r="E130" s="174" t="s">
        <v>150</v>
      </c>
      <c r="F130" s="175" t="s">
        <v>151</v>
      </c>
      <c r="G130" s="176" t="s">
        <v>152</v>
      </c>
      <c r="H130" s="177">
        <v>500</v>
      </c>
      <c r="I130" s="79"/>
      <c r="J130" s="178">
        <f>ROUND(I130*H130,2)</f>
        <v>0</v>
      </c>
      <c r="K130" s="179"/>
      <c r="L130" s="92"/>
      <c r="M130" s="180" t="s">
        <v>1</v>
      </c>
      <c r="N130" s="181" t="s">
        <v>38</v>
      </c>
      <c r="O130" s="182"/>
      <c r="P130" s="183">
        <f>O130*H130</f>
        <v>0</v>
      </c>
      <c r="Q130" s="183">
        <v>0.00045</v>
      </c>
      <c r="R130" s="183">
        <f>Q130*H130</f>
        <v>0.225</v>
      </c>
      <c r="S130" s="183">
        <v>0</v>
      </c>
      <c r="T130" s="184">
        <f>S130*H130</f>
        <v>0</v>
      </c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R130" s="185" t="s">
        <v>153</v>
      </c>
      <c r="AT130" s="185" t="s">
        <v>149</v>
      </c>
      <c r="AU130" s="185" t="s">
        <v>84</v>
      </c>
      <c r="AY130" s="84" t="s">
        <v>146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84" t="s">
        <v>81</v>
      </c>
      <c r="BK130" s="186">
        <f>ROUND(I130*H130,2)</f>
        <v>0</v>
      </c>
      <c r="BL130" s="84" t="s">
        <v>153</v>
      </c>
      <c r="BM130" s="185" t="s">
        <v>154</v>
      </c>
    </row>
    <row r="131" spans="2:51" s="187" customFormat="1" ht="12">
      <c r="B131" s="188"/>
      <c r="D131" s="189" t="s">
        <v>155</v>
      </c>
      <c r="E131" s="190" t="s">
        <v>1</v>
      </c>
      <c r="F131" s="191" t="s">
        <v>156</v>
      </c>
      <c r="H131" s="192">
        <v>500</v>
      </c>
      <c r="I131" s="80"/>
      <c r="L131" s="188"/>
      <c r="M131" s="193"/>
      <c r="N131" s="194"/>
      <c r="O131" s="194"/>
      <c r="P131" s="194"/>
      <c r="Q131" s="194"/>
      <c r="R131" s="194"/>
      <c r="S131" s="194"/>
      <c r="T131" s="195"/>
      <c r="AT131" s="190" t="s">
        <v>155</v>
      </c>
      <c r="AU131" s="190" t="s">
        <v>84</v>
      </c>
      <c r="AV131" s="187" t="s">
        <v>84</v>
      </c>
      <c r="AW131" s="187" t="s">
        <v>29</v>
      </c>
      <c r="AX131" s="187" t="s">
        <v>81</v>
      </c>
      <c r="AY131" s="190" t="s">
        <v>146</v>
      </c>
    </row>
    <row r="132" spans="2:63" s="160" customFormat="1" ht="22.8" customHeight="1">
      <c r="B132" s="161"/>
      <c r="D132" s="162" t="s">
        <v>72</v>
      </c>
      <c r="E132" s="171" t="s">
        <v>157</v>
      </c>
      <c r="F132" s="171" t="s">
        <v>158</v>
      </c>
      <c r="I132" s="78"/>
      <c r="J132" s="172">
        <f>SUM(J133:J134)</f>
        <v>0</v>
      </c>
      <c r="L132" s="161"/>
      <c r="M132" s="165"/>
      <c r="N132" s="166"/>
      <c r="O132" s="166"/>
      <c r="P132" s="167">
        <f>SUM(P133:P134)</f>
        <v>0</v>
      </c>
      <c r="Q132" s="166"/>
      <c r="R132" s="167">
        <f>SUM(R133:R134)</f>
        <v>0</v>
      </c>
      <c r="S132" s="166"/>
      <c r="T132" s="168">
        <f>SUM(T133:T134)</f>
        <v>8.5</v>
      </c>
      <c r="AR132" s="162" t="s">
        <v>81</v>
      </c>
      <c r="AT132" s="169" t="s">
        <v>72</v>
      </c>
      <c r="AU132" s="169" t="s">
        <v>81</v>
      </c>
      <c r="AY132" s="162" t="s">
        <v>146</v>
      </c>
      <c r="BK132" s="170">
        <f>SUM(BK133:BK134)</f>
        <v>0</v>
      </c>
    </row>
    <row r="133" spans="1:65" s="94" customFormat="1" ht="36" customHeight="1">
      <c r="A133" s="91"/>
      <c r="B133" s="92"/>
      <c r="C133" s="173" t="s">
        <v>84</v>
      </c>
      <c r="D133" s="173" t="s">
        <v>149</v>
      </c>
      <c r="E133" s="174" t="s">
        <v>159</v>
      </c>
      <c r="F133" s="175" t="s">
        <v>160</v>
      </c>
      <c r="G133" s="176" t="s">
        <v>161</v>
      </c>
      <c r="H133" s="177">
        <v>300</v>
      </c>
      <c r="I133" s="79"/>
      <c r="J133" s="178">
        <f>ROUND(I133*H133,2)</f>
        <v>0</v>
      </c>
      <c r="K133" s="179"/>
      <c r="L133" s="92"/>
      <c r="M133" s="180" t="s">
        <v>1</v>
      </c>
      <c r="N133" s="181" t="s">
        <v>38</v>
      </c>
      <c r="O133" s="182"/>
      <c r="P133" s="183">
        <f>O133*H133</f>
        <v>0</v>
      </c>
      <c r="Q133" s="183">
        <v>0</v>
      </c>
      <c r="R133" s="183">
        <f>Q133*H133</f>
        <v>0</v>
      </c>
      <c r="S133" s="183">
        <v>0.015</v>
      </c>
      <c r="T133" s="184">
        <f>S133*H133</f>
        <v>4.5</v>
      </c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R133" s="185" t="s">
        <v>153</v>
      </c>
      <c r="AT133" s="185" t="s">
        <v>149</v>
      </c>
      <c r="AU133" s="185" t="s">
        <v>84</v>
      </c>
      <c r="AY133" s="84" t="s">
        <v>146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84" t="s">
        <v>81</v>
      </c>
      <c r="BK133" s="186">
        <f>ROUND(I133*H133,2)</f>
        <v>0</v>
      </c>
      <c r="BL133" s="84" t="s">
        <v>153</v>
      </c>
      <c r="BM133" s="185" t="s">
        <v>162</v>
      </c>
    </row>
    <row r="134" spans="1:65" s="94" customFormat="1" ht="36" customHeight="1">
      <c r="A134" s="91"/>
      <c r="B134" s="92"/>
      <c r="C134" s="173" t="s">
        <v>147</v>
      </c>
      <c r="D134" s="173" t="s">
        <v>149</v>
      </c>
      <c r="E134" s="174" t="s">
        <v>163</v>
      </c>
      <c r="F134" s="175" t="s">
        <v>164</v>
      </c>
      <c r="G134" s="176" t="s">
        <v>152</v>
      </c>
      <c r="H134" s="177">
        <v>2000</v>
      </c>
      <c r="I134" s="79"/>
      <c r="J134" s="178">
        <f>ROUND(I134*H134,2)</f>
        <v>0</v>
      </c>
      <c r="K134" s="179"/>
      <c r="L134" s="92"/>
      <c r="M134" s="180" t="s">
        <v>1</v>
      </c>
      <c r="N134" s="181" t="s">
        <v>38</v>
      </c>
      <c r="O134" s="182"/>
      <c r="P134" s="183">
        <f>O134*H134</f>
        <v>0</v>
      </c>
      <c r="Q134" s="183">
        <v>0</v>
      </c>
      <c r="R134" s="183">
        <f>Q134*H134</f>
        <v>0</v>
      </c>
      <c r="S134" s="183">
        <v>0.002</v>
      </c>
      <c r="T134" s="184">
        <f>S134*H134</f>
        <v>4</v>
      </c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R134" s="185" t="s">
        <v>153</v>
      </c>
      <c r="AT134" s="185" t="s">
        <v>149</v>
      </c>
      <c r="AU134" s="185" t="s">
        <v>84</v>
      </c>
      <c r="AY134" s="84" t="s">
        <v>146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84" t="s">
        <v>81</v>
      </c>
      <c r="BK134" s="186">
        <f>ROUND(I134*H134,2)</f>
        <v>0</v>
      </c>
      <c r="BL134" s="84" t="s">
        <v>153</v>
      </c>
      <c r="BM134" s="185" t="s">
        <v>165</v>
      </c>
    </row>
    <row r="135" spans="2:63" s="160" customFormat="1" ht="22.8" customHeight="1">
      <c r="B135" s="161"/>
      <c r="D135" s="162" t="s">
        <v>72</v>
      </c>
      <c r="E135" s="171" t="s">
        <v>166</v>
      </c>
      <c r="F135" s="171" t="s">
        <v>167</v>
      </c>
      <c r="I135" s="78"/>
      <c r="J135" s="172">
        <f>SUM(J136:J141)</f>
        <v>0</v>
      </c>
      <c r="L135" s="161"/>
      <c r="M135" s="165"/>
      <c r="N135" s="166"/>
      <c r="O135" s="166"/>
      <c r="P135" s="167">
        <f>SUM(P136:P141)</f>
        <v>0</v>
      </c>
      <c r="Q135" s="166"/>
      <c r="R135" s="167">
        <f>SUM(R136:R141)</f>
        <v>0</v>
      </c>
      <c r="S135" s="166"/>
      <c r="T135" s="168">
        <f>SUM(T136:T141)</f>
        <v>0</v>
      </c>
      <c r="AR135" s="162" t="s">
        <v>81</v>
      </c>
      <c r="AT135" s="169" t="s">
        <v>72</v>
      </c>
      <c r="AU135" s="169" t="s">
        <v>81</v>
      </c>
      <c r="AY135" s="162" t="s">
        <v>146</v>
      </c>
      <c r="BK135" s="170">
        <f>SUM(BK136:BK141)</f>
        <v>0</v>
      </c>
    </row>
    <row r="136" spans="1:65" s="94" customFormat="1" ht="36" customHeight="1">
      <c r="A136" s="91"/>
      <c r="B136" s="92"/>
      <c r="C136" s="173" t="s">
        <v>153</v>
      </c>
      <c r="D136" s="173" t="s">
        <v>149</v>
      </c>
      <c r="E136" s="174" t="s">
        <v>168</v>
      </c>
      <c r="F136" s="175" t="s">
        <v>169</v>
      </c>
      <c r="G136" s="176" t="s">
        <v>170</v>
      </c>
      <c r="H136" s="177">
        <v>8.5</v>
      </c>
      <c r="I136" s="79"/>
      <c r="J136" s="178">
        <f>ROUND(I136*H136,2)</f>
        <v>0</v>
      </c>
      <c r="K136" s="179"/>
      <c r="L136" s="92"/>
      <c r="M136" s="180" t="s">
        <v>1</v>
      </c>
      <c r="N136" s="181" t="s">
        <v>39</v>
      </c>
      <c r="O136" s="182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85" t="s">
        <v>153</v>
      </c>
      <c r="AT136" s="185" t="s">
        <v>149</v>
      </c>
      <c r="AU136" s="185" t="s">
        <v>84</v>
      </c>
      <c r="AY136" s="84" t="s">
        <v>146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84" t="s">
        <v>84</v>
      </c>
      <c r="BK136" s="186">
        <f>ROUND(I136*H136,2)</f>
        <v>0</v>
      </c>
      <c r="BL136" s="84" t="s">
        <v>153</v>
      </c>
      <c r="BM136" s="185" t="s">
        <v>171</v>
      </c>
    </row>
    <row r="137" spans="1:65" s="94" customFormat="1" ht="36" customHeight="1">
      <c r="A137" s="91"/>
      <c r="B137" s="92"/>
      <c r="C137" s="173" t="s">
        <v>172</v>
      </c>
      <c r="D137" s="173" t="s">
        <v>149</v>
      </c>
      <c r="E137" s="174" t="s">
        <v>173</v>
      </c>
      <c r="F137" s="175" t="s">
        <v>174</v>
      </c>
      <c r="G137" s="176" t="s">
        <v>170</v>
      </c>
      <c r="H137" s="177">
        <v>42.5</v>
      </c>
      <c r="I137" s="79"/>
      <c r="J137" s="178">
        <f>ROUND(I137*H137,2)</f>
        <v>0</v>
      </c>
      <c r="K137" s="179"/>
      <c r="L137" s="92"/>
      <c r="M137" s="180" t="s">
        <v>1</v>
      </c>
      <c r="N137" s="181" t="s">
        <v>39</v>
      </c>
      <c r="O137" s="182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R137" s="185" t="s">
        <v>153</v>
      </c>
      <c r="AT137" s="185" t="s">
        <v>149</v>
      </c>
      <c r="AU137" s="185" t="s">
        <v>84</v>
      </c>
      <c r="AY137" s="84" t="s">
        <v>146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84" t="s">
        <v>84</v>
      </c>
      <c r="BK137" s="186">
        <f>ROUND(I137*H137,2)</f>
        <v>0</v>
      </c>
      <c r="BL137" s="84" t="s">
        <v>153</v>
      </c>
      <c r="BM137" s="185" t="s">
        <v>175</v>
      </c>
    </row>
    <row r="138" spans="2:51" s="187" customFormat="1" ht="12">
      <c r="B138" s="188"/>
      <c r="D138" s="189" t="s">
        <v>155</v>
      </c>
      <c r="F138" s="191" t="s">
        <v>176</v>
      </c>
      <c r="H138" s="192">
        <v>42.5</v>
      </c>
      <c r="I138" s="80"/>
      <c r="L138" s="188"/>
      <c r="M138" s="193"/>
      <c r="N138" s="194"/>
      <c r="O138" s="194"/>
      <c r="P138" s="194"/>
      <c r="Q138" s="194"/>
      <c r="R138" s="194"/>
      <c r="S138" s="194"/>
      <c r="T138" s="195"/>
      <c r="AT138" s="190" t="s">
        <v>155</v>
      </c>
      <c r="AU138" s="190" t="s">
        <v>84</v>
      </c>
      <c r="AV138" s="187" t="s">
        <v>84</v>
      </c>
      <c r="AW138" s="187" t="s">
        <v>3</v>
      </c>
      <c r="AX138" s="187" t="s">
        <v>81</v>
      </c>
      <c r="AY138" s="190" t="s">
        <v>146</v>
      </c>
    </row>
    <row r="139" spans="1:65" s="94" customFormat="1" ht="24" customHeight="1">
      <c r="A139" s="91"/>
      <c r="B139" s="92"/>
      <c r="C139" s="173" t="s">
        <v>177</v>
      </c>
      <c r="D139" s="173" t="s">
        <v>149</v>
      </c>
      <c r="E139" s="174" t="s">
        <v>178</v>
      </c>
      <c r="F139" s="175" t="s">
        <v>179</v>
      </c>
      <c r="G139" s="176" t="s">
        <v>170</v>
      </c>
      <c r="H139" s="177">
        <v>8.5</v>
      </c>
      <c r="I139" s="79"/>
      <c r="J139" s="178">
        <f>ROUND(I139*H139,2)</f>
        <v>0</v>
      </c>
      <c r="K139" s="179"/>
      <c r="L139" s="92"/>
      <c r="M139" s="180" t="s">
        <v>1</v>
      </c>
      <c r="N139" s="181" t="s">
        <v>39</v>
      </c>
      <c r="O139" s="182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R139" s="185" t="s">
        <v>153</v>
      </c>
      <c r="AT139" s="185" t="s">
        <v>149</v>
      </c>
      <c r="AU139" s="185" t="s">
        <v>84</v>
      </c>
      <c r="AY139" s="84" t="s">
        <v>146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84" t="s">
        <v>84</v>
      </c>
      <c r="BK139" s="186">
        <f>ROUND(I139*H139,2)</f>
        <v>0</v>
      </c>
      <c r="BL139" s="84" t="s">
        <v>153</v>
      </c>
      <c r="BM139" s="185" t="s">
        <v>180</v>
      </c>
    </row>
    <row r="140" spans="1:65" s="94" customFormat="1" ht="36" customHeight="1">
      <c r="A140" s="91"/>
      <c r="B140" s="92"/>
      <c r="C140" s="173" t="s">
        <v>181</v>
      </c>
      <c r="D140" s="173" t="s">
        <v>149</v>
      </c>
      <c r="E140" s="174" t="s">
        <v>182</v>
      </c>
      <c r="F140" s="175" t="s">
        <v>183</v>
      </c>
      <c r="G140" s="176" t="s">
        <v>170</v>
      </c>
      <c r="H140" s="177">
        <v>8.5</v>
      </c>
      <c r="I140" s="79"/>
      <c r="J140" s="178">
        <f>ROUND(I140*H140,2)</f>
        <v>0</v>
      </c>
      <c r="K140" s="179"/>
      <c r="L140" s="92"/>
      <c r="M140" s="180" t="s">
        <v>1</v>
      </c>
      <c r="N140" s="181" t="s">
        <v>39</v>
      </c>
      <c r="O140" s="182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R140" s="185" t="s">
        <v>153</v>
      </c>
      <c r="AT140" s="185" t="s">
        <v>149</v>
      </c>
      <c r="AU140" s="185" t="s">
        <v>84</v>
      </c>
      <c r="AY140" s="84" t="s">
        <v>146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84" t="s">
        <v>84</v>
      </c>
      <c r="BK140" s="186">
        <f>ROUND(I140*H140,2)</f>
        <v>0</v>
      </c>
      <c r="BL140" s="84" t="s">
        <v>153</v>
      </c>
      <c r="BM140" s="185" t="s">
        <v>184</v>
      </c>
    </row>
    <row r="141" spans="1:65" s="94" customFormat="1" ht="24" customHeight="1">
      <c r="A141" s="91"/>
      <c r="B141" s="92"/>
      <c r="C141" s="173" t="s">
        <v>185</v>
      </c>
      <c r="D141" s="173" t="s">
        <v>149</v>
      </c>
      <c r="E141" s="174" t="s">
        <v>186</v>
      </c>
      <c r="F141" s="175" t="s">
        <v>187</v>
      </c>
      <c r="G141" s="176" t="s">
        <v>170</v>
      </c>
      <c r="H141" s="177">
        <v>8.5</v>
      </c>
      <c r="I141" s="79"/>
      <c r="J141" s="178">
        <f>ROUND(I141*H141,2)</f>
        <v>0</v>
      </c>
      <c r="K141" s="179"/>
      <c r="L141" s="92"/>
      <c r="M141" s="180" t="s">
        <v>1</v>
      </c>
      <c r="N141" s="181" t="s">
        <v>39</v>
      </c>
      <c r="O141" s="182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R141" s="185" t="s">
        <v>153</v>
      </c>
      <c r="AT141" s="185" t="s">
        <v>149</v>
      </c>
      <c r="AU141" s="185" t="s">
        <v>84</v>
      </c>
      <c r="AY141" s="84" t="s">
        <v>146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84" t="s">
        <v>84</v>
      </c>
      <c r="BK141" s="186">
        <f>ROUND(I141*H141,2)</f>
        <v>0</v>
      </c>
      <c r="BL141" s="84" t="s">
        <v>153</v>
      </c>
      <c r="BM141" s="185" t="s">
        <v>188</v>
      </c>
    </row>
    <row r="142" spans="2:63" s="160" customFormat="1" ht="25.95" customHeight="1">
      <c r="B142" s="161"/>
      <c r="D142" s="162" t="s">
        <v>72</v>
      </c>
      <c r="E142" s="163" t="s">
        <v>189</v>
      </c>
      <c r="F142" s="163" t="s">
        <v>190</v>
      </c>
      <c r="I142" s="78"/>
      <c r="J142" s="164">
        <f>SUM(J143,J220,J229)</f>
        <v>0</v>
      </c>
      <c r="L142" s="161"/>
      <c r="M142" s="165"/>
      <c r="N142" s="166"/>
      <c r="O142" s="166"/>
      <c r="P142" s="167">
        <f>P143+P220+P229</f>
        <v>0</v>
      </c>
      <c r="Q142" s="166"/>
      <c r="R142" s="167">
        <f>R143+R220+R229</f>
        <v>4.701976000000002</v>
      </c>
      <c r="S142" s="166"/>
      <c r="T142" s="168">
        <f>T143+T220+T229</f>
        <v>0</v>
      </c>
      <c r="AR142" s="162" t="s">
        <v>84</v>
      </c>
      <c r="AT142" s="169" t="s">
        <v>72</v>
      </c>
      <c r="AU142" s="169" t="s">
        <v>73</v>
      </c>
      <c r="AY142" s="162" t="s">
        <v>146</v>
      </c>
      <c r="BK142" s="170">
        <f>BK143+BK220+BK229</f>
        <v>0</v>
      </c>
    </row>
    <row r="143" spans="2:63" s="160" customFormat="1" ht="22.8" customHeight="1">
      <c r="B143" s="161"/>
      <c r="D143" s="162" t="s">
        <v>72</v>
      </c>
      <c r="E143" s="171" t="s">
        <v>191</v>
      </c>
      <c r="F143" s="171" t="s">
        <v>192</v>
      </c>
      <c r="I143" s="78"/>
      <c r="J143" s="172">
        <f>SUM(J144:J219)</f>
        <v>0</v>
      </c>
      <c r="L143" s="161"/>
      <c r="M143" s="165"/>
      <c r="N143" s="166"/>
      <c r="O143" s="166"/>
      <c r="P143" s="167">
        <f>SUM(P144:P219)</f>
        <v>0</v>
      </c>
      <c r="Q143" s="166"/>
      <c r="R143" s="167">
        <f>SUM(R144:R219)</f>
        <v>2.8547700000000016</v>
      </c>
      <c r="S143" s="166"/>
      <c r="T143" s="168">
        <f>SUM(T144:T219)</f>
        <v>0</v>
      </c>
      <c r="AR143" s="162" t="s">
        <v>84</v>
      </c>
      <c r="AT143" s="169" t="s">
        <v>72</v>
      </c>
      <c r="AU143" s="169" t="s">
        <v>81</v>
      </c>
      <c r="AY143" s="162" t="s">
        <v>146</v>
      </c>
      <c r="BK143" s="170">
        <f>SUM(BK144:BK219)</f>
        <v>0</v>
      </c>
    </row>
    <row r="144" spans="1:65" s="94" customFormat="1" ht="48" customHeight="1">
      <c r="A144" s="91"/>
      <c r="B144" s="92"/>
      <c r="C144" s="173" t="s">
        <v>157</v>
      </c>
      <c r="D144" s="173" t="s">
        <v>149</v>
      </c>
      <c r="E144" s="174" t="s">
        <v>193</v>
      </c>
      <c r="F144" s="175" t="s">
        <v>194</v>
      </c>
      <c r="G144" s="176" t="s">
        <v>161</v>
      </c>
      <c r="H144" s="177">
        <v>300</v>
      </c>
      <c r="I144" s="79"/>
      <c r="J144" s="178">
        <f>ROUND(I144*H144,2)</f>
        <v>0</v>
      </c>
      <c r="K144" s="179"/>
      <c r="L144" s="92"/>
      <c r="M144" s="180" t="s">
        <v>1</v>
      </c>
      <c r="N144" s="181" t="s">
        <v>39</v>
      </c>
      <c r="O144" s="182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R144" s="185" t="s">
        <v>195</v>
      </c>
      <c r="AT144" s="185" t="s">
        <v>149</v>
      </c>
      <c r="AU144" s="185" t="s">
        <v>84</v>
      </c>
      <c r="AY144" s="84" t="s">
        <v>146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84" t="s">
        <v>84</v>
      </c>
      <c r="BK144" s="186">
        <f>ROUND(I144*H144,2)</f>
        <v>0</v>
      </c>
      <c r="BL144" s="84" t="s">
        <v>195</v>
      </c>
      <c r="BM144" s="185" t="s">
        <v>196</v>
      </c>
    </row>
    <row r="145" spans="1:65" s="94" customFormat="1" ht="36" customHeight="1">
      <c r="A145" s="91"/>
      <c r="B145" s="92"/>
      <c r="C145" s="196" t="s">
        <v>197</v>
      </c>
      <c r="D145" s="196" t="s">
        <v>198</v>
      </c>
      <c r="E145" s="197" t="s">
        <v>199</v>
      </c>
      <c r="F145" s="198" t="s">
        <v>200</v>
      </c>
      <c r="G145" s="199" t="s">
        <v>161</v>
      </c>
      <c r="H145" s="200">
        <v>300</v>
      </c>
      <c r="I145" s="81"/>
      <c r="J145" s="201">
        <f>ROUND(I145*H145,2)</f>
        <v>0</v>
      </c>
      <c r="K145" s="202"/>
      <c r="L145" s="203"/>
      <c r="M145" s="204" t="s">
        <v>1</v>
      </c>
      <c r="N145" s="205" t="s">
        <v>39</v>
      </c>
      <c r="O145" s="182"/>
      <c r="P145" s="183">
        <f>O145*H145</f>
        <v>0</v>
      </c>
      <c r="Q145" s="183">
        <v>9E-05</v>
      </c>
      <c r="R145" s="183">
        <f>Q145*H145</f>
        <v>0.027000000000000003</v>
      </c>
      <c r="S145" s="183">
        <v>0</v>
      </c>
      <c r="T145" s="184">
        <f>S145*H145</f>
        <v>0</v>
      </c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R145" s="185" t="s">
        <v>201</v>
      </c>
      <c r="AT145" s="185" t="s">
        <v>198</v>
      </c>
      <c r="AU145" s="185" t="s">
        <v>84</v>
      </c>
      <c r="AY145" s="84" t="s">
        <v>146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84" t="s">
        <v>84</v>
      </c>
      <c r="BK145" s="186">
        <f>ROUND(I145*H145,2)</f>
        <v>0</v>
      </c>
      <c r="BL145" s="84" t="s">
        <v>195</v>
      </c>
      <c r="BM145" s="185" t="s">
        <v>202</v>
      </c>
    </row>
    <row r="146" spans="1:47" s="94" customFormat="1" ht="19.2">
      <c r="A146" s="91"/>
      <c r="B146" s="92"/>
      <c r="C146" s="91"/>
      <c r="D146" s="189" t="s">
        <v>203</v>
      </c>
      <c r="E146" s="91"/>
      <c r="F146" s="206" t="s">
        <v>204</v>
      </c>
      <c r="G146" s="91"/>
      <c r="H146" s="91"/>
      <c r="I146" s="77"/>
      <c r="J146" s="91"/>
      <c r="K146" s="91"/>
      <c r="L146" s="92"/>
      <c r="M146" s="207"/>
      <c r="N146" s="208"/>
      <c r="O146" s="182"/>
      <c r="P146" s="182"/>
      <c r="Q146" s="182"/>
      <c r="R146" s="182"/>
      <c r="S146" s="182"/>
      <c r="T146" s="209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T146" s="84" t="s">
        <v>203</v>
      </c>
      <c r="AU146" s="84" t="s">
        <v>84</v>
      </c>
    </row>
    <row r="147" spans="1:65" s="94" customFormat="1" ht="48" customHeight="1">
      <c r="A147" s="91"/>
      <c r="B147" s="92"/>
      <c r="C147" s="173" t="s">
        <v>205</v>
      </c>
      <c r="D147" s="173" t="s">
        <v>149</v>
      </c>
      <c r="E147" s="174" t="s">
        <v>206</v>
      </c>
      <c r="F147" s="175" t="s">
        <v>207</v>
      </c>
      <c r="G147" s="176" t="s">
        <v>161</v>
      </c>
      <c r="H147" s="177">
        <v>1</v>
      </c>
      <c r="I147" s="79"/>
      <c r="J147" s="178">
        <f>ROUND(I147*H147,2)</f>
        <v>0</v>
      </c>
      <c r="K147" s="179"/>
      <c r="L147" s="92"/>
      <c r="M147" s="180" t="s">
        <v>1</v>
      </c>
      <c r="N147" s="181" t="s">
        <v>38</v>
      </c>
      <c r="O147" s="182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R147" s="185" t="s">
        <v>195</v>
      </c>
      <c r="AT147" s="185" t="s">
        <v>149</v>
      </c>
      <c r="AU147" s="185" t="s">
        <v>84</v>
      </c>
      <c r="AY147" s="84" t="s">
        <v>146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84" t="s">
        <v>81</v>
      </c>
      <c r="BK147" s="186">
        <f>ROUND(I147*H147,2)</f>
        <v>0</v>
      </c>
      <c r="BL147" s="84" t="s">
        <v>195</v>
      </c>
      <c r="BM147" s="185" t="s">
        <v>208</v>
      </c>
    </row>
    <row r="148" spans="1:65" s="94" customFormat="1" ht="16.5" customHeight="1">
      <c r="A148" s="91"/>
      <c r="B148" s="92"/>
      <c r="C148" s="196" t="s">
        <v>209</v>
      </c>
      <c r="D148" s="196" t="s">
        <v>198</v>
      </c>
      <c r="E148" s="197" t="s">
        <v>210</v>
      </c>
      <c r="F148" s="198" t="s">
        <v>211</v>
      </c>
      <c r="G148" s="199" t="s">
        <v>161</v>
      </c>
      <c r="H148" s="200">
        <v>1</v>
      </c>
      <c r="I148" s="81"/>
      <c r="J148" s="201">
        <f>ROUND(I148*H148,2)</f>
        <v>0</v>
      </c>
      <c r="K148" s="202"/>
      <c r="L148" s="203"/>
      <c r="M148" s="204" t="s">
        <v>1</v>
      </c>
      <c r="N148" s="205" t="s">
        <v>38</v>
      </c>
      <c r="O148" s="182"/>
      <c r="P148" s="183">
        <f>O148*H148</f>
        <v>0</v>
      </c>
      <c r="Q148" s="183">
        <v>0.00091</v>
      </c>
      <c r="R148" s="183">
        <f>Q148*H148</f>
        <v>0.00091</v>
      </c>
      <c r="S148" s="183">
        <v>0</v>
      </c>
      <c r="T148" s="184">
        <f>S148*H148</f>
        <v>0</v>
      </c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R148" s="185" t="s">
        <v>201</v>
      </c>
      <c r="AT148" s="185" t="s">
        <v>198</v>
      </c>
      <c r="AU148" s="185" t="s">
        <v>84</v>
      </c>
      <c r="AY148" s="84" t="s">
        <v>146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84" t="s">
        <v>81</v>
      </c>
      <c r="BK148" s="186">
        <f>ROUND(I148*H148,2)</f>
        <v>0</v>
      </c>
      <c r="BL148" s="84" t="s">
        <v>195</v>
      </c>
      <c r="BM148" s="185" t="s">
        <v>212</v>
      </c>
    </row>
    <row r="149" spans="1:65" s="94" customFormat="1" ht="36" customHeight="1">
      <c r="A149" s="91"/>
      <c r="B149" s="92"/>
      <c r="C149" s="173" t="s">
        <v>213</v>
      </c>
      <c r="D149" s="173" t="s">
        <v>149</v>
      </c>
      <c r="E149" s="174" t="s">
        <v>214</v>
      </c>
      <c r="F149" s="175" t="s">
        <v>215</v>
      </c>
      <c r="G149" s="176" t="s">
        <v>152</v>
      </c>
      <c r="H149" s="177">
        <v>3000</v>
      </c>
      <c r="I149" s="79"/>
      <c r="J149" s="178">
        <f>ROUND(I149*H149,2)</f>
        <v>0</v>
      </c>
      <c r="K149" s="179"/>
      <c r="L149" s="92"/>
      <c r="M149" s="180" t="s">
        <v>1</v>
      </c>
      <c r="N149" s="181" t="s">
        <v>38</v>
      </c>
      <c r="O149" s="182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R149" s="185" t="s">
        <v>195</v>
      </c>
      <c r="AT149" s="185" t="s">
        <v>149</v>
      </c>
      <c r="AU149" s="185" t="s">
        <v>84</v>
      </c>
      <c r="AY149" s="84" t="s">
        <v>146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84" t="s">
        <v>81</v>
      </c>
      <c r="BK149" s="186">
        <f>ROUND(I149*H149,2)</f>
        <v>0</v>
      </c>
      <c r="BL149" s="84" t="s">
        <v>195</v>
      </c>
      <c r="BM149" s="185" t="s">
        <v>216</v>
      </c>
    </row>
    <row r="150" spans="1:65" s="94" customFormat="1" ht="16.5" customHeight="1">
      <c r="A150" s="91"/>
      <c r="B150" s="92"/>
      <c r="C150" s="196" t="s">
        <v>217</v>
      </c>
      <c r="D150" s="196" t="s">
        <v>198</v>
      </c>
      <c r="E150" s="197" t="s">
        <v>218</v>
      </c>
      <c r="F150" s="198" t="s">
        <v>219</v>
      </c>
      <c r="G150" s="199" t="s">
        <v>152</v>
      </c>
      <c r="H150" s="200">
        <v>3600</v>
      </c>
      <c r="I150" s="81"/>
      <c r="J150" s="201">
        <f>ROUND(I150*H150,2)</f>
        <v>0</v>
      </c>
      <c r="K150" s="202"/>
      <c r="L150" s="203"/>
      <c r="M150" s="204" t="s">
        <v>1</v>
      </c>
      <c r="N150" s="205" t="s">
        <v>38</v>
      </c>
      <c r="O150" s="182"/>
      <c r="P150" s="183">
        <f>O150*H150</f>
        <v>0</v>
      </c>
      <c r="Q150" s="183">
        <v>0.00017</v>
      </c>
      <c r="R150" s="183">
        <f>Q150*H150</f>
        <v>0.6120000000000001</v>
      </c>
      <c r="S150" s="183">
        <v>0</v>
      </c>
      <c r="T150" s="184">
        <f>S150*H150</f>
        <v>0</v>
      </c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R150" s="185" t="s">
        <v>201</v>
      </c>
      <c r="AT150" s="185" t="s">
        <v>198</v>
      </c>
      <c r="AU150" s="185" t="s">
        <v>84</v>
      </c>
      <c r="AY150" s="84" t="s">
        <v>146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84" t="s">
        <v>81</v>
      </c>
      <c r="BK150" s="186">
        <f>ROUND(I150*H150,2)</f>
        <v>0</v>
      </c>
      <c r="BL150" s="84" t="s">
        <v>195</v>
      </c>
      <c r="BM150" s="185" t="s">
        <v>220</v>
      </c>
    </row>
    <row r="151" spans="2:51" s="187" customFormat="1" ht="12">
      <c r="B151" s="188"/>
      <c r="D151" s="189" t="s">
        <v>155</v>
      </c>
      <c r="F151" s="191" t="s">
        <v>1165</v>
      </c>
      <c r="H151" s="192">
        <v>3600</v>
      </c>
      <c r="I151" s="80"/>
      <c r="L151" s="188"/>
      <c r="M151" s="193"/>
      <c r="N151" s="194"/>
      <c r="O151" s="194"/>
      <c r="P151" s="194"/>
      <c r="Q151" s="194"/>
      <c r="R151" s="194"/>
      <c r="S151" s="194"/>
      <c r="T151" s="195"/>
      <c r="AT151" s="190" t="s">
        <v>155</v>
      </c>
      <c r="AU151" s="190" t="s">
        <v>84</v>
      </c>
      <c r="AV151" s="187" t="s">
        <v>84</v>
      </c>
      <c r="AW151" s="187" t="s">
        <v>3</v>
      </c>
      <c r="AX151" s="187" t="s">
        <v>81</v>
      </c>
      <c r="AY151" s="190" t="s">
        <v>146</v>
      </c>
    </row>
    <row r="152" spans="1:65" s="94" customFormat="1" ht="36" customHeight="1">
      <c r="A152" s="91"/>
      <c r="B152" s="92"/>
      <c r="C152" s="173" t="s">
        <v>222</v>
      </c>
      <c r="D152" s="173" t="s">
        <v>149</v>
      </c>
      <c r="E152" s="174" t="s">
        <v>223</v>
      </c>
      <c r="F152" s="175" t="s">
        <v>224</v>
      </c>
      <c r="G152" s="176" t="s">
        <v>152</v>
      </c>
      <c r="H152" s="177">
        <v>40</v>
      </c>
      <c r="I152" s="79"/>
      <c r="J152" s="178">
        <f>ROUND(I152*H152,2)</f>
        <v>0</v>
      </c>
      <c r="K152" s="179"/>
      <c r="L152" s="92"/>
      <c r="M152" s="180" t="s">
        <v>1</v>
      </c>
      <c r="N152" s="181" t="s">
        <v>38</v>
      </c>
      <c r="O152" s="182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R152" s="185" t="s">
        <v>195</v>
      </c>
      <c r="AT152" s="185" t="s">
        <v>149</v>
      </c>
      <c r="AU152" s="185" t="s">
        <v>84</v>
      </c>
      <c r="AY152" s="84" t="s">
        <v>146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84" t="s">
        <v>81</v>
      </c>
      <c r="BK152" s="186">
        <f>ROUND(I152*H152,2)</f>
        <v>0</v>
      </c>
      <c r="BL152" s="84" t="s">
        <v>195</v>
      </c>
      <c r="BM152" s="185" t="s">
        <v>225</v>
      </c>
    </row>
    <row r="153" spans="1:65" s="94" customFormat="1" ht="16.5" customHeight="1">
      <c r="A153" s="91"/>
      <c r="B153" s="92"/>
      <c r="C153" s="196" t="s">
        <v>195</v>
      </c>
      <c r="D153" s="196" t="s">
        <v>198</v>
      </c>
      <c r="E153" s="197" t="s">
        <v>226</v>
      </c>
      <c r="F153" s="198" t="s">
        <v>227</v>
      </c>
      <c r="G153" s="199" t="s">
        <v>152</v>
      </c>
      <c r="H153" s="200">
        <v>48</v>
      </c>
      <c r="I153" s="81"/>
      <c r="J153" s="201">
        <f>ROUND(I153*H153,2)</f>
        <v>0</v>
      </c>
      <c r="K153" s="202"/>
      <c r="L153" s="203"/>
      <c r="M153" s="204" t="s">
        <v>1</v>
      </c>
      <c r="N153" s="205" t="s">
        <v>38</v>
      </c>
      <c r="O153" s="182"/>
      <c r="P153" s="183">
        <f>O153*H153</f>
        <v>0</v>
      </c>
      <c r="Q153" s="183">
        <v>0.0009</v>
      </c>
      <c r="R153" s="183">
        <f>Q153*H153</f>
        <v>0.0432</v>
      </c>
      <c r="S153" s="183">
        <v>0</v>
      </c>
      <c r="T153" s="184">
        <f>S153*H153</f>
        <v>0</v>
      </c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R153" s="185" t="s">
        <v>201</v>
      </c>
      <c r="AT153" s="185" t="s">
        <v>198</v>
      </c>
      <c r="AU153" s="185" t="s">
        <v>84</v>
      </c>
      <c r="AY153" s="84" t="s">
        <v>146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84" t="s">
        <v>81</v>
      </c>
      <c r="BK153" s="186">
        <f>ROUND(I153*H153,2)</f>
        <v>0</v>
      </c>
      <c r="BL153" s="84" t="s">
        <v>195</v>
      </c>
      <c r="BM153" s="185" t="s">
        <v>228</v>
      </c>
    </row>
    <row r="154" spans="2:51" s="187" customFormat="1" ht="12">
      <c r="B154" s="188"/>
      <c r="D154" s="189" t="s">
        <v>155</v>
      </c>
      <c r="F154" s="191" t="s">
        <v>1166</v>
      </c>
      <c r="H154" s="192">
        <v>48</v>
      </c>
      <c r="I154" s="80"/>
      <c r="L154" s="188"/>
      <c r="M154" s="193"/>
      <c r="N154" s="194"/>
      <c r="O154" s="194"/>
      <c r="P154" s="194"/>
      <c r="Q154" s="194"/>
      <c r="R154" s="194"/>
      <c r="S154" s="194"/>
      <c r="T154" s="195"/>
      <c r="AT154" s="190" t="s">
        <v>155</v>
      </c>
      <c r="AU154" s="190" t="s">
        <v>84</v>
      </c>
      <c r="AV154" s="187" t="s">
        <v>84</v>
      </c>
      <c r="AW154" s="187" t="s">
        <v>3</v>
      </c>
      <c r="AX154" s="187" t="s">
        <v>81</v>
      </c>
      <c r="AY154" s="190" t="s">
        <v>146</v>
      </c>
    </row>
    <row r="155" spans="1:65" s="94" customFormat="1" ht="36" customHeight="1">
      <c r="A155" s="91"/>
      <c r="B155" s="92"/>
      <c r="C155" s="173" t="s">
        <v>230</v>
      </c>
      <c r="D155" s="173" t="s">
        <v>149</v>
      </c>
      <c r="E155" s="174" t="s">
        <v>231</v>
      </c>
      <c r="F155" s="175" t="s">
        <v>232</v>
      </c>
      <c r="G155" s="176" t="s">
        <v>152</v>
      </c>
      <c r="H155" s="177">
        <v>30</v>
      </c>
      <c r="I155" s="79"/>
      <c r="J155" s="178">
        <f>ROUND(I155*H155,2)</f>
        <v>0</v>
      </c>
      <c r="K155" s="179"/>
      <c r="L155" s="92"/>
      <c r="M155" s="180" t="s">
        <v>1</v>
      </c>
      <c r="N155" s="181" t="s">
        <v>38</v>
      </c>
      <c r="O155" s="182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R155" s="185" t="s">
        <v>195</v>
      </c>
      <c r="AT155" s="185" t="s">
        <v>149</v>
      </c>
      <c r="AU155" s="185" t="s">
        <v>84</v>
      </c>
      <c r="AY155" s="84" t="s">
        <v>146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84" t="s">
        <v>81</v>
      </c>
      <c r="BK155" s="186">
        <f>ROUND(I155*H155,2)</f>
        <v>0</v>
      </c>
      <c r="BL155" s="84" t="s">
        <v>195</v>
      </c>
      <c r="BM155" s="185" t="s">
        <v>233</v>
      </c>
    </row>
    <row r="156" spans="1:65" s="94" customFormat="1" ht="16.5" customHeight="1">
      <c r="A156" s="91"/>
      <c r="B156" s="92"/>
      <c r="C156" s="196" t="s">
        <v>234</v>
      </c>
      <c r="D156" s="196" t="s">
        <v>198</v>
      </c>
      <c r="E156" s="197" t="s">
        <v>235</v>
      </c>
      <c r="F156" s="198" t="s">
        <v>236</v>
      </c>
      <c r="G156" s="199" t="s">
        <v>152</v>
      </c>
      <c r="H156" s="200">
        <v>36</v>
      </c>
      <c r="I156" s="81"/>
      <c r="J156" s="201">
        <f>ROUND(I156*H156,2)</f>
        <v>0</v>
      </c>
      <c r="K156" s="202"/>
      <c r="L156" s="203"/>
      <c r="M156" s="204" t="s">
        <v>1</v>
      </c>
      <c r="N156" s="205" t="s">
        <v>38</v>
      </c>
      <c r="O156" s="182"/>
      <c r="P156" s="183">
        <f>O156*H156</f>
        <v>0</v>
      </c>
      <c r="Q156" s="183">
        <v>0.00042</v>
      </c>
      <c r="R156" s="183">
        <f>Q156*H156</f>
        <v>0.015120000000000001</v>
      </c>
      <c r="S156" s="183">
        <v>0</v>
      </c>
      <c r="T156" s="184">
        <f>S156*H156</f>
        <v>0</v>
      </c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R156" s="185" t="s">
        <v>201</v>
      </c>
      <c r="AT156" s="185" t="s">
        <v>198</v>
      </c>
      <c r="AU156" s="185" t="s">
        <v>84</v>
      </c>
      <c r="AY156" s="84" t="s">
        <v>146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84" t="s">
        <v>81</v>
      </c>
      <c r="BK156" s="186">
        <f>ROUND(I156*H156,2)</f>
        <v>0</v>
      </c>
      <c r="BL156" s="84" t="s">
        <v>195</v>
      </c>
      <c r="BM156" s="185" t="s">
        <v>237</v>
      </c>
    </row>
    <row r="157" spans="2:51" s="187" customFormat="1" ht="12">
      <c r="B157" s="188"/>
      <c r="D157" s="189" t="s">
        <v>155</v>
      </c>
      <c r="F157" s="191" t="s">
        <v>238</v>
      </c>
      <c r="H157" s="192">
        <v>36</v>
      </c>
      <c r="I157" s="80"/>
      <c r="L157" s="188"/>
      <c r="M157" s="193"/>
      <c r="N157" s="194"/>
      <c r="O157" s="194"/>
      <c r="P157" s="194"/>
      <c r="Q157" s="194"/>
      <c r="R157" s="194"/>
      <c r="S157" s="194"/>
      <c r="T157" s="195"/>
      <c r="AT157" s="190" t="s">
        <v>155</v>
      </c>
      <c r="AU157" s="190" t="s">
        <v>84</v>
      </c>
      <c r="AV157" s="187" t="s">
        <v>84</v>
      </c>
      <c r="AW157" s="187" t="s">
        <v>3</v>
      </c>
      <c r="AX157" s="187" t="s">
        <v>81</v>
      </c>
      <c r="AY157" s="190" t="s">
        <v>146</v>
      </c>
    </row>
    <row r="158" spans="1:65" s="94" customFormat="1" ht="48" customHeight="1">
      <c r="A158" s="91"/>
      <c r="B158" s="92"/>
      <c r="C158" s="173" t="s">
        <v>239</v>
      </c>
      <c r="D158" s="173" t="s">
        <v>149</v>
      </c>
      <c r="E158" s="174" t="s">
        <v>240</v>
      </c>
      <c r="F158" s="175" t="s">
        <v>241</v>
      </c>
      <c r="G158" s="176" t="s">
        <v>152</v>
      </c>
      <c r="H158" s="177">
        <v>300</v>
      </c>
      <c r="I158" s="79"/>
      <c r="J158" s="178">
        <f>ROUND(I158*H158,2)</f>
        <v>0</v>
      </c>
      <c r="K158" s="179"/>
      <c r="L158" s="92"/>
      <c r="M158" s="180" t="s">
        <v>1</v>
      </c>
      <c r="N158" s="181" t="s">
        <v>38</v>
      </c>
      <c r="O158" s="182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R158" s="185" t="s">
        <v>195</v>
      </c>
      <c r="AT158" s="185" t="s">
        <v>149</v>
      </c>
      <c r="AU158" s="185" t="s">
        <v>84</v>
      </c>
      <c r="AY158" s="84" t="s">
        <v>146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84" t="s">
        <v>81</v>
      </c>
      <c r="BK158" s="186">
        <f>ROUND(I158*H158,2)</f>
        <v>0</v>
      </c>
      <c r="BL158" s="84" t="s">
        <v>195</v>
      </c>
      <c r="BM158" s="185" t="s">
        <v>242</v>
      </c>
    </row>
    <row r="159" spans="1:65" s="94" customFormat="1" ht="16.5" customHeight="1">
      <c r="A159" s="91"/>
      <c r="B159" s="92"/>
      <c r="C159" s="196" t="s">
        <v>243</v>
      </c>
      <c r="D159" s="196" t="s">
        <v>198</v>
      </c>
      <c r="E159" s="197" t="s">
        <v>244</v>
      </c>
      <c r="F159" s="198" t="s">
        <v>245</v>
      </c>
      <c r="G159" s="199" t="s">
        <v>152</v>
      </c>
      <c r="H159" s="200">
        <v>360</v>
      </c>
      <c r="I159" s="81"/>
      <c r="J159" s="201">
        <f>ROUND(I159*H159,2)</f>
        <v>0</v>
      </c>
      <c r="K159" s="202"/>
      <c r="L159" s="203"/>
      <c r="M159" s="204" t="s">
        <v>1</v>
      </c>
      <c r="N159" s="205" t="s">
        <v>38</v>
      </c>
      <c r="O159" s="182"/>
      <c r="P159" s="183">
        <f>O159*H159</f>
        <v>0</v>
      </c>
      <c r="Q159" s="183">
        <v>0.00016</v>
      </c>
      <c r="R159" s="183">
        <f>Q159*H159</f>
        <v>0.057600000000000005</v>
      </c>
      <c r="S159" s="183">
        <v>0</v>
      </c>
      <c r="T159" s="184">
        <f>S159*H159</f>
        <v>0</v>
      </c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R159" s="185" t="s">
        <v>201</v>
      </c>
      <c r="AT159" s="185" t="s">
        <v>198</v>
      </c>
      <c r="AU159" s="185" t="s">
        <v>84</v>
      </c>
      <c r="AY159" s="84" t="s">
        <v>146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84" t="s">
        <v>81</v>
      </c>
      <c r="BK159" s="186">
        <f>ROUND(I159*H159,2)</f>
        <v>0</v>
      </c>
      <c r="BL159" s="84" t="s">
        <v>195</v>
      </c>
      <c r="BM159" s="185" t="s">
        <v>246</v>
      </c>
    </row>
    <row r="160" spans="2:51" s="187" customFormat="1" ht="12">
      <c r="B160" s="188"/>
      <c r="D160" s="189" t="s">
        <v>155</v>
      </c>
      <c r="F160" s="191" t="s">
        <v>247</v>
      </c>
      <c r="H160" s="192">
        <v>360</v>
      </c>
      <c r="I160" s="80"/>
      <c r="L160" s="188"/>
      <c r="M160" s="193"/>
      <c r="N160" s="194"/>
      <c r="O160" s="194"/>
      <c r="P160" s="194"/>
      <c r="Q160" s="194"/>
      <c r="R160" s="194"/>
      <c r="S160" s="194"/>
      <c r="T160" s="195"/>
      <c r="AT160" s="190" t="s">
        <v>155</v>
      </c>
      <c r="AU160" s="190" t="s">
        <v>84</v>
      </c>
      <c r="AV160" s="187" t="s">
        <v>84</v>
      </c>
      <c r="AW160" s="187" t="s">
        <v>3</v>
      </c>
      <c r="AX160" s="187" t="s">
        <v>81</v>
      </c>
      <c r="AY160" s="190" t="s">
        <v>146</v>
      </c>
    </row>
    <row r="161" spans="1:65" s="94" customFormat="1" ht="48" customHeight="1">
      <c r="A161" s="91"/>
      <c r="B161" s="92"/>
      <c r="C161" s="173" t="s">
        <v>7</v>
      </c>
      <c r="D161" s="173" t="s">
        <v>149</v>
      </c>
      <c r="E161" s="174" t="s">
        <v>248</v>
      </c>
      <c r="F161" s="175" t="s">
        <v>249</v>
      </c>
      <c r="G161" s="176" t="s">
        <v>152</v>
      </c>
      <c r="H161" s="177">
        <v>1200</v>
      </c>
      <c r="I161" s="79"/>
      <c r="J161" s="178">
        <f>ROUND(I161*H161,2)</f>
        <v>0</v>
      </c>
      <c r="K161" s="179"/>
      <c r="L161" s="92"/>
      <c r="M161" s="180" t="s">
        <v>1</v>
      </c>
      <c r="N161" s="181" t="s">
        <v>38</v>
      </c>
      <c r="O161" s="182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R161" s="185" t="s">
        <v>195</v>
      </c>
      <c r="AT161" s="185" t="s">
        <v>149</v>
      </c>
      <c r="AU161" s="185" t="s">
        <v>84</v>
      </c>
      <c r="AY161" s="84" t="s">
        <v>146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84" t="s">
        <v>81</v>
      </c>
      <c r="BK161" s="186">
        <f>ROUND(I161*H161,2)</f>
        <v>0</v>
      </c>
      <c r="BL161" s="84" t="s">
        <v>195</v>
      </c>
      <c r="BM161" s="185" t="s">
        <v>250</v>
      </c>
    </row>
    <row r="162" spans="1:65" s="94" customFormat="1" ht="16.5" customHeight="1">
      <c r="A162" s="91"/>
      <c r="B162" s="92"/>
      <c r="C162" s="196" t="s">
        <v>251</v>
      </c>
      <c r="D162" s="196" t="s">
        <v>198</v>
      </c>
      <c r="E162" s="197" t="s">
        <v>252</v>
      </c>
      <c r="F162" s="198" t="s">
        <v>253</v>
      </c>
      <c r="G162" s="199" t="s">
        <v>152</v>
      </c>
      <c r="H162" s="200">
        <v>1440</v>
      </c>
      <c r="I162" s="81"/>
      <c r="J162" s="201">
        <f>ROUND(I162*H162,2)</f>
        <v>0</v>
      </c>
      <c r="K162" s="202"/>
      <c r="L162" s="203"/>
      <c r="M162" s="204" t="s">
        <v>1</v>
      </c>
      <c r="N162" s="205" t="s">
        <v>38</v>
      </c>
      <c r="O162" s="182"/>
      <c r="P162" s="183">
        <f>O162*H162</f>
        <v>0</v>
      </c>
      <c r="Q162" s="183">
        <v>0.00034</v>
      </c>
      <c r="R162" s="183">
        <f>Q162*H162</f>
        <v>0.48960000000000004</v>
      </c>
      <c r="S162" s="183">
        <v>0</v>
      </c>
      <c r="T162" s="184">
        <f>S162*H162</f>
        <v>0</v>
      </c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R162" s="185" t="s">
        <v>201</v>
      </c>
      <c r="AT162" s="185" t="s">
        <v>198</v>
      </c>
      <c r="AU162" s="185" t="s">
        <v>84</v>
      </c>
      <c r="AY162" s="84" t="s">
        <v>146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84" t="s">
        <v>81</v>
      </c>
      <c r="BK162" s="186">
        <f>ROUND(I162*H162,2)</f>
        <v>0</v>
      </c>
      <c r="BL162" s="84" t="s">
        <v>195</v>
      </c>
      <c r="BM162" s="185" t="s">
        <v>254</v>
      </c>
    </row>
    <row r="163" spans="2:51" s="187" customFormat="1" ht="12">
      <c r="B163" s="188"/>
      <c r="D163" s="189" t="s">
        <v>155</v>
      </c>
      <c r="F163" s="191" t="s">
        <v>1167</v>
      </c>
      <c r="H163" s="192">
        <v>1440</v>
      </c>
      <c r="I163" s="80"/>
      <c r="L163" s="188"/>
      <c r="M163" s="193"/>
      <c r="N163" s="194"/>
      <c r="O163" s="194"/>
      <c r="P163" s="194"/>
      <c r="Q163" s="194"/>
      <c r="R163" s="194"/>
      <c r="S163" s="194"/>
      <c r="T163" s="195"/>
      <c r="AT163" s="190" t="s">
        <v>155</v>
      </c>
      <c r="AU163" s="190" t="s">
        <v>84</v>
      </c>
      <c r="AV163" s="187" t="s">
        <v>84</v>
      </c>
      <c r="AW163" s="187" t="s">
        <v>3</v>
      </c>
      <c r="AX163" s="187" t="s">
        <v>81</v>
      </c>
      <c r="AY163" s="190" t="s">
        <v>146</v>
      </c>
    </row>
    <row r="164" spans="1:65" s="94" customFormat="1" ht="24" customHeight="1">
      <c r="A164" s="91"/>
      <c r="B164" s="92"/>
      <c r="C164" s="173" t="s">
        <v>256</v>
      </c>
      <c r="D164" s="173" t="s">
        <v>149</v>
      </c>
      <c r="E164" s="174" t="s">
        <v>257</v>
      </c>
      <c r="F164" s="175" t="s">
        <v>258</v>
      </c>
      <c r="G164" s="176" t="s">
        <v>161</v>
      </c>
      <c r="H164" s="177">
        <v>10</v>
      </c>
      <c r="I164" s="79"/>
      <c r="J164" s="178">
        <f aca="true" t="shared" si="0" ref="J164:J174">ROUND(I164*H164,2)</f>
        <v>0</v>
      </c>
      <c r="K164" s="179"/>
      <c r="L164" s="92"/>
      <c r="M164" s="180" t="s">
        <v>1</v>
      </c>
      <c r="N164" s="181" t="s">
        <v>38</v>
      </c>
      <c r="O164" s="182"/>
      <c r="P164" s="183">
        <f aca="true" t="shared" si="1" ref="P164:P174">O164*H164</f>
        <v>0</v>
      </c>
      <c r="Q164" s="183">
        <v>0</v>
      </c>
      <c r="R164" s="183">
        <f aca="true" t="shared" si="2" ref="R164:R174">Q164*H164</f>
        <v>0</v>
      </c>
      <c r="S164" s="183">
        <v>0</v>
      </c>
      <c r="T164" s="184">
        <f aca="true" t="shared" si="3" ref="T164:T174">S164*H164</f>
        <v>0</v>
      </c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R164" s="185" t="s">
        <v>195</v>
      </c>
      <c r="AT164" s="185" t="s">
        <v>149</v>
      </c>
      <c r="AU164" s="185" t="s">
        <v>84</v>
      </c>
      <c r="AY164" s="84" t="s">
        <v>146</v>
      </c>
      <c r="BE164" s="186">
        <f aca="true" t="shared" si="4" ref="BE164:BE174">IF(N164="základní",J164,0)</f>
        <v>0</v>
      </c>
      <c r="BF164" s="186">
        <f aca="true" t="shared" si="5" ref="BF164:BF174">IF(N164="snížená",J164,0)</f>
        <v>0</v>
      </c>
      <c r="BG164" s="186">
        <f aca="true" t="shared" si="6" ref="BG164:BG174">IF(N164="zákl. přenesená",J164,0)</f>
        <v>0</v>
      </c>
      <c r="BH164" s="186">
        <f aca="true" t="shared" si="7" ref="BH164:BH174">IF(N164="sníž. přenesená",J164,0)</f>
        <v>0</v>
      </c>
      <c r="BI164" s="186">
        <f aca="true" t="shared" si="8" ref="BI164:BI174">IF(N164="nulová",J164,0)</f>
        <v>0</v>
      </c>
      <c r="BJ164" s="84" t="s">
        <v>81</v>
      </c>
      <c r="BK164" s="186">
        <f aca="true" t="shared" si="9" ref="BK164:BK174">ROUND(I164*H164,2)</f>
        <v>0</v>
      </c>
      <c r="BL164" s="84" t="s">
        <v>195</v>
      </c>
      <c r="BM164" s="185" t="s">
        <v>259</v>
      </c>
    </row>
    <row r="165" spans="1:65" s="94" customFormat="1" ht="24" customHeight="1">
      <c r="A165" s="91"/>
      <c r="B165" s="92"/>
      <c r="C165" s="196" t="s">
        <v>260</v>
      </c>
      <c r="D165" s="196" t="s">
        <v>198</v>
      </c>
      <c r="E165" s="197" t="s">
        <v>261</v>
      </c>
      <c r="F165" s="198" t="s">
        <v>262</v>
      </c>
      <c r="G165" s="199" t="s">
        <v>161</v>
      </c>
      <c r="H165" s="200">
        <v>2</v>
      </c>
      <c r="I165" s="81"/>
      <c r="J165" s="201">
        <f t="shared" si="0"/>
        <v>0</v>
      </c>
      <c r="K165" s="202"/>
      <c r="L165" s="203"/>
      <c r="M165" s="204" t="s">
        <v>1</v>
      </c>
      <c r="N165" s="205" t="s">
        <v>38</v>
      </c>
      <c r="O165" s="182"/>
      <c r="P165" s="183">
        <f t="shared" si="1"/>
        <v>0</v>
      </c>
      <c r="Q165" s="183">
        <v>0.0958</v>
      </c>
      <c r="R165" s="183">
        <f t="shared" si="2"/>
        <v>0.1916</v>
      </c>
      <c r="S165" s="183">
        <v>0</v>
      </c>
      <c r="T165" s="184">
        <f t="shared" si="3"/>
        <v>0</v>
      </c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R165" s="185" t="s">
        <v>201</v>
      </c>
      <c r="AT165" s="185" t="s">
        <v>198</v>
      </c>
      <c r="AU165" s="185" t="s">
        <v>84</v>
      </c>
      <c r="AY165" s="84" t="s">
        <v>146</v>
      </c>
      <c r="BE165" s="186">
        <f t="shared" si="4"/>
        <v>0</v>
      </c>
      <c r="BF165" s="186">
        <f t="shared" si="5"/>
        <v>0</v>
      </c>
      <c r="BG165" s="186">
        <f t="shared" si="6"/>
        <v>0</v>
      </c>
      <c r="BH165" s="186">
        <f t="shared" si="7"/>
        <v>0</v>
      </c>
      <c r="BI165" s="186">
        <f t="shared" si="8"/>
        <v>0</v>
      </c>
      <c r="BJ165" s="84" t="s">
        <v>81</v>
      </c>
      <c r="BK165" s="186">
        <f t="shared" si="9"/>
        <v>0</v>
      </c>
      <c r="BL165" s="84" t="s">
        <v>195</v>
      </c>
      <c r="BM165" s="185" t="s">
        <v>263</v>
      </c>
    </row>
    <row r="166" spans="1:65" s="94" customFormat="1" ht="24" customHeight="1">
      <c r="A166" s="91"/>
      <c r="B166" s="92"/>
      <c r="C166" s="196" t="s">
        <v>264</v>
      </c>
      <c r="D166" s="196" t="s">
        <v>198</v>
      </c>
      <c r="E166" s="197" t="s">
        <v>1330</v>
      </c>
      <c r="F166" s="198" t="s">
        <v>1332</v>
      </c>
      <c r="G166" s="199" t="s">
        <v>161</v>
      </c>
      <c r="H166" s="200">
        <v>1</v>
      </c>
      <c r="I166" s="81"/>
      <c r="J166" s="201">
        <f aca="true" t="shared" si="10" ref="J166">ROUND(I166*H166,2)</f>
        <v>0</v>
      </c>
      <c r="K166" s="202"/>
      <c r="L166" s="203"/>
      <c r="M166" s="204"/>
      <c r="N166" s="205"/>
      <c r="O166" s="182"/>
      <c r="P166" s="183"/>
      <c r="Q166" s="183"/>
      <c r="R166" s="183"/>
      <c r="S166" s="183"/>
      <c r="T166" s="184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R166" s="185"/>
      <c r="AT166" s="185"/>
      <c r="AU166" s="185"/>
      <c r="AY166" s="84"/>
      <c r="BE166" s="186"/>
      <c r="BF166" s="186"/>
      <c r="BG166" s="186"/>
      <c r="BH166" s="186"/>
      <c r="BI166" s="186"/>
      <c r="BJ166" s="84"/>
      <c r="BK166" s="186"/>
      <c r="BL166" s="84"/>
      <c r="BM166" s="185"/>
    </row>
    <row r="167" spans="1:65" s="94" customFormat="1" ht="16.5" customHeight="1">
      <c r="A167" s="91"/>
      <c r="B167" s="92"/>
      <c r="C167" s="196">
        <v>26</v>
      </c>
      <c r="D167" s="196" t="s">
        <v>198</v>
      </c>
      <c r="E167" s="197" t="s">
        <v>1168</v>
      </c>
      <c r="F167" s="198" t="s">
        <v>1169</v>
      </c>
      <c r="G167" s="199" t="s">
        <v>161</v>
      </c>
      <c r="H167" s="200">
        <v>1</v>
      </c>
      <c r="I167" s="81"/>
      <c r="J167" s="201">
        <f t="shared" si="0"/>
        <v>0</v>
      </c>
      <c r="K167" s="202"/>
      <c r="L167" s="203"/>
      <c r="M167" s="204" t="s">
        <v>1</v>
      </c>
      <c r="N167" s="205" t="s">
        <v>38</v>
      </c>
      <c r="O167" s="182"/>
      <c r="P167" s="183">
        <f t="shared" si="1"/>
        <v>0</v>
      </c>
      <c r="Q167" s="183">
        <v>0.0958</v>
      </c>
      <c r="R167" s="183">
        <f t="shared" si="2"/>
        <v>0.0958</v>
      </c>
      <c r="S167" s="183">
        <v>0</v>
      </c>
      <c r="T167" s="184">
        <f t="shared" si="3"/>
        <v>0</v>
      </c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R167" s="185" t="s">
        <v>201</v>
      </c>
      <c r="AT167" s="185" t="s">
        <v>198</v>
      </c>
      <c r="AU167" s="185" t="s">
        <v>84</v>
      </c>
      <c r="AY167" s="84" t="s">
        <v>146</v>
      </c>
      <c r="BE167" s="186">
        <f t="shared" si="4"/>
        <v>0</v>
      </c>
      <c r="BF167" s="186">
        <f t="shared" si="5"/>
        <v>0</v>
      </c>
      <c r="BG167" s="186">
        <f t="shared" si="6"/>
        <v>0</v>
      </c>
      <c r="BH167" s="186">
        <f t="shared" si="7"/>
        <v>0</v>
      </c>
      <c r="BI167" s="186">
        <f t="shared" si="8"/>
        <v>0</v>
      </c>
      <c r="BJ167" s="84" t="s">
        <v>81</v>
      </c>
      <c r="BK167" s="186">
        <f t="shared" si="9"/>
        <v>0</v>
      </c>
      <c r="BL167" s="84" t="s">
        <v>195</v>
      </c>
      <c r="BM167" s="185" t="s">
        <v>267</v>
      </c>
    </row>
    <row r="168" spans="1:65" s="94" customFormat="1" ht="16.5" customHeight="1">
      <c r="A168" s="91"/>
      <c r="B168" s="92"/>
      <c r="C168" s="196">
        <v>27</v>
      </c>
      <c r="D168" s="196" t="s">
        <v>198</v>
      </c>
      <c r="E168" s="197" t="s">
        <v>1170</v>
      </c>
      <c r="F168" s="198" t="s">
        <v>1171</v>
      </c>
      <c r="G168" s="199" t="s">
        <v>161</v>
      </c>
      <c r="H168" s="200">
        <v>4</v>
      </c>
      <c r="I168" s="81"/>
      <c r="J168" s="201">
        <f t="shared" si="0"/>
        <v>0</v>
      </c>
      <c r="K168" s="202"/>
      <c r="L168" s="203"/>
      <c r="M168" s="204" t="s">
        <v>1</v>
      </c>
      <c r="N168" s="205" t="s">
        <v>38</v>
      </c>
      <c r="O168" s="182"/>
      <c r="P168" s="183">
        <f t="shared" si="1"/>
        <v>0</v>
      </c>
      <c r="Q168" s="183">
        <v>0.0958</v>
      </c>
      <c r="R168" s="183">
        <f t="shared" si="2"/>
        <v>0.3832</v>
      </c>
      <c r="S168" s="183">
        <v>0</v>
      </c>
      <c r="T168" s="184">
        <f t="shared" si="3"/>
        <v>0</v>
      </c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R168" s="185" t="s">
        <v>201</v>
      </c>
      <c r="AT168" s="185" t="s">
        <v>198</v>
      </c>
      <c r="AU168" s="185" t="s">
        <v>84</v>
      </c>
      <c r="AY168" s="84" t="s">
        <v>146</v>
      </c>
      <c r="BE168" s="186">
        <f t="shared" si="4"/>
        <v>0</v>
      </c>
      <c r="BF168" s="186">
        <f t="shared" si="5"/>
        <v>0</v>
      </c>
      <c r="BG168" s="186">
        <f t="shared" si="6"/>
        <v>0</v>
      </c>
      <c r="BH168" s="186">
        <f t="shared" si="7"/>
        <v>0</v>
      </c>
      <c r="BI168" s="186">
        <f t="shared" si="8"/>
        <v>0</v>
      </c>
      <c r="BJ168" s="84" t="s">
        <v>81</v>
      </c>
      <c r="BK168" s="186">
        <f t="shared" si="9"/>
        <v>0</v>
      </c>
      <c r="BL168" s="84" t="s">
        <v>195</v>
      </c>
      <c r="BM168" s="185" t="s">
        <v>1172</v>
      </c>
    </row>
    <row r="169" spans="1:65" s="94" customFormat="1" ht="16.5" customHeight="1">
      <c r="A169" s="91"/>
      <c r="B169" s="92"/>
      <c r="C169" s="196">
        <v>28</v>
      </c>
      <c r="D169" s="196" t="s">
        <v>198</v>
      </c>
      <c r="E169" s="197" t="s">
        <v>276</v>
      </c>
      <c r="F169" s="198" t="s">
        <v>277</v>
      </c>
      <c r="G169" s="199" t="s">
        <v>161</v>
      </c>
      <c r="H169" s="200">
        <v>1</v>
      </c>
      <c r="I169" s="81"/>
      <c r="J169" s="201">
        <f t="shared" si="0"/>
        <v>0</v>
      </c>
      <c r="K169" s="202"/>
      <c r="L169" s="203"/>
      <c r="M169" s="204" t="s">
        <v>1</v>
      </c>
      <c r="N169" s="205" t="s">
        <v>38</v>
      </c>
      <c r="O169" s="182"/>
      <c r="P169" s="183">
        <f t="shared" si="1"/>
        <v>0</v>
      </c>
      <c r="Q169" s="183">
        <v>0.0958</v>
      </c>
      <c r="R169" s="183">
        <f t="shared" si="2"/>
        <v>0.0958</v>
      </c>
      <c r="S169" s="183">
        <v>0</v>
      </c>
      <c r="T169" s="184">
        <f t="shared" si="3"/>
        <v>0</v>
      </c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R169" s="185" t="s">
        <v>201</v>
      </c>
      <c r="AT169" s="185" t="s">
        <v>198</v>
      </c>
      <c r="AU169" s="185" t="s">
        <v>84</v>
      </c>
      <c r="AY169" s="84" t="s">
        <v>146</v>
      </c>
      <c r="BE169" s="186">
        <f t="shared" si="4"/>
        <v>0</v>
      </c>
      <c r="BF169" s="186">
        <f t="shared" si="5"/>
        <v>0</v>
      </c>
      <c r="BG169" s="186">
        <f t="shared" si="6"/>
        <v>0</v>
      </c>
      <c r="BH169" s="186">
        <f t="shared" si="7"/>
        <v>0</v>
      </c>
      <c r="BI169" s="186">
        <f t="shared" si="8"/>
        <v>0</v>
      </c>
      <c r="BJ169" s="84" t="s">
        <v>81</v>
      </c>
      <c r="BK169" s="186">
        <f t="shared" si="9"/>
        <v>0</v>
      </c>
      <c r="BL169" s="84" t="s">
        <v>195</v>
      </c>
      <c r="BM169" s="185" t="s">
        <v>278</v>
      </c>
    </row>
    <row r="170" spans="1:65" s="94" customFormat="1" ht="16.5" customHeight="1">
      <c r="A170" s="91"/>
      <c r="B170" s="92"/>
      <c r="C170" s="196">
        <v>29</v>
      </c>
      <c r="D170" s="196" t="s">
        <v>198</v>
      </c>
      <c r="E170" s="197" t="s">
        <v>280</v>
      </c>
      <c r="F170" s="198" t="s">
        <v>281</v>
      </c>
      <c r="G170" s="199" t="s">
        <v>161</v>
      </c>
      <c r="H170" s="200">
        <v>1</v>
      </c>
      <c r="I170" s="81"/>
      <c r="J170" s="201">
        <f t="shared" si="0"/>
        <v>0</v>
      </c>
      <c r="K170" s="202"/>
      <c r="L170" s="203"/>
      <c r="M170" s="204" t="s">
        <v>1</v>
      </c>
      <c r="N170" s="205" t="s">
        <v>38</v>
      </c>
      <c r="O170" s="182"/>
      <c r="P170" s="183">
        <f t="shared" si="1"/>
        <v>0</v>
      </c>
      <c r="Q170" s="183">
        <v>0.0958</v>
      </c>
      <c r="R170" s="183">
        <f t="shared" si="2"/>
        <v>0.0958</v>
      </c>
      <c r="S170" s="183">
        <v>0</v>
      </c>
      <c r="T170" s="184">
        <f t="shared" si="3"/>
        <v>0</v>
      </c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R170" s="185" t="s">
        <v>201</v>
      </c>
      <c r="AT170" s="185" t="s">
        <v>198</v>
      </c>
      <c r="AU170" s="185" t="s">
        <v>84</v>
      </c>
      <c r="AY170" s="84" t="s">
        <v>146</v>
      </c>
      <c r="BE170" s="186">
        <f t="shared" si="4"/>
        <v>0</v>
      </c>
      <c r="BF170" s="186">
        <f t="shared" si="5"/>
        <v>0</v>
      </c>
      <c r="BG170" s="186">
        <f t="shared" si="6"/>
        <v>0</v>
      </c>
      <c r="BH170" s="186">
        <f t="shared" si="7"/>
        <v>0</v>
      </c>
      <c r="BI170" s="186">
        <f t="shared" si="8"/>
        <v>0</v>
      </c>
      <c r="BJ170" s="84" t="s">
        <v>81</v>
      </c>
      <c r="BK170" s="186">
        <f t="shared" si="9"/>
        <v>0</v>
      </c>
      <c r="BL170" s="84" t="s">
        <v>195</v>
      </c>
      <c r="BM170" s="185" t="s">
        <v>282</v>
      </c>
    </row>
    <row r="171" spans="1:65" s="94" customFormat="1" ht="48" customHeight="1">
      <c r="A171" s="91"/>
      <c r="B171" s="92"/>
      <c r="C171" s="173">
        <v>30</v>
      </c>
      <c r="D171" s="173" t="s">
        <v>149</v>
      </c>
      <c r="E171" s="174" t="s">
        <v>284</v>
      </c>
      <c r="F171" s="175" t="s">
        <v>285</v>
      </c>
      <c r="G171" s="176" t="s">
        <v>161</v>
      </c>
      <c r="H171" s="177">
        <v>44</v>
      </c>
      <c r="I171" s="79"/>
      <c r="J171" s="178">
        <f t="shared" si="0"/>
        <v>0</v>
      </c>
      <c r="K171" s="179"/>
      <c r="L171" s="92"/>
      <c r="M171" s="180" t="s">
        <v>1</v>
      </c>
      <c r="N171" s="181" t="s">
        <v>38</v>
      </c>
      <c r="O171" s="182"/>
      <c r="P171" s="183">
        <f t="shared" si="1"/>
        <v>0</v>
      </c>
      <c r="Q171" s="183">
        <v>0</v>
      </c>
      <c r="R171" s="183">
        <f t="shared" si="2"/>
        <v>0</v>
      </c>
      <c r="S171" s="183">
        <v>0</v>
      </c>
      <c r="T171" s="184">
        <f t="shared" si="3"/>
        <v>0</v>
      </c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R171" s="185" t="s">
        <v>195</v>
      </c>
      <c r="AT171" s="185" t="s">
        <v>149</v>
      </c>
      <c r="AU171" s="185" t="s">
        <v>84</v>
      </c>
      <c r="AY171" s="84" t="s">
        <v>146</v>
      </c>
      <c r="BE171" s="186">
        <f t="shared" si="4"/>
        <v>0</v>
      </c>
      <c r="BF171" s="186">
        <f t="shared" si="5"/>
        <v>0</v>
      </c>
      <c r="BG171" s="186">
        <f t="shared" si="6"/>
        <v>0</v>
      </c>
      <c r="BH171" s="186">
        <f t="shared" si="7"/>
        <v>0</v>
      </c>
      <c r="BI171" s="186">
        <f t="shared" si="8"/>
        <v>0</v>
      </c>
      <c r="BJ171" s="84" t="s">
        <v>81</v>
      </c>
      <c r="BK171" s="186">
        <f t="shared" si="9"/>
        <v>0</v>
      </c>
      <c r="BL171" s="84" t="s">
        <v>195</v>
      </c>
      <c r="BM171" s="185" t="s">
        <v>286</v>
      </c>
    </row>
    <row r="172" spans="1:65" s="94" customFormat="1" ht="16.5" customHeight="1">
      <c r="A172" s="91"/>
      <c r="B172" s="92"/>
      <c r="C172" s="196">
        <v>31</v>
      </c>
      <c r="D172" s="196" t="s">
        <v>198</v>
      </c>
      <c r="E172" s="197" t="s">
        <v>288</v>
      </c>
      <c r="F172" s="198" t="s">
        <v>289</v>
      </c>
      <c r="G172" s="199" t="s">
        <v>161</v>
      </c>
      <c r="H172" s="200">
        <v>44</v>
      </c>
      <c r="I172" s="81"/>
      <c r="J172" s="201">
        <f t="shared" si="0"/>
        <v>0</v>
      </c>
      <c r="K172" s="202"/>
      <c r="L172" s="203"/>
      <c r="M172" s="204" t="s">
        <v>1</v>
      </c>
      <c r="N172" s="205" t="s">
        <v>38</v>
      </c>
      <c r="O172" s="182"/>
      <c r="P172" s="183">
        <f t="shared" si="1"/>
        <v>0</v>
      </c>
      <c r="Q172" s="183">
        <v>5E-05</v>
      </c>
      <c r="R172" s="183">
        <f t="shared" si="2"/>
        <v>0.0022</v>
      </c>
      <c r="S172" s="183">
        <v>0</v>
      </c>
      <c r="T172" s="184">
        <f t="shared" si="3"/>
        <v>0</v>
      </c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R172" s="185" t="s">
        <v>201</v>
      </c>
      <c r="AT172" s="185" t="s">
        <v>198</v>
      </c>
      <c r="AU172" s="185" t="s">
        <v>84</v>
      </c>
      <c r="AY172" s="84" t="s">
        <v>146</v>
      </c>
      <c r="BE172" s="186">
        <f t="shared" si="4"/>
        <v>0</v>
      </c>
      <c r="BF172" s="186">
        <f t="shared" si="5"/>
        <v>0</v>
      </c>
      <c r="BG172" s="186">
        <f t="shared" si="6"/>
        <v>0</v>
      </c>
      <c r="BH172" s="186">
        <f t="shared" si="7"/>
        <v>0</v>
      </c>
      <c r="BI172" s="186">
        <f t="shared" si="8"/>
        <v>0</v>
      </c>
      <c r="BJ172" s="84" t="s">
        <v>81</v>
      </c>
      <c r="BK172" s="186">
        <f t="shared" si="9"/>
        <v>0</v>
      </c>
      <c r="BL172" s="84" t="s">
        <v>195</v>
      </c>
      <c r="BM172" s="185" t="s">
        <v>290</v>
      </c>
    </row>
    <row r="173" spans="1:65" s="94" customFormat="1" ht="48" customHeight="1">
      <c r="A173" s="91"/>
      <c r="B173" s="92"/>
      <c r="C173" s="173">
        <v>32</v>
      </c>
      <c r="D173" s="173" t="s">
        <v>149</v>
      </c>
      <c r="E173" s="174" t="s">
        <v>291</v>
      </c>
      <c r="F173" s="175" t="s">
        <v>292</v>
      </c>
      <c r="G173" s="176" t="s">
        <v>161</v>
      </c>
      <c r="H173" s="177">
        <v>7</v>
      </c>
      <c r="I173" s="79"/>
      <c r="J173" s="178">
        <f t="shared" si="0"/>
        <v>0</v>
      </c>
      <c r="K173" s="179"/>
      <c r="L173" s="92"/>
      <c r="M173" s="180" t="s">
        <v>1</v>
      </c>
      <c r="N173" s="181" t="s">
        <v>38</v>
      </c>
      <c r="O173" s="182"/>
      <c r="P173" s="183">
        <f t="shared" si="1"/>
        <v>0</v>
      </c>
      <c r="Q173" s="183">
        <v>0</v>
      </c>
      <c r="R173" s="183">
        <f t="shared" si="2"/>
        <v>0</v>
      </c>
      <c r="S173" s="183">
        <v>0</v>
      </c>
      <c r="T173" s="184">
        <f t="shared" si="3"/>
        <v>0</v>
      </c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R173" s="185" t="s">
        <v>195</v>
      </c>
      <c r="AT173" s="185" t="s">
        <v>149</v>
      </c>
      <c r="AU173" s="185" t="s">
        <v>84</v>
      </c>
      <c r="AY173" s="84" t="s">
        <v>146</v>
      </c>
      <c r="BE173" s="186">
        <f t="shared" si="4"/>
        <v>0</v>
      </c>
      <c r="BF173" s="186">
        <f t="shared" si="5"/>
        <v>0</v>
      </c>
      <c r="BG173" s="186">
        <f t="shared" si="6"/>
        <v>0</v>
      </c>
      <c r="BH173" s="186">
        <f t="shared" si="7"/>
        <v>0</v>
      </c>
      <c r="BI173" s="186">
        <f t="shared" si="8"/>
        <v>0</v>
      </c>
      <c r="BJ173" s="84" t="s">
        <v>81</v>
      </c>
      <c r="BK173" s="186">
        <f t="shared" si="9"/>
        <v>0</v>
      </c>
      <c r="BL173" s="84" t="s">
        <v>195</v>
      </c>
      <c r="BM173" s="185" t="s">
        <v>293</v>
      </c>
    </row>
    <row r="174" spans="1:65" s="94" customFormat="1" ht="24" customHeight="1">
      <c r="A174" s="91"/>
      <c r="B174" s="92"/>
      <c r="C174" s="196">
        <v>33</v>
      </c>
      <c r="D174" s="196" t="s">
        <v>198</v>
      </c>
      <c r="E174" s="197" t="s">
        <v>295</v>
      </c>
      <c r="F174" s="198" t="s">
        <v>296</v>
      </c>
      <c r="G174" s="199" t="s">
        <v>161</v>
      </c>
      <c r="H174" s="200">
        <v>7</v>
      </c>
      <c r="I174" s="81"/>
      <c r="J174" s="201">
        <f t="shared" si="0"/>
        <v>0</v>
      </c>
      <c r="K174" s="202"/>
      <c r="L174" s="203"/>
      <c r="M174" s="204" t="s">
        <v>1</v>
      </c>
      <c r="N174" s="205" t="s">
        <v>38</v>
      </c>
      <c r="O174" s="182"/>
      <c r="P174" s="183">
        <f t="shared" si="1"/>
        <v>0</v>
      </c>
      <c r="Q174" s="183">
        <v>0.0001</v>
      </c>
      <c r="R174" s="183">
        <f t="shared" si="2"/>
        <v>0.0007</v>
      </c>
      <c r="S174" s="183">
        <v>0</v>
      </c>
      <c r="T174" s="184">
        <f t="shared" si="3"/>
        <v>0</v>
      </c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R174" s="185" t="s">
        <v>201</v>
      </c>
      <c r="AT174" s="185" t="s">
        <v>198</v>
      </c>
      <c r="AU174" s="185" t="s">
        <v>84</v>
      </c>
      <c r="AY174" s="84" t="s">
        <v>146</v>
      </c>
      <c r="BE174" s="186">
        <f t="shared" si="4"/>
        <v>0</v>
      </c>
      <c r="BF174" s="186">
        <f t="shared" si="5"/>
        <v>0</v>
      </c>
      <c r="BG174" s="186">
        <f t="shared" si="6"/>
        <v>0</v>
      </c>
      <c r="BH174" s="186">
        <f t="shared" si="7"/>
        <v>0</v>
      </c>
      <c r="BI174" s="186">
        <f t="shared" si="8"/>
        <v>0</v>
      </c>
      <c r="BJ174" s="84" t="s">
        <v>81</v>
      </c>
      <c r="BK174" s="186">
        <f t="shared" si="9"/>
        <v>0</v>
      </c>
      <c r="BL174" s="84" t="s">
        <v>195</v>
      </c>
      <c r="BM174" s="185" t="s">
        <v>297</v>
      </c>
    </row>
    <row r="175" spans="1:47" s="94" customFormat="1" ht="19.2">
      <c r="A175" s="91"/>
      <c r="B175" s="92"/>
      <c r="C175" s="91"/>
      <c r="D175" s="189" t="s">
        <v>203</v>
      </c>
      <c r="E175" s="91"/>
      <c r="F175" s="206" t="s">
        <v>298</v>
      </c>
      <c r="G175" s="91"/>
      <c r="H175" s="91"/>
      <c r="I175" s="77"/>
      <c r="J175" s="91"/>
      <c r="K175" s="91"/>
      <c r="L175" s="92"/>
      <c r="M175" s="207"/>
      <c r="N175" s="208"/>
      <c r="O175" s="182"/>
      <c r="P175" s="182"/>
      <c r="Q175" s="182"/>
      <c r="R175" s="182"/>
      <c r="S175" s="182"/>
      <c r="T175" s="209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T175" s="84" t="s">
        <v>203</v>
      </c>
      <c r="AU175" s="84" t="s">
        <v>84</v>
      </c>
    </row>
    <row r="176" spans="1:65" s="94" customFormat="1" ht="48" customHeight="1">
      <c r="A176" s="91"/>
      <c r="B176" s="92"/>
      <c r="C176" s="173">
        <v>34</v>
      </c>
      <c r="D176" s="173" t="s">
        <v>149</v>
      </c>
      <c r="E176" s="174" t="s">
        <v>300</v>
      </c>
      <c r="F176" s="175" t="s">
        <v>301</v>
      </c>
      <c r="G176" s="176" t="s">
        <v>161</v>
      </c>
      <c r="H176" s="177">
        <v>7</v>
      </c>
      <c r="I176" s="79"/>
      <c r="J176" s="178">
        <f aca="true" t="shared" si="11" ref="J176:J188">ROUND(I176*H176,2)</f>
        <v>0</v>
      </c>
      <c r="K176" s="179"/>
      <c r="L176" s="92"/>
      <c r="M176" s="180" t="s">
        <v>1</v>
      </c>
      <c r="N176" s="181" t="s">
        <v>38</v>
      </c>
      <c r="O176" s="182"/>
      <c r="P176" s="183">
        <f aca="true" t="shared" si="12" ref="P176:P188">O176*H176</f>
        <v>0</v>
      </c>
      <c r="Q176" s="183">
        <v>0</v>
      </c>
      <c r="R176" s="183">
        <f aca="true" t="shared" si="13" ref="R176:R188">Q176*H176</f>
        <v>0</v>
      </c>
      <c r="S176" s="183">
        <v>0</v>
      </c>
      <c r="T176" s="184">
        <f aca="true" t="shared" si="14" ref="T176:T188">S176*H176</f>
        <v>0</v>
      </c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R176" s="185" t="s">
        <v>195</v>
      </c>
      <c r="AT176" s="185" t="s">
        <v>149</v>
      </c>
      <c r="AU176" s="185" t="s">
        <v>84</v>
      </c>
      <c r="AY176" s="84" t="s">
        <v>146</v>
      </c>
      <c r="BE176" s="186">
        <f aca="true" t="shared" si="15" ref="BE176:BE188">IF(N176="základní",J176,0)</f>
        <v>0</v>
      </c>
      <c r="BF176" s="186">
        <f aca="true" t="shared" si="16" ref="BF176:BF188">IF(N176="snížená",J176,0)</f>
        <v>0</v>
      </c>
      <c r="BG176" s="186">
        <f aca="true" t="shared" si="17" ref="BG176:BG188">IF(N176="zákl. přenesená",J176,0)</f>
        <v>0</v>
      </c>
      <c r="BH176" s="186">
        <f aca="true" t="shared" si="18" ref="BH176:BH188">IF(N176="sníž. přenesená",J176,0)</f>
        <v>0</v>
      </c>
      <c r="BI176" s="186">
        <f aca="true" t="shared" si="19" ref="BI176:BI188">IF(N176="nulová",J176,0)</f>
        <v>0</v>
      </c>
      <c r="BJ176" s="84" t="s">
        <v>81</v>
      </c>
      <c r="BK176" s="186">
        <f aca="true" t="shared" si="20" ref="BK176:BK188">ROUND(I176*H176,2)</f>
        <v>0</v>
      </c>
      <c r="BL176" s="84" t="s">
        <v>195</v>
      </c>
      <c r="BM176" s="185" t="s">
        <v>302</v>
      </c>
    </row>
    <row r="177" spans="1:65" s="94" customFormat="1" ht="16.5" customHeight="1">
      <c r="A177" s="91"/>
      <c r="B177" s="92"/>
      <c r="C177" s="196">
        <v>35</v>
      </c>
      <c r="D177" s="196" t="s">
        <v>198</v>
      </c>
      <c r="E177" s="197" t="s">
        <v>304</v>
      </c>
      <c r="F177" s="198" t="s">
        <v>305</v>
      </c>
      <c r="G177" s="199" t="s">
        <v>161</v>
      </c>
      <c r="H177" s="200">
        <v>7</v>
      </c>
      <c r="I177" s="81"/>
      <c r="J177" s="201">
        <f t="shared" si="11"/>
        <v>0</v>
      </c>
      <c r="K177" s="202"/>
      <c r="L177" s="203"/>
      <c r="M177" s="204" t="s">
        <v>1</v>
      </c>
      <c r="N177" s="205" t="s">
        <v>38</v>
      </c>
      <c r="O177" s="182"/>
      <c r="P177" s="183">
        <f t="shared" si="12"/>
        <v>0</v>
      </c>
      <c r="Q177" s="183">
        <v>5E-05</v>
      </c>
      <c r="R177" s="183">
        <f t="shared" si="13"/>
        <v>0.00035</v>
      </c>
      <c r="S177" s="183">
        <v>0</v>
      </c>
      <c r="T177" s="184">
        <f t="shared" si="14"/>
        <v>0</v>
      </c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R177" s="185" t="s">
        <v>201</v>
      </c>
      <c r="AT177" s="185" t="s">
        <v>198</v>
      </c>
      <c r="AU177" s="185" t="s">
        <v>84</v>
      </c>
      <c r="AY177" s="84" t="s">
        <v>146</v>
      </c>
      <c r="BE177" s="186">
        <f t="shared" si="15"/>
        <v>0</v>
      </c>
      <c r="BF177" s="186">
        <f t="shared" si="16"/>
        <v>0</v>
      </c>
      <c r="BG177" s="186">
        <f t="shared" si="17"/>
        <v>0</v>
      </c>
      <c r="BH177" s="186">
        <f t="shared" si="18"/>
        <v>0</v>
      </c>
      <c r="BI177" s="186">
        <f t="shared" si="19"/>
        <v>0</v>
      </c>
      <c r="BJ177" s="84" t="s">
        <v>81</v>
      </c>
      <c r="BK177" s="186">
        <f t="shared" si="20"/>
        <v>0</v>
      </c>
      <c r="BL177" s="84" t="s">
        <v>195</v>
      </c>
      <c r="BM177" s="185" t="s">
        <v>306</v>
      </c>
    </row>
    <row r="178" spans="1:65" s="94" customFormat="1" ht="24" customHeight="1">
      <c r="A178" s="91"/>
      <c r="B178" s="92"/>
      <c r="C178" s="173">
        <v>36</v>
      </c>
      <c r="D178" s="173" t="s">
        <v>149</v>
      </c>
      <c r="E178" s="174" t="s">
        <v>308</v>
      </c>
      <c r="F178" s="175" t="s">
        <v>309</v>
      </c>
      <c r="G178" s="176" t="s">
        <v>161</v>
      </c>
      <c r="H178" s="177">
        <v>2</v>
      </c>
      <c r="I178" s="79"/>
      <c r="J178" s="178">
        <f t="shared" si="11"/>
        <v>0</v>
      </c>
      <c r="K178" s="179"/>
      <c r="L178" s="92"/>
      <c r="M178" s="180" t="s">
        <v>1</v>
      </c>
      <c r="N178" s="181" t="s">
        <v>38</v>
      </c>
      <c r="O178" s="182"/>
      <c r="P178" s="183">
        <f t="shared" si="12"/>
        <v>0</v>
      </c>
      <c r="Q178" s="183">
        <v>0</v>
      </c>
      <c r="R178" s="183">
        <f t="shared" si="13"/>
        <v>0</v>
      </c>
      <c r="S178" s="183">
        <v>0</v>
      </c>
      <c r="T178" s="184">
        <f t="shared" si="14"/>
        <v>0</v>
      </c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R178" s="185" t="s">
        <v>195</v>
      </c>
      <c r="AT178" s="185" t="s">
        <v>149</v>
      </c>
      <c r="AU178" s="185" t="s">
        <v>84</v>
      </c>
      <c r="AY178" s="84" t="s">
        <v>146</v>
      </c>
      <c r="BE178" s="186">
        <f t="shared" si="15"/>
        <v>0</v>
      </c>
      <c r="BF178" s="186">
        <f t="shared" si="16"/>
        <v>0</v>
      </c>
      <c r="BG178" s="186">
        <f t="shared" si="17"/>
        <v>0</v>
      </c>
      <c r="BH178" s="186">
        <f t="shared" si="18"/>
        <v>0</v>
      </c>
      <c r="BI178" s="186">
        <f t="shared" si="19"/>
        <v>0</v>
      </c>
      <c r="BJ178" s="84" t="s">
        <v>81</v>
      </c>
      <c r="BK178" s="186">
        <f t="shared" si="20"/>
        <v>0</v>
      </c>
      <c r="BL178" s="84" t="s">
        <v>195</v>
      </c>
      <c r="BM178" s="185" t="s">
        <v>310</v>
      </c>
    </row>
    <row r="179" spans="1:65" s="94" customFormat="1" ht="16.5" customHeight="1">
      <c r="A179" s="91"/>
      <c r="B179" s="92"/>
      <c r="C179" s="196">
        <v>37</v>
      </c>
      <c r="D179" s="196" t="s">
        <v>198</v>
      </c>
      <c r="E179" s="197" t="s">
        <v>312</v>
      </c>
      <c r="F179" s="198" t="s">
        <v>313</v>
      </c>
      <c r="G179" s="199" t="s">
        <v>161</v>
      </c>
      <c r="H179" s="200">
        <v>2</v>
      </c>
      <c r="I179" s="81"/>
      <c r="J179" s="201">
        <f t="shared" si="11"/>
        <v>0</v>
      </c>
      <c r="K179" s="202"/>
      <c r="L179" s="203"/>
      <c r="M179" s="204" t="s">
        <v>1</v>
      </c>
      <c r="N179" s="205" t="s">
        <v>38</v>
      </c>
      <c r="O179" s="182"/>
      <c r="P179" s="183">
        <f t="shared" si="12"/>
        <v>0</v>
      </c>
      <c r="Q179" s="183">
        <v>0</v>
      </c>
      <c r="R179" s="183">
        <f t="shared" si="13"/>
        <v>0</v>
      </c>
      <c r="S179" s="183">
        <v>0</v>
      </c>
      <c r="T179" s="184">
        <f t="shared" si="14"/>
        <v>0</v>
      </c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R179" s="185" t="s">
        <v>201</v>
      </c>
      <c r="AT179" s="185" t="s">
        <v>198</v>
      </c>
      <c r="AU179" s="185" t="s">
        <v>84</v>
      </c>
      <c r="AY179" s="84" t="s">
        <v>146</v>
      </c>
      <c r="BE179" s="186">
        <f t="shared" si="15"/>
        <v>0</v>
      </c>
      <c r="BF179" s="186">
        <f t="shared" si="16"/>
        <v>0</v>
      </c>
      <c r="BG179" s="186">
        <f t="shared" si="17"/>
        <v>0</v>
      </c>
      <c r="BH179" s="186">
        <f t="shared" si="18"/>
        <v>0</v>
      </c>
      <c r="BI179" s="186">
        <f t="shared" si="19"/>
        <v>0</v>
      </c>
      <c r="BJ179" s="84" t="s">
        <v>81</v>
      </c>
      <c r="BK179" s="186">
        <f t="shared" si="20"/>
        <v>0</v>
      </c>
      <c r="BL179" s="84" t="s">
        <v>195</v>
      </c>
      <c r="BM179" s="185" t="s">
        <v>314</v>
      </c>
    </row>
    <row r="180" spans="1:65" s="94" customFormat="1" ht="48" customHeight="1">
      <c r="A180" s="91"/>
      <c r="B180" s="92"/>
      <c r="C180" s="173">
        <v>38</v>
      </c>
      <c r="D180" s="173" t="s">
        <v>149</v>
      </c>
      <c r="E180" s="174" t="s">
        <v>316</v>
      </c>
      <c r="F180" s="175" t="s">
        <v>317</v>
      </c>
      <c r="G180" s="176" t="s">
        <v>161</v>
      </c>
      <c r="H180" s="177">
        <v>60</v>
      </c>
      <c r="I180" s="79"/>
      <c r="J180" s="178">
        <f t="shared" si="11"/>
        <v>0</v>
      </c>
      <c r="K180" s="179"/>
      <c r="L180" s="92"/>
      <c r="M180" s="180" t="s">
        <v>1</v>
      </c>
      <c r="N180" s="181" t="s">
        <v>38</v>
      </c>
      <c r="O180" s="182"/>
      <c r="P180" s="183">
        <f t="shared" si="12"/>
        <v>0</v>
      </c>
      <c r="Q180" s="183">
        <v>0</v>
      </c>
      <c r="R180" s="183">
        <f t="shared" si="13"/>
        <v>0</v>
      </c>
      <c r="S180" s="183">
        <v>0</v>
      </c>
      <c r="T180" s="184">
        <f t="shared" si="14"/>
        <v>0</v>
      </c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R180" s="185" t="s">
        <v>195</v>
      </c>
      <c r="AT180" s="185" t="s">
        <v>149</v>
      </c>
      <c r="AU180" s="185" t="s">
        <v>84</v>
      </c>
      <c r="AY180" s="84" t="s">
        <v>146</v>
      </c>
      <c r="BE180" s="186">
        <f t="shared" si="15"/>
        <v>0</v>
      </c>
      <c r="BF180" s="186">
        <f t="shared" si="16"/>
        <v>0</v>
      </c>
      <c r="BG180" s="186">
        <f t="shared" si="17"/>
        <v>0</v>
      </c>
      <c r="BH180" s="186">
        <f t="shared" si="18"/>
        <v>0</v>
      </c>
      <c r="BI180" s="186">
        <f t="shared" si="19"/>
        <v>0</v>
      </c>
      <c r="BJ180" s="84" t="s">
        <v>81</v>
      </c>
      <c r="BK180" s="186">
        <f t="shared" si="20"/>
        <v>0</v>
      </c>
      <c r="BL180" s="84" t="s">
        <v>195</v>
      </c>
      <c r="BM180" s="185" t="s">
        <v>318</v>
      </c>
    </row>
    <row r="181" spans="1:65" s="94" customFormat="1" ht="16.5" customHeight="1">
      <c r="A181" s="91"/>
      <c r="B181" s="92"/>
      <c r="C181" s="196">
        <v>39</v>
      </c>
      <c r="D181" s="196" t="s">
        <v>198</v>
      </c>
      <c r="E181" s="197" t="s">
        <v>320</v>
      </c>
      <c r="F181" s="198" t="s">
        <v>321</v>
      </c>
      <c r="G181" s="199" t="s">
        <v>161</v>
      </c>
      <c r="H181" s="200">
        <v>60</v>
      </c>
      <c r="I181" s="81"/>
      <c r="J181" s="201">
        <f t="shared" si="11"/>
        <v>0</v>
      </c>
      <c r="K181" s="202"/>
      <c r="L181" s="203"/>
      <c r="M181" s="204" t="s">
        <v>1</v>
      </c>
      <c r="N181" s="205" t="s">
        <v>38</v>
      </c>
      <c r="O181" s="182"/>
      <c r="P181" s="183">
        <f t="shared" si="12"/>
        <v>0</v>
      </c>
      <c r="Q181" s="183">
        <v>6E-05</v>
      </c>
      <c r="R181" s="183">
        <f t="shared" si="13"/>
        <v>0.0036</v>
      </c>
      <c r="S181" s="183">
        <v>0</v>
      </c>
      <c r="T181" s="184">
        <f t="shared" si="14"/>
        <v>0</v>
      </c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R181" s="185" t="s">
        <v>201</v>
      </c>
      <c r="AT181" s="185" t="s">
        <v>198</v>
      </c>
      <c r="AU181" s="185" t="s">
        <v>84</v>
      </c>
      <c r="AY181" s="84" t="s">
        <v>146</v>
      </c>
      <c r="BE181" s="186">
        <f t="shared" si="15"/>
        <v>0</v>
      </c>
      <c r="BF181" s="186">
        <f t="shared" si="16"/>
        <v>0</v>
      </c>
      <c r="BG181" s="186">
        <f t="shared" si="17"/>
        <v>0</v>
      </c>
      <c r="BH181" s="186">
        <f t="shared" si="18"/>
        <v>0</v>
      </c>
      <c r="BI181" s="186">
        <f t="shared" si="19"/>
        <v>0</v>
      </c>
      <c r="BJ181" s="84" t="s">
        <v>81</v>
      </c>
      <c r="BK181" s="186">
        <f t="shared" si="20"/>
        <v>0</v>
      </c>
      <c r="BL181" s="84" t="s">
        <v>195</v>
      </c>
      <c r="BM181" s="185" t="s">
        <v>322</v>
      </c>
    </row>
    <row r="182" spans="1:65" s="94" customFormat="1" ht="48" customHeight="1">
      <c r="A182" s="91"/>
      <c r="B182" s="92"/>
      <c r="C182" s="173">
        <v>40</v>
      </c>
      <c r="D182" s="173" t="s">
        <v>149</v>
      </c>
      <c r="E182" s="174" t="s">
        <v>324</v>
      </c>
      <c r="F182" s="175" t="s">
        <v>325</v>
      </c>
      <c r="G182" s="176" t="s">
        <v>161</v>
      </c>
      <c r="H182" s="177">
        <v>60</v>
      </c>
      <c r="I182" s="79"/>
      <c r="J182" s="178">
        <f t="shared" si="11"/>
        <v>0</v>
      </c>
      <c r="K182" s="179"/>
      <c r="L182" s="92"/>
      <c r="M182" s="180" t="s">
        <v>1</v>
      </c>
      <c r="N182" s="181" t="s">
        <v>38</v>
      </c>
      <c r="O182" s="182"/>
      <c r="P182" s="183">
        <f t="shared" si="12"/>
        <v>0</v>
      </c>
      <c r="Q182" s="183">
        <v>0</v>
      </c>
      <c r="R182" s="183">
        <f t="shared" si="13"/>
        <v>0</v>
      </c>
      <c r="S182" s="183">
        <v>0</v>
      </c>
      <c r="T182" s="184">
        <f t="shared" si="14"/>
        <v>0</v>
      </c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R182" s="185" t="s">
        <v>195</v>
      </c>
      <c r="AT182" s="185" t="s">
        <v>149</v>
      </c>
      <c r="AU182" s="185" t="s">
        <v>84</v>
      </c>
      <c r="AY182" s="84" t="s">
        <v>146</v>
      </c>
      <c r="BE182" s="186">
        <f t="shared" si="15"/>
        <v>0</v>
      </c>
      <c r="BF182" s="186">
        <f t="shared" si="16"/>
        <v>0</v>
      </c>
      <c r="BG182" s="186">
        <f t="shared" si="17"/>
        <v>0</v>
      </c>
      <c r="BH182" s="186">
        <f t="shared" si="18"/>
        <v>0</v>
      </c>
      <c r="BI182" s="186">
        <f t="shared" si="19"/>
        <v>0</v>
      </c>
      <c r="BJ182" s="84" t="s">
        <v>81</v>
      </c>
      <c r="BK182" s="186">
        <f t="shared" si="20"/>
        <v>0</v>
      </c>
      <c r="BL182" s="84" t="s">
        <v>195</v>
      </c>
      <c r="BM182" s="185" t="s">
        <v>326</v>
      </c>
    </row>
    <row r="183" spans="1:65" s="94" customFormat="1" ht="24" customHeight="1">
      <c r="A183" s="91"/>
      <c r="B183" s="92"/>
      <c r="C183" s="196">
        <v>41</v>
      </c>
      <c r="D183" s="196" t="s">
        <v>198</v>
      </c>
      <c r="E183" s="197" t="s">
        <v>328</v>
      </c>
      <c r="F183" s="198" t="s">
        <v>329</v>
      </c>
      <c r="G183" s="199" t="s">
        <v>161</v>
      </c>
      <c r="H183" s="200">
        <v>60</v>
      </c>
      <c r="I183" s="81"/>
      <c r="J183" s="201">
        <f t="shared" si="11"/>
        <v>0</v>
      </c>
      <c r="K183" s="202"/>
      <c r="L183" s="203"/>
      <c r="M183" s="204" t="s">
        <v>1</v>
      </c>
      <c r="N183" s="205" t="s">
        <v>38</v>
      </c>
      <c r="O183" s="182"/>
      <c r="P183" s="183">
        <f t="shared" si="12"/>
        <v>0</v>
      </c>
      <c r="Q183" s="183">
        <v>6E-05</v>
      </c>
      <c r="R183" s="183">
        <f t="shared" si="13"/>
        <v>0.0036</v>
      </c>
      <c r="S183" s="183">
        <v>0</v>
      </c>
      <c r="T183" s="184">
        <f t="shared" si="14"/>
        <v>0</v>
      </c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R183" s="185" t="s">
        <v>201</v>
      </c>
      <c r="AT183" s="185" t="s">
        <v>198</v>
      </c>
      <c r="AU183" s="185" t="s">
        <v>84</v>
      </c>
      <c r="AY183" s="84" t="s">
        <v>146</v>
      </c>
      <c r="BE183" s="186">
        <f t="shared" si="15"/>
        <v>0</v>
      </c>
      <c r="BF183" s="186">
        <f t="shared" si="16"/>
        <v>0</v>
      </c>
      <c r="BG183" s="186">
        <f t="shared" si="17"/>
        <v>0</v>
      </c>
      <c r="BH183" s="186">
        <f t="shared" si="18"/>
        <v>0</v>
      </c>
      <c r="BI183" s="186">
        <f t="shared" si="19"/>
        <v>0</v>
      </c>
      <c r="BJ183" s="84" t="s">
        <v>81</v>
      </c>
      <c r="BK183" s="186">
        <f t="shared" si="20"/>
        <v>0</v>
      </c>
      <c r="BL183" s="84" t="s">
        <v>195</v>
      </c>
      <c r="BM183" s="185" t="s">
        <v>330</v>
      </c>
    </row>
    <row r="184" spans="1:65" s="94" customFormat="1" ht="36" customHeight="1">
      <c r="A184" s="91"/>
      <c r="B184" s="92"/>
      <c r="C184" s="173">
        <v>42</v>
      </c>
      <c r="D184" s="173" t="s">
        <v>149</v>
      </c>
      <c r="E184" s="174" t="s">
        <v>332</v>
      </c>
      <c r="F184" s="175" t="s">
        <v>333</v>
      </c>
      <c r="G184" s="176" t="s">
        <v>161</v>
      </c>
      <c r="H184" s="177">
        <v>4</v>
      </c>
      <c r="I184" s="79"/>
      <c r="J184" s="178">
        <f t="shared" si="11"/>
        <v>0</v>
      </c>
      <c r="K184" s="179"/>
      <c r="L184" s="92"/>
      <c r="M184" s="180" t="s">
        <v>1</v>
      </c>
      <c r="N184" s="181" t="s">
        <v>38</v>
      </c>
      <c r="O184" s="182"/>
      <c r="P184" s="183">
        <f t="shared" si="12"/>
        <v>0</v>
      </c>
      <c r="Q184" s="183">
        <v>0</v>
      </c>
      <c r="R184" s="183">
        <f t="shared" si="13"/>
        <v>0</v>
      </c>
      <c r="S184" s="183">
        <v>0</v>
      </c>
      <c r="T184" s="184">
        <f t="shared" si="14"/>
        <v>0</v>
      </c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R184" s="185" t="s">
        <v>195</v>
      </c>
      <c r="AT184" s="185" t="s">
        <v>149</v>
      </c>
      <c r="AU184" s="185" t="s">
        <v>84</v>
      </c>
      <c r="AY184" s="84" t="s">
        <v>146</v>
      </c>
      <c r="BE184" s="186">
        <f t="shared" si="15"/>
        <v>0</v>
      </c>
      <c r="BF184" s="186">
        <f t="shared" si="16"/>
        <v>0</v>
      </c>
      <c r="BG184" s="186">
        <f t="shared" si="17"/>
        <v>0</v>
      </c>
      <c r="BH184" s="186">
        <f t="shared" si="18"/>
        <v>0</v>
      </c>
      <c r="BI184" s="186">
        <f t="shared" si="19"/>
        <v>0</v>
      </c>
      <c r="BJ184" s="84" t="s">
        <v>81</v>
      </c>
      <c r="BK184" s="186">
        <f t="shared" si="20"/>
        <v>0</v>
      </c>
      <c r="BL184" s="84" t="s">
        <v>195</v>
      </c>
      <c r="BM184" s="185" t="s">
        <v>334</v>
      </c>
    </row>
    <row r="185" spans="1:65" s="94" customFormat="1" ht="24" customHeight="1">
      <c r="A185" s="91"/>
      <c r="B185" s="92"/>
      <c r="C185" s="196">
        <v>43</v>
      </c>
      <c r="D185" s="196" t="s">
        <v>198</v>
      </c>
      <c r="E185" s="197" t="s">
        <v>336</v>
      </c>
      <c r="F185" s="198" t="s">
        <v>337</v>
      </c>
      <c r="G185" s="199" t="s">
        <v>161</v>
      </c>
      <c r="H185" s="200">
        <v>4</v>
      </c>
      <c r="I185" s="81"/>
      <c r="J185" s="201">
        <f t="shared" si="11"/>
        <v>0</v>
      </c>
      <c r="K185" s="202"/>
      <c r="L185" s="203"/>
      <c r="M185" s="204" t="s">
        <v>1</v>
      </c>
      <c r="N185" s="205" t="s">
        <v>38</v>
      </c>
      <c r="O185" s="182"/>
      <c r="P185" s="183">
        <f t="shared" si="12"/>
        <v>0</v>
      </c>
      <c r="Q185" s="183">
        <v>0.00038</v>
      </c>
      <c r="R185" s="183">
        <f t="shared" si="13"/>
        <v>0.00152</v>
      </c>
      <c r="S185" s="183">
        <v>0</v>
      </c>
      <c r="T185" s="184">
        <f t="shared" si="14"/>
        <v>0</v>
      </c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R185" s="185" t="s">
        <v>201</v>
      </c>
      <c r="AT185" s="185" t="s">
        <v>198</v>
      </c>
      <c r="AU185" s="185" t="s">
        <v>84</v>
      </c>
      <c r="AY185" s="84" t="s">
        <v>146</v>
      </c>
      <c r="BE185" s="186">
        <f t="shared" si="15"/>
        <v>0</v>
      </c>
      <c r="BF185" s="186">
        <f t="shared" si="16"/>
        <v>0</v>
      </c>
      <c r="BG185" s="186">
        <f t="shared" si="17"/>
        <v>0</v>
      </c>
      <c r="BH185" s="186">
        <f t="shared" si="18"/>
        <v>0</v>
      </c>
      <c r="BI185" s="186">
        <f t="shared" si="19"/>
        <v>0</v>
      </c>
      <c r="BJ185" s="84" t="s">
        <v>81</v>
      </c>
      <c r="BK185" s="186">
        <f t="shared" si="20"/>
        <v>0</v>
      </c>
      <c r="BL185" s="84" t="s">
        <v>195</v>
      </c>
      <c r="BM185" s="185" t="s">
        <v>338</v>
      </c>
    </row>
    <row r="186" spans="1:65" s="94" customFormat="1" ht="24" customHeight="1">
      <c r="A186" s="91"/>
      <c r="B186" s="92"/>
      <c r="C186" s="173">
        <v>44</v>
      </c>
      <c r="D186" s="173" t="s">
        <v>149</v>
      </c>
      <c r="E186" s="174" t="s">
        <v>340</v>
      </c>
      <c r="F186" s="175" t="s">
        <v>341</v>
      </c>
      <c r="G186" s="176" t="s">
        <v>161</v>
      </c>
      <c r="H186" s="177">
        <v>33</v>
      </c>
      <c r="I186" s="79"/>
      <c r="J186" s="178">
        <f t="shared" si="11"/>
        <v>0</v>
      </c>
      <c r="K186" s="179"/>
      <c r="L186" s="92"/>
      <c r="M186" s="180" t="s">
        <v>1</v>
      </c>
      <c r="N186" s="181" t="s">
        <v>38</v>
      </c>
      <c r="O186" s="182"/>
      <c r="P186" s="183">
        <f t="shared" si="12"/>
        <v>0</v>
      </c>
      <c r="Q186" s="183">
        <v>0</v>
      </c>
      <c r="R186" s="183">
        <f t="shared" si="13"/>
        <v>0</v>
      </c>
      <c r="S186" s="183">
        <v>0</v>
      </c>
      <c r="T186" s="184">
        <f t="shared" si="14"/>
        <v>0</v>
      </c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R186" s="185" t="s">
        <v>195</v>
      </c>
      <c r="AT186" s="185" t="s">
        <v>149</v>
      </c>
      <c r="AU186" s="185" t="s">
        <v>84</v>
      </c>
      <c r="AY186" s="84" t="s">
        <v>146</v>
      </c>
      <c r="BE186" s="186">
        <f t="shared" si="15"/>
        <v>0</v>
      </c>
      <c r="BF186" s="186">
        <f t="shared" si="16"/>
        <v>0</v>
      </c>
      <c r="BG186" s="186">
        <f t="shared" si="17"/>
        <v>0</v>
      </c>
      <c r="BH186" s="186">
        <f t="shared" si="18"/>
        <v>0</v>
      </c>
      <c r="BI186" s="186">
        <f t="shared" si="19"/>
        <v>0</v>
      </c>
      <c r="BJ186" s="84" t="s">
        <v>81</v>
      </c>
      <c r="BK186" s="186">
        <f t="shared" si="20"/>
        <v>0</v>
      </c>
      <c r="BL186" s="84" t="s">
        <v>195</v>
      </c>
      <c r="BM186" s="185" t="s">
        <v>342</v>
      </c>
    </row>
    <row r="187" spans="1:65" s="94" customFormat="1" ht="16.5" customHeight="1">
      <c r="A187" s="91"/>
      <c r="B187" s="92"/>
      <c r="C187" s="196">
        <v>45</v>
      </c>
      <c r="D187" s="196" t="s">
        <v>198</v>
      </c>
      <c r="E187" s="197" t="s">
        <v>344</v>
      </c>
      <c r="F187" s="198" t="s">
        <v>345</v>
      </c>
      <c r="G187" s="199" t="s">
        <v>161</v>
      </c>
      <c r="H187" s="200">
        <v>33</v>
      </c>
      <c r="I187" s="81"/>
      <c r="J187" s="201">
        <f t="shared" si="11"/>
        <v>0</v>
      </c>
      <c r="K187" s="202"/>
      <c r="L187" s="203"/>
      <c r="M187" s="204" t="s">
        <v>1</v>
      </c>
      <c r="N187" s="205" t="s">
        <v>38</v>
      </c>
      <c r="O187" s="182"/>
      <c r="P187" s="183">
        <f t="shared" si="12"/>
        <v>0</v>
      </c>
      <c r="Q187" s="183">
        <v>0.00058</v>
      </c>
      <c r="R187" s="183">
        <f t="shared" si="13"/>
        <v>0.01914</v>
      </c>
      <c r="S187" s="183">
        <v>0</v>
      </c>
      <c r="T187" s="184">
        <f t="shared" si="14"/>
        <v>0</v>
      </c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R187" s="185" t="s">
        <v>201</v>
      </c>
      <c r="AT187" s="185" t="s">
        <v>198</v>
      </c>
      <c r="AU187" s="185" t="s">
        <v>84</v>
      </c>
      <c r="AY187" s="84" t="s">
        <v>146</v>
      </c>
      <c r="BE187" s="186">
        <f t="shared" si="15"/>
        <v>0</v>
      </c>
      <c r="BF187" s="186">
        <f t="shared" si="16"/>
        <v>0</v>
      </c>
      <c r="BG187" s="186">
        <f t="shared" si="17"/>
        <v>0</v>
      </c>
      <c r="BH187" s="186">
        <f t="shared" si="18"/>
        <v>0</v>
      </c>
      <c r="BI187" s="186">
        <f t="shared" si="19"/>
        <v>0</v>
      </c>
      <c r="BJ187" s="84" t="s">
        <v>81</v>
      </c>
      <c r="BK187" s="186">
        <f t="shared" si="20"/>
        <v>0</v>
      </c>
      <c r="BL187" s="84" t="s">
        <v>195</v>
      </c>
      <c r="BM187" s="185" t="s">
        <v>346</v>
      </c>
    </row>
    <row r="188" spans="1:65" s="94" customFormat="1" ht="36" customHeight="1">
      <c r="A188" s="91"/>
      <c r="B188" s="92"/>
      <c r="C188" s="173">
        <v>46</v>
      </c>
      <c r="D188" s="173" t="s">
        <v>149</v>
      </c>
      <c r="E188" s="174" t="s">
        <v>348</v>
      </c>
      <c r="F188" s="175" t="s">
        <v>349</v>
      </c>
      <c r="G188" s="176" t="s">
        <v>152</v>
      </c>
      <c r="H188" s="177">
        <v>2200</v>
      </c>
      <c r="I188" s="79"/>
      <c r="J188" s="178">
        <f t="shared" si="11"/>
        <v>0</v>
      </c>
      <c r="K188" s="179"/>
      <c r="L188" s="92"/>
      <c r="M188" s="180" t="s">
        <v>1</v>
      </c>
      <c r="N188" s="181" t="s">
        <v>39</v>
      </c>
      <c r="O188" s="182"/>
      <c r="P188" s="183">
        <f t="shared" si="12"/>
        <v>0</v>
      </c>
      <c r="Q188" s="183">
        <v>0</v>
      </c>
      <c r="R188" s="183">
        <f t="shared" si="13"/>
        <v>0</v>
      </c>
      <c r="S188" s="183">
        <v>0</v>
      </c>
      <c r="T188" s="184">
        <f t="shared" si="14"/>
        <v>0</v>
      </c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R188" s="185" t="s">
        <v>195</v>
      </c>
      <c r="AT188" s="185" t="s">
        <v>149</v>
      </c>
      <c r="AU188" s="185" t="s">
        <v>84</v>
      </c>
      <c r="AY188" s="84" t="s">
        <v>146</v>
      </c>
      <c r="BE188" s="186">
        <f t="shared" si="15"/>
        <v>0</v>
      </c>
      <c r="BF188" s="186">
        <f t="shared" si="16"/>
        <v>0</v>
      </c>
      <c r="BG188" s="186">
        <f t="shared" si="17"/>
        <v>0</v>
      </c>
      <c r="BH188" s="186">
        <f t="shared" si="18"/>
        <v>0</v>
      </c>
      <c r="BI188" s="186">
        <f t="shared" si="19"/>
        <v>0</v>
      </c>
      <c r="BJ188" s="84" t="s">
        <v>84</v>
      </c>
      <c r="BK188" s="186">
        <f t="shared" si="20"/>
        <v>0</v>
      </c>
      <c r="BL188" s="84" t="s">
        <v>195</v>
      </c>
      <c r="BM188" s="185" t="s">
        <v>350</v>
      </c>
    </row>
    <row r="189" spans="2:51" s="187" customFormat="1" ht="12">
      <c r="B189" s="188"/>
      <c r="D189" s="189" t="s">
        <v>155</v>
      </c>
      <c r="E189" s="190" t="s">
        <v>1</v>
      </c>
      <c r="F189" s="191" t="s">
        <v>1173</v>
      </c>
      <c r="H189" s="192">
        <v>2200</v>
      </c>
      <c r="I189" s="80"/>
      <c r="L189" s="188"/>
      <c r="M189" s="193"/>
      <c r="N189" s="194"/>
      <c r="O189" s="194"/>
      <c r="P189" s="194"/>
      <c r="Q189" s="194"/>
      <c r="R189" s="194"/>
      <c r="S189" s="194"/>
      <c r="T189" s="195"/>
      <c r="AT189" s="190" t="s">
        <v>155</v>
      </c>
      <c r="AU189" s="190" t="s">
        <v>84</v>
      </c>
      <c r="AV189" s="187" t="s">
        <v>84</v>
      </c>
      <c r="AW189" s="187" t="s">
        <v>29</v>
      </c>
      <c r="AX189" s="187" t="s">
        <v>81</v>
      </c>
      <c r="AY189" s="190" t="s">
        <v>146</v>
      </c>
    </row>
    <row r="190" spans="1:65" s="94" customFormat="1" ht="16.5" customHeight="1">
      <c r="A190" s="91"/>
      <c r="B190" s="92"/>
      <c r="C190" s="196">
        <v>47</v>
      </c>
      <c r="D190" s="196" t="s">
        <v>198</v>
      </c>
      <c r="E190" s="197" t="s">
        <v>353</v>
      </c>
      <c r="F190" s="198" t="s">
        <v>354</v>
      </c>
      <c r="G190" s="199" t="s">
        <v>152</v>
      </c>
      <c r="H190" s="200">
        <v>2640</v>
      </c>
      <c r="I190" s="81"/>
      <c r="J190" s="201">
        <f>ROUND(I190*H190,2)</f>
        <v>0</v>
      </c>
      <c r="K190" s="202"/>
      <c r="L190" s="203"/>
      <c r="M190" s="204" t="s">
        <v>1</v>
      </c>
      <c r="N190" s="205" t="s">
        <v>39</v>
      </c>
      <c r="O190" s="182"/>
      <c r="P190" s="183">
        <f>O190*H190</f>
        <v>0</v>
      </c>
      <c r="Q190" s="183">
        <v>0.00012</v>
      </c>
      <c r="R190" s="183">
        <f>Q190*H190</f>
        <v>0.3168</v>
      </c>
      <c r="S190" s="183">
        <v>0</v>
      </c>
      <c r="T190" s="184">
        <f>S190*H190</f>
        <v>0</v>
      </c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R190" s="185" t="s">
        <v>201</v>
      </c>
      <c r="AT190" s="185" t="s">
        <v>198</v>
      </c>
      <c r="AU190" s="185" t="s">
        <v>84</v>
      </c>
      <c r="AY190" s="84" t="s">
        <v>146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84" t="s">
        <v>84</v>
      </c>
      <c r="BK190" s="186">
        <f>ROUND(I190*H190,2)</f>
        <v>0</v>
      </c>
      <c r="BL190" s="84" t="s">
        <v>195</v>
      </c>
      <c r="BM190" s="185" t="s">
        <v>355</v>
      </c>
    </row>
    <row r="191" spans="1:47" s="94" customFormat="1" ht="38.4">
      <c r="A191" s="91"/>
      <c r="B191" s="92"/>
      <c r="C191" s="91"/>
      <c r="D191" s="189" t="s">
        <v>203</v>
      </c>
      <c r="E191" s="91"/>
      <c r="F191" s="206" t="s">
        <v>356</v>
      </c>
      <c r="G191" s="91"/>
      <c r="H191" s="91"/>
      <c r="I191" s="77"/>
      <c r="J191" s="91"/>
      <c r="K191" s="91"/>
      <c r="L191" s="92"/>
      <c r="M191" s="207"/>
      <c r="N191" s="208"/>
      <c r="O191" s="182"/>
      <c r="P191" s="182"/>
      <c r="Q191" s="182"/>
      <c r="R191" s="182"/>
      <c r="S191" s="182"/>
      <c r="T191" s="209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T191" s="84" t="s">
        <v>203</v>
      </c>
      <c r="AU191" s="84" t="s">
        <v>84</v>
      </c>
    </row>
    <row r="192" spans="2:51" s="187" customFormat="1" ht="12">
      <c r="B192" s="188"/>
      <c r="D192" s="189" t="s">
        <v>155</v>
      </c>
      <c r="F192" s="191" t="s">
        <v>1174</v>
      </c>
      <c r="H192" s="192">
        <v>2640</v>
      </c>
      <c r="I192" s="80"/>
      <c r="L192" s="188"/>
      <c r="M192" s="193"/>
      <c r="N192" s="194"/>
      <c r="O192" s="194"/>
      <c r="P192" s="194"/>
      <c r="Q192" s="194"/>
      <c r="R192" s="194"/>
      <c r="S192" s="194"/>
      <c r="T192" s="195"/>
      <c r="AT192" s="190" t="s">
        <v>155</v>
      </c>
      <c r="AU192" s="190" t="s">
        <v>84</v>
      </c>
      <c r="AV192" s="187" t="s">
        <v>84</v>
      </c>
      <c r="AW192" s="187" t="s">
        <v>3</v>
      </c>
      <c r="AX192" s="187" t="s">
        <v>81</v>
      </c>
      <c r="AY192" s="190" t="s">
        <v>146</v>
      </c>
    </row>
    <row r="193" spans="1:65" s="94" customFormat="1" ht="24" customHeight="1">
      <c r="A193" s="91"/>
      <c r="B193" s="92"/>
      <c r="C193" s="173">
        <v>48</v>
      </c>
      <c r="D193" s="173" t="s">
        <v>149</v>
      </c>
      <c r="E193" s="174" t="s">
        <v>359</v>
      </c>
      <c r="F193" s="175" t="s">
        <v>360</v>
      </c>
      <c r="G193" s="176" t="s">
        <v>161</v>
      </c>
      <c r="H193" s="177">
        <v>3000</v>
      </c>
      <c r="I193" s="79"/>
      <c r="J193" s="178">
        <f aca="true" t="shared" si="21" ref="J193:J200">ROUND(I193*H193,2)</f>
        <v>0</v>
      </c>
      <c r="K193" s="179"/>
      <c r="L193" s="92"/>
      <c r="M193" s="180" t="s">
        <v>1</v>
      </c>
      <c r="N193" s="181" t="s">
        <v>39</v>
      </c>
      <c r="O193" s="182"/>
      <c r="P193" s="183">
        <f aca="true" t="shared" si="22" ref="P193:P200">O193*H193</f>
        <v>0</v>
      </c>
      <c r="Q193" s="183">
        <v>0</v>
      </c>
      <c r="R193" s="183">
        <f aca="true" t="shared" si="23" ref="R193:R200">Q193*H193</f>
        <v>0</v>
      </c>
      <c r="S193" s="183">
        <v>0</v>
      </c>
      <c r="T193" s="184">
        <f aca="true" t="shared" si="24" ref="T193:T200">S193*H193</f>
        <v>0</v>
      </c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R193" s="185" t="s">
        <v>195</v>
      </c>
      <c r="AT193" s="185" t="s">
        <v>149</v>
      </c>
      <c r="AU193" s="185" t="s">
        <v>84</v>
      </c>
      <c r="AY193" s="84" t="s">
        <v>146</v>
      </c>
      <c r="BE193" s="186">
        <f aca="true" t="shared" si="25" ref="BE193:BE200">IF(N193="základní",J193,0)</f>
        <v>0</v>
      </c>
      <c r="BF193" s="186">
        <f aca="true" t="shared" si="26" ref="BF193:BF200">IF(N193="snížená",J193,0)</f>
        <v>0</v>
      </c>
      <c r="BG193" s="186">
        <f aca="true" t="shared" si="27" ref="BG193:BG200">IF(N193="zákl. přenesená",J193,0)</f>
        <v>0</v>
      </c>
      <c r="BH193" s="186">
        <f aca="true" t="shared" si="28" ref="BH193:BH200">IF(N193="sníž. přenesená",J193,0)</f>
        <v>0</v>
      </c>
      <c r="BI193" s="186">
        <f aca="true" t="shared" si="29" ref="BI193:BI200">IF(N193="nulová",J193,0)</f>
        <v>0</v>
      </c>
      <c r="BJ193" s="84" t="s">
        <v>84</v>
      </c>
      <c r="BK193" s="186">
        <f aca="true" t="shared" si="30" ref="BK193:BK200">ROUND(I193*H193,2)</f>
        <v>0</v>
      </c>
      <c r="BL193" s="84" t="s">
        <v>195</v>
      </c>
      <c r="BM193" s="185" t="s">
        <v>361</v>
      </c>
    </row>
    <row r="194" spans="1:65" s="94" customFormat="1" ht="24" customHeight="1">
      <c r="A194" s="91"/>
      <c r="B194" s="92"/>
      <c r="C194" s="173">
        <v>49</v>
      </c>
      <c r="D194" s="173" t="s">
        <v>149</v>
      </c>
      <c r="E194" s="174" t="s">
        <v>363</v>
      </c>
      <c r="F194" s="175" t="s">
        <v>364</v>
      </c>
      <c r="G194" s="176" t="s">
        <v>161</v>
      </c>
      <c r="H194" s="177">
        <v>800</v>
      </c>
      <c r="I194" s="79"/>
      <c r="J194" s="178">
        <f t="shared" si="21"/>
        <v>0</v>
      </c>
      <c r="K194" s="179"/>
      <c r="L194" s="92"/>
      <c r="M194" s="180" t="s">
        <v>1</v>
      </c>
      <c r="N194" s="181" t="s">
        <v>38</v>
      </c>
      <c r="O194" s="182"/>
      <c r="P194" s="183">
        <f t="shared" si="22"/>
        <v>0</v>
      </c>
      <c r="Q194" s="183">
        <v>0</v>
      </c>
      <c r="R194" s="183">
        <f t="shared" si="23"/>
        <v>0</v>
      </c>
      <c r="S194" s="183">
        <v>0</v>
      </c>
      <c r="T194" s="184">
        <f t="shared" si="24"/>
        <v>0</v>
      </c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R194" s="185" t="s">
        <v>195</v>
      </c>
      <c r="AT194" s="185" t="s">
        <v>149</v>
      </c>
      <c r="AU194" s="185" t="s">
        <v>84</v>
      </c>
      <c r="AY194" s="84" t="s">
        <v>146</v>
      </c>
      <c r="BE194" s="186">
        <f t="shared" si="25"/>
        <v>0</v>
      </c>
      <c r="BF194" s="186">
        <f t="shared" si="26"/>
        <v>0</v>
      </c>
      <c r="BG194" s="186">
        <f t="shared" si="27"/>
        <v>0</v>
      </c>
      <c r="BH194" s="186">
        <f t="shared" si="28"/>
        <v>0</v>
      </c>
      <c r="BI194" s="186">
        <f t="shared" si="29"/>
        <v>0</v>
      </c>
      <c r="BJ194" s="84" t="s">
        <v>81</v>
      </c>
      <c r="BK194" s="186">
        <f t="shared" si="30"/>
        <v>0</v>
      </c>
      <c r="BL194" s="84" t="s">
        <v>195</v>
      </c>
      <c r="BM194" s="185" t="s">
        <v>365</v>
      </c>
    </row>
    <row r="195" spans="1:65" s="94" customFormat="1" ht="24" customHeight="1">
      <c r="A195" s="91"/>
      <c r="B195" s="92"/>
      <c r="C195" s="173">
        <v>50</v>
      </c>
      <c r="D195" s="173" t="s">
        <v>149</v>
      </c>
      <c r="E195" s="174" t="s">
        <v>367</v>
      </c>
      <c r="F195" s="175" t="s">
        <v>368</v>
      </c>
      <c r="G195" s="176" t="s">
        <v>161</v>
      </c>
      <c r="H195" s="177">
        <v>1</v>
      </c>
      <c r="I195" s="79"/>
      <c r="J195" s="178">
        <f t="shared" si="21"/>
        <v>0</v>
      </c>
      <c r="K195" s="179"/>
      <c r="L195" s="92"/>
      <c r="M195" s="180" t="s">
        <v>1</v>
      </c>
      <c r="N195" s="181" t="s">
        <v>38</v>
      </c>
      <c r="O195" s="182"/>
      <c r="P195" s="183">
        <f t="shared" si="22"/>
        <v>0</v>
      </c>
      <c r="Q195" s="183">
        <v>0</v>
      </c>
      <c r="R195" s="183">
        <f t="shared" si="23"/>
        <v>0</v>
      </c>
      <c r="S195" s="183">
        <v>0</v>
      </c>
      <c r="T195" s="184">
        <f t="shared" si="24"/>
        <v>0</v>
      </c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R195" s="185" t="s">
        <v>195</v>
      </c>
      <c r="AT195" s="185" t="s">
        <v>149</v>
      </c>
      <c r="AU195" s="185" t="s">
        <v>84</v>
      </c>
      <c r="AY195" s="84" t="s">
        <v>146</v>
      </c>
      <c r="BE195" s="186">
        <f t="shared" si="25"/>
        <v>0</v>
      </c>
      <c r="BF195" s="186">
        <f t="shared" si="26"/>
        <v>0</v>
      </c>
      <c r="BG195" s="186">
        <f t="shared" si="27"/>
        <v>0</v>
      </c>
      <c r="BH195" s="186">
        <f t="shared" si="28"/>
        <v>0</v>
      </c>
      <c r="BI195" s="186">
        <f t="shared" si="29"/>
        <v>0</v>
      </c>
      <c r="BJ195" s="84" t="s">
        <v>81</v>
      </c>
      <c r="BK195" s="186">
        <f t="shared" si="30"/>
        <v>0</v>
      </c>
      <c r="BL195" s="84" t="s">
        <v>195</v>
      </c>
      <c r="BM195" s="185" t="s">
        <v>369</v>
      </c>
    </row>
    <row r="196" spans="1:65" s="94" customFormat="1" ht="16.5" customHeight="1">
      <c r="A196" s="91"/>
      <c r="B196" s="92"/>
      <c r="C196" s="196">
        <v>51</v>
      </c>
      <c r="D196" s="196" t="s">
        <v>198</v>
      </c>
      <c r="E196" s="197" t="s">
        <v>371</v>
      </c>
      <c r="F196" s="198" t="s">
        <v>372</v>
      </c>
      <c r="G196" s="199" t="s">
        <v>161</v>
      </c>
      <c r="H196" s="200">
        <v>1</v>
      </c>
      <c r="I196" s="81"/>
      <c r="J196" s="201">
        <f t="shared" si="21"/>
        <v>0</v>
      </c>
      <c r="K196" s="202"/>
      <c r="L196" s="203"/>
      <c r="M196" s="204" t="s">
        <v>1</v>
      </c>
      <c r="N196" s="205" t="s">
        <v>38</v>
      </c>
      <c r="O196" s="182"/>
      <c r="P196" s="183">
        <f t="shared" si="22"/>
        <v>0</v>
      </c>
      <c r="Q196" s="183">
        <v>0.00025</v>
      </c>
      <c r="R196" s="183">
        <f t="shared" si="23"/>
        <v>0.00025</v>
      </c>
      <c r="S196" s="183">
        <v>0</v>
      </c>
      <c r="T196" s="184">
        <f t="shared" si="24"/>
        <v>0</v>
      </c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R196" s="185" t="s">
        <v>201</v>
      </c>
      <c r="AT196" s="185" t="s">
        <v>198</v>
      </c>
      <c r="AU196" s="185" t="s">
        <v>84</v>
      </c>
      <c r="AY196" s="84" t="s">
        <v>146</v>
      </c>
      <c r="BE196" s="186">
        <f t="shared" si="25"/>
        <v>0</v>
      </c>
      <c r="BF196" s="186">
        <f t="shared" si="26"/>
        <v>0</v>
      </c>
      <c r="BG196" s="186">
        <f t="shared" si="27"/>
        <v>0</v>
      </c>
      <c r="BH196" s="186">
        <f t="shared" si="28"/>
        <v>0</v>
      </c>
      <c r="BI196" s="186">
        <f t="shared" si="29"/>
        <v>0</v>
      </c>
      <c r="BJ196" s="84" t="s">
        <v>81</v>
      </c>
      <c r="BK196" s="186">
        <f t="shared" si="30"/>
        <v>0</v>
      </c>
      <c r="BL196" s="84" t="s">
        <v>195</v>
      </c>
      <c r="BM196" s="185" t="s">
        <v>373</v>
      </c>
    </row>
    <row r="197" spans="1:65" s="94" customFormat="1" ht="24" customHeight="1">
      <c r="A197" s="91"/>
      <c r="B197" s="92"/>
      <c r="C197" s="173">
        <v>52</v>
      </c>
      <c r="D197" s="173" t="s">
        <v>149</v>
      </c>
      <c r="E197" s="174" t="s">
        <v>375</v>
      </c>
      <c r="F197" s="175" t="s">
        <v>376</v>
      </c>
      <c r="G197" s="176" t="s">
        <v>161</v>
      </c>
      <c r="H197" s="177">
        <v>29</v>
      </c>
      <c r="I197" s="79"/>
      <c r="J197" s="178">
        <f t="shared" si="21"/>
        <v>0</v>
      </c>
      <c r="K197" s="179"/>
      <c r="L197" s="92"/>
      <c r="M197" s="180" t="s">
        <v>1</v>
      </c>
      <c r="N197" s="181" t="s">
        <v>38</v>
      </c>
      <c r="O197" s="182"/>
      <c r="P197" s="183">
        <f t="shared" si="22"/>
        <v>0</v>
      </c>
      <c r="Q197" s="183">
        <v>0</v>
      </c>
      <c r="R197" s="183">
        <f t="shared" si="23"/>
        <v>0</v>
      </c>
      <c r="S197" s="183">
        <v>0</v>
      </c>
      <c r="T197" s="184">
        <f t="shared" si="24"/>
        <v>0</v>
      </c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R197" s="185" t="s">
        <v>195</v>
      </c>
      <c r="AT197" s="185" t="s">
        <v>149</v>
      </c>
      <c r="AU197" s="185" t="s">
        <v>84</v>
      </c>
      <c r="AY197" s="84" t="s">
        <v>146</v>
      </c>
      <c r="BE197" s="186">
        <f t="shared" si="25"/>
        <v>0</v>
      </c>
      <c r="BF197" s="186">
        <f t="shared" si="26"/>
        <v>0</v>
      </c>
      <c r="BG197" s="186">
        <f t="shared" si="27"/>
        <v>0</v>
      </c>
      <c r="BH197" s="186">
        <f t="shared" si="28"/>
        <v>0</v>
      </c>
      <c r="BI197" s="186">
        <f t="shared" si="29"/>
        <v>0</v>
      </c>
      <c r="BJ197" s="84" t="s">
        <v>81</v>
      </c>
      <c r="BK197" s="186">
        <f t="shared" si="30"/>
        <v>0</v>
      </c>
      <c r="BL197" s="84" t="s">
        <v>195</v>
      </c>
      <c r="BM197" s="185" t="s">
        <v>377</v>
      </c>
    </row>
    <row r="198" spans="1:65" s="94" customFormat="1" ht="24" customHeight="1">
      <c r="A198" s="91"/>
      <c r="B198" s="92"/>
      <c r="C198" s="196">
        <v>53</v>
      </c>
      <c r="D198" s="196" t="s">
        <v>198</v>
      </c>
      <c r="E198" s="197" t="s">
        <v>379</v>
      </c>
      <c r="F198" s="198" t="s">
        <v>380</v>
      </c>
      <c r="G198" s="199" t="s">
        <v>161</v>
      </c>
      <c r="H198" s="200">
        <v>29</v>
      </c>
      <c r="I198" s="81"/>
      <c r="J198" s="201">
        <f t="shared" si="21"/>
        <v>0</v>
      </c>
      <c r="K198" s="202"/>
      <c r="L198" s="203"/>
      <c r="M198" s="204" t="s">
        <v>1</v>
      </c>
      <c r="N198" s="205" t="s">
        <v>38</v>
      </c>
      <c r="O198" s="182"/>
      <c r="P198" s="183">
        <f t="shared" si="22"/>
        <v>0</v>
      </c>
      <c r="Q198" s="183">
        <v>0.00022</v>
      </c>
      <c r="R198" s="183">
        <f t="shared" si="23"/>
        <v>0.00638</v>
      </c>
      <c r="S198" s="183">
        <v>0</v>
      </c>
      <c r="T198" s="184">
        <f t="shared" si="24"/>
        <v>0</v>
      </c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R198" s="185" t="s">
        <v>201</v>
      </c>
      <c r="AT198" s="185" t="s">
        <v>198</v>
      </c>
      <c r="AU198" s="185" t="s">
        <v>84</v>
      </c>
      <c r="AY198" s="84" t="s">
        <v>146</v>
      </c>
      <c r="BE198" s="186">
        <f t="shared" si="25"/>
        <v>0</v>
      </c>
      <c r="BF198" s="186">
        <f t="shared" si="26"/>
        <v>0</v>
      </c>
      <c r="BG198" s="186">
        <f t="shared" si="27"/>
        <v>0</v>
      </c>
      <c r="BH198" s="186">
        <f t="shared" si="28"/>
        <v>0</v>
      </c>
      <c r="BI198" s="186">
        <f t="shared" si="29"/>
        <v>0</v>
      </c>
      <c r="BJ198" s="84" t="s">
        <v>81</v>
      </c>
      <c r="BK198" s="186">
        <f t="shared" si="30"/>
        <v>0</v>
      </c>
      <c r="BL198" s="84" t="s">
        <v>195</v>
      </c>
      <c r="BM198" s="185" t="s">
        <v>381</v>
      </c>
    </row>
    <row r="199" spans="1:65" s="94" customFormat="1" ht="36" customHeight="1">
      <c r="A199" s="91"/>
      <c r="B199" s="92"/>
      <c r="C199" s="173">
        <v>54</v>
      </c>
      <c r="D199" s="173" t="s">
        <v>149</v>
      </c>
      <c r="E199" s="174" t="s">
        <v>1175</v>
      </c>
      <c r="F199" s="175" t="s">
        <v>1176</v>
      </c>
      <c r="G199" s="176" t="s">
        <v>161</v>
      </c>
      <c r="H199" s="177">
        <v>4</v>
      </c>
      <c r="I199" s="79"/>
      <c r="J199" s="178">
        <f t="shared" si="21"/>
        <v>0</v>
      </c>
      <c r="K199" s="179"/>
      <c r="L199" s="92"/>
      <c r="M199" s="180" t="s">
        <v>1</v>
      </c>
      <c r="N199" s="181" t="s">
        <v>38</v>
      </c>
      <c r="O199" s="182"/>
      <c r="P199" s="183">
        <f t="shared" si="22"/>
        <v>0</v>
      </c>
      <c r="Q199" s="183">
        <v>0</v>
      </c>
      <c r="R199" s="183">
        <f t="shared" si="23"/>
        <v>0</v>
      </c>
      <c r="S199" s="183">
        <v>0</v>
      </c>
      <c r="T199" s="184">
        <f t="shared" si="24"/>
        <v>0</v>
      </c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R199" s="185" t="s">
        <v>195</v>
      </c>
      <c r="AT199" s="185" t="s">
        <v>149</v>
      </c>
      <c r="AU199" s="185" t="s">
        <v>84</v>
      </c>
      <c r="AY199" s="84" t="s">
        <v>146</v>
      </c>
      <c r="BE199" s="186">
        <f t="shared" si="25"/>
        <v>0</v>
      </c>
      <c r="BF199" s="186">
        <f t="shared" si="26"/>
        <v>0</v>
      </c>
      <c r="BG199" s="186">
        <f t="shared" si="27"/>
        <v>0</v>
      </c>
      <c r="BH199" s="186">
        <f t="shared" si="28"/>
        <v>0</v>
      </c>
      <c r="BI199" s="186">
        <f t="shared" si="29"/>
        <v>0</v>
      </c>
      <c r="BJ199" s="84" t="s">
        <v>81</v>
      </c>
      <c r="BK199" s="186">
        <f t="shared" si="30"/>
        <v>0</v>
      </c>
      <c r="BL199" s="84" t="s">
        <v>195</v>
      </c>
      <c r="BM199" s="185" t="s">
        <v>1177</v>
      </c>
    </row>
    <row r="200" spans="1:65" s="94" customFormat="1" ht="16.5" customHeight="1">
      <c r="A200" s="91"/>
      <c r="B200" s="92"/>
      <c r="C200" s="196">
        <v>55</v>
      </c>
      <c r="D200" s="196" t="s">
        <v>198</v>
      </c>
      <c r="E200" s="197" t="s">
        <v>1178</v>
      </c>
      <c r="F200" s="198" t="s">
        <v>1179</v>
      </c>
      <c r="G200" s="199" t="s">
        <v>161</v>
      </c>
      <c r="H200" s="200">
        <v>4</v>
      </c>
      <c r="I200" s="81"/>
      <c r="J200" s="201">
        <f t="shared" si="21"/>
        <v>0</v>
      </c>
      <c r="K200" s="202"/>
      <c r="L200" s="203"/>
      <c r="M200" s="204" t="s">
        <v>1</v>
      </c>
      <c r="N200" s="205" t="s">
        <v>38</v>
      </c>
      <c r="O200" s="182"/>
      <c r="P200" s="183">
        <f t="shared" si="22"/>
        <v>0</v>
      </c>
      <c r="Q200" s="183">
        <v>0</v>
      </c>
      <c r="R200" s="183">
        <f t="shared" si="23"/>
        <v>0</v>
      </c>
      <c r="S200" s="183">
        <v>0</v>
      </c>
      <c r="T200" s="184">
        <f t="shared" si="24"/>
        <v>0</v>
      </c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R200" s="185" t="s">
        <v>201</v>
      </c>
      <c r="AT200" s="185" t="s">
        <v>198</v>
      </c>
      <c r="AU200" s="185" t="s">
        <v>84</v>
      </c>
      <c r="AY200" s="84" t="s">
        <v>146</v>
      </c>
      <c r="BE200" s="186">
        <f t="shared" si="25"/>
        <v>0</v>
      </c>
      <c r="BF200" s="186">
        <f t="shared" si="26"/>
        <v>0</v>
      </c>
      <c r="BG200" s="186">
        <f t="shared" si="27"/>
        <v>0</v>
      </c>
      <c r="BH200" s="186">
        <f t="shared" si="28"/>
        <v>0</v>
      </c>
      <c r="BI200" s="186">
        <f t="shared" si="29"/>
        <v>0</v>
      </c>
      <c r="BJ200" s="84" t="s">
        <v>81</v>
      </c>
      <c r="BK200" s="186">
        <f t="shared" si="30"/>
        <v>0</v>
      </c>
      <c r="BL200" s="84" t="s">
        <v>195</v>
      </c>
      <c r="BM200" s="185" t="s">
        <v>1180</v>
      </c>
    </row>
    <row r="201" spans="1:47" s="94" customFormat="1" ht="38.4">
      <c r="A201" s="91"/>
      <c r="B201" s="92"/>
      <c r="C201" s="91"/>
      <c r="D201" s="189" t="s">
        <v>203</v>
      </c>
      <c r="E201" s="91"/>
      <c r="F201" s="206" t="s">
        <v>1181</v>
      </c>
      <c r="G201" s="91"/>
      <c r="H201" s="91"/>
      <c r="I201" s="77"/>
      <c r="J201" s="91"/>
      <c r="K201" s="91"/>
      <c r="L201" s="92"/>
      <c r="M201" s="207"/>
      <c r="N201" s="208"/>
      <c r="O201" s="182"/>
      <c r="P201" s="182"/>
      <c r="Q201" s="182"/>
      <c r="R201" s="182"/>
      <c r="S201" s="182"/>
      <c r="T201" s="209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T201" s="84" t="s">
        <v>203</v>
      </c>
      <c r="AU201" s="84" t="s">
        <v>84</v>
      </c>
    </row>
    <row r="202" spans="1:65" s="94" customFormat="1" ht="36" customHeight="1">
      <c r="A202" s="91"/>
      <c r="B202" s="92"/>
      <c r="C202" s="173">
        <v>56</v>
      </c>
      <c r="D202" s="173" t="s">
        <v>149</v>
      </c>
      <c r="E202" s="174" t="s">
        <v>383</v>
      </c>
      <c r="F202" s="175" t="s">
        <v>384</v>
      </c>
      <c r="G202" s="176" t="s">
        <v>161</v>
      </c>
      <c r="H202" s="177">
        <v>4</v>
      </c>
      <c r="I202" s="79"/>
      <c r="J202" s="178">
        <f aca="true" t="shared" si="31" ref="J202:J219">ROUND(I202*H202,2)</f>
        <v>0</v>
      </c>
      <c r="K202" s="179"/>
      <c r="L202" s="92"/>
      <c r="M202" s="180" t="s">
        <v>1</v>
      </c>
      <c r="N202" s="181" t="s">
        <v>38</v>
      </c>
      <c r="O202" s="182"/>
      <c r="P202" s="183">
        <f aca="true" t="shared" si="32" ref="P202:P219">O202*H202</f>
        <v>0</v>
      </c>
      <c r="Q202" s="183">
        <v>0</v>
      </c>
      <c r="R202" s="183">
        <f aca="true" t="shared" si="33" ref="R202:R219">Q202*H202</f>
        <v>0</v>
      </c>
      <c r="S202" s="183">
        <v>0</v>
      </c>
      <c r="T202" s="184">
        <f aca="true" t="shared" si="34" ref="T202:T219">S202*H202</f>
        <v>0</v>
      </c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R202" s="185" t="s">
        <v>195</v>
      </c>
      <c r="AT202" s="185" t="s">
        <v>149</v>
      </c>
      <c r="AU202" s="185" t="s">
        <v>84</v>
      </c>
      <c r="AY202" s="84" t="s">
        <v>146</v>
      </c>
      <c r="BE202" s="186">
        <f aca="true" t="shared" si="35" ref="BE202:BE219">IF(N202="základní",J202,0)</f>
        <v>0</v>
      </c>
      <c r="BF202" s="186">
        <f aca="true" t="shared" si="36" ref="BF202:BF219">IF(N202="snížená",J202,0)</f>
        <v>0</v>
      </c>
      <c r="BG202" s="186">
        <f aca="true" t="shared" si="37" ref="BG202:BG219">IF(N202="zákl. přenesená",J202,0)</f>
        <v>0</v>
      </c>
      <c r="BH202" s="186">
        <f aca="true" t="shared" si="38" ref="BH202:BH219">IF(N202="sníž. přenesená",J202,0)</f>
        <v>0</v>
      </c>
      <c r="BI202" s="186">
        <f aca="true" t="shared" si="39" ref="BI202:BI219">IF(N202="nulová",J202,0)</f>
        <v>0</v>
      </c>
      <c r="BJ202" s="84" t="s">
        <v>81</v>
      </c>
      <c r="BK202" s="186">
        <f aca="true" t="shared" si="40" ref="BK202:BK219">ROUND(I202*H202,2)</f>
        <v>0</v>
      </c>
      <c r="BL202" s="84" t="s">
        <v>195</v>
      </c>
      <c r="BM202" s="185" t="s">
        <v>385</v>
      </c>
    </row>
    <row r="203" spans="1:65" s="94" customFormat="1" ht="24" customHeight="1">
      <c r="A203" s="91"/>
      <c r="B203" s="92"/>
      <c r="C203" s="196">
        <v>57</v>
      </c>
      <c r="D203" s="196" t="s">
        <v>198</v>
      </c>
      <c r="E203" s="197" t="s">
        <v>387</v>
      </c>
      <c r="F203" s="198" t="s">
        <v>388</v>
      </c>
      <c r="G203" s="199" t="s">
        <v>161</v>
      </c>
      <c r="H203" s="200">
        <v>4</v>
      </c>
      <c r="I203" s="81"/>
      <c r="J203" s="201">
        <f t="shared" si="31"/>
        <v>0</v>
      </c>
      <c r="K203" s="202"/>
      <c r="L203" s="203"/>
      <c r="M203" s="204" t="s">
        <v>1</v>
      </c>
      <c r="N203" s="205" t="s">
        <v>38</v>
      </c>
      <c r="O203" s="182"/>
      <c r="P203" s="183">
        <f t="shared" si="32"/>
        <v>0</v>
      </c>
      <c r="Q203" s="183">
        <v>0.0031</v>
      </c>
      <c r="R203" s="183">
        <f t="shared" si="33"/>
        <v>0.0124</v>
      </c>
      <c r="S203" s="183">
        <v>0</v>
      </c>
      <c r="T203" s="184">
        <f t="shared" si="34"/>
        <v>0</v>
      </c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R203" s="185" t="s">
        <v>201</v>
      </c>
      <c r="AT203" s="185" t="s">
        <v>198</v>
      </c>
      <c r="AU203" s="185" t="s">
        <v>84</v>
      </c>
      <c r="AY203" s="84" t="s">
        <v>146</v>
      </c>
      <c r="BE203" s="186">
        <f t="shared" si="35"/>
        <v>0</v>
      </c>
      <c r="BF203" s="186">
        <f t="shared" si="36"/>
        <v>0</v>
      </c>
      <c r="BG203" s="186">
        <f t="shared" si="37"/>
        <v>0</v>
      </c>
      <c r="BH203" s="186">
        <f t="shared" si="38"/>
        <v>0</v>
      </c>
      <c r="BI203" s="186">
        <f t="shared" si="39"/>
        <v>0</v>
      </c>
      <c r="BJ203" s="84" t="s">
        <v>81</v>
      </c>
      <c r="BK203" s="186">
        <f t="shared" si="40"/>
        <v>0</v>
      </c>
      <c r="BL203" s="84" t="s">
        <v>195</v>
      </c>
      <c r="BM203" s="185" t="s">
        <v>389</v>
      </c>
    </row>
    <row r="204" spans="1:65" s="94" customFormat="1" ht="36" customHeight="1">
      <c r="A204" s="91"/>
      <c r="B204" s="92"/>
      <c r="C204" s="173">
        <v>58</v>
      </c>
      <c r="D204" s="173" t="s">
        <v>149</v>
      </c>
      <c r="E204" s="174" t="s">
        <v>391</v>
      </c>
      <c r="F204" s="175" t="s">
        <v>392</v>
      </c>
      <c r="G204" s="176" t="s">
        <v>161</v>
      </c>
      <c r="H204" s="177">
        <v>86</v>
      </c>
      <c r="I204" s="79"/>
      <c r="J204" s="178">
        <f t="shared" si="31"/>
        <v>0</v>
      </c>
      <c r="K204" s="179"/>
      <c r="L204" s="92"/>
      <c r="M204" s="180" t="s">
        <v>1</v>
      </c>
      <c r="N204" s="181" t="s">
        <v>38</v>
      </c>
      <c r="O204" s="182"/>
      <c r="P204" s="183">
        <f t="shared" si="32"/>
        <v>0</v>
      </c>
      <c r="Q204" s="183">
        <v>0</v>
      </c>
      <c r="R204" s="183">
        <f t="shared" si="33"/>
        <v>0</v>
      </c>
      <c r="S204" s="183">
        <v>0</v>
      </c>
      <c r="T204" s="184">
        <f t="shared" si="34"/>
        <v>0</v>
      </c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R204" s="185" t="s">
        <v>195</v>
      </c>
      <c r="AT204" s="185" t="s">
        <v>149</v>
      </c>
      <c r="AU204" s="185" t="s">
        <v>84</v>
      </c>
      <c r="AY204" s="84" t="s">
        <v>146</v>
      </c>
      <c r="BE204" s="186">
        <f t="shared" si="35"/>
        <v>0</v>
      </c>
      <c r="BF204" s="186">
        <f t="shared" si="36"/>
        <v>0</v>
      </c>
      <c r="BG204" s="186">
        <f t="shared" si="37"/>
        <v>0</v>
      </c>
      <c r="BH204" s="186">
        <f t="shared" si="38"/>
        <v>0</v>
      </c>
      <c r="BI204" s="186">
        <f t="shared" si="39"/>
        <v>0</v>
      </c>
      <c r="BJ204" s="84" t="s">
        <v>81</v>
      </c>
      <c r="BK204" s="186">
        <f t="shared" si="40"/>
        <v>0</v>
      </c>
      <c r="BL204" s="84" t="s">
        <v>195</v>
      </c>
      <c r="BM204" s="185" t="s">
        <v>393</v>
      </c>
    </row>
    <row r="205" spans="1:65" s="94" customFormat="1" ht="16.5" customHeight="1">
      <c r="A205" s="91"/>
      <c r="B205" s="92"/>
      <c r="C205" s="196">
        <v>59</v>
      </c>
      <c r="D205" s="196" t="s">
        <v>198</v>
      </c>
      <c r="E205" s="197" t="s">
        <v>395</v>
      </c>
      <c r="F205" s="198" t="s">
        <v>396</v>
      </c>
      <c r="G205" s="199" t="s">
        <v>161</v>
      </c>
      <c r="H205" s="200">
        <v>48</v>
      </c>
      <c r="I205" s="81"/>
      <c r="J205" s="201">
        <f t="shared" si="31"/>
        <v>0</v>
      </c>
      <c r="K205" s="202"/>
      <c r="L205" s="203"/>
      <c r="M205" s="204" t="s">
        <v>1</v>
      </c>
      <c r="N205" s="205" t="s">
        <v>38</v>
      </c>
      <c r="O205" s="182"/>
      <c r="P205" s="183">
        <f t="shared" si="32"/>
        <v>0</v>
      </c>
      <c r="Q205" s="183">
        <v>0.0051</v>
      </c>
      <c r="R205" s="183">
        <f t="shared" si="33"/>
        <v>0.24480000000000002</v>
      </c>
      <c r="S205" s="183">
        <v>0</v>
      </c>
      <c r="T205" s="184">
        <f t="shared" si="34"/>
        <v>0</v>
      </c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R205" s="185" t="s">
        <v>201</v>
      </c>
      <c r="AT205" s="185" t="s">
        <v>198</v>
      </c>
      <c r="AU205" s="185" t="s">
        <v>84</v>
      </c>
      <c r="AY205" s="84" t="s">
        <v>146</v>
      </c>
      <c r="BE205" s="186">
        <f t="shared" si="35"/>
        <v>0</v>
      </c>
      <c r="BF205" s="186">
        <f t="shared" si="36"/>
        <v>0</v>
      </c>
      <c r="BG205" s="186">
        <f t="shared" si="37"/>
        <v>0</v>
      </c>
      <c r="BH205" s="186">
        <f t="shared" si="38"/>
        <v>0</v>
      </c>
      <c r="BI205" s="186">
        <f t="shared" si="39"/>
        <v>0</v>
      </c>
      <c r="BJ205" s="84" t="s">
        <v>81</v>
      </c>
      <c r="BK205" s="186">
        <f t="shared" si="40"/>
        <v>0</v>
      </c>
      <c r="BL205" s="84" t="s">
        <v>195</v>
      </c>
      <c r="BM205" s="185" t="s">
        <v>397</v>
      </c>
    </row>
    <row r="206" spans="1:65" s="94" customFormat="1" ht="24.6" customHeight="1">
      <c r="A206" s="91"/>
      <c r="B206" s="92"/>
      <c r="C206" s="196">
        <v>60</v>
      </c>
      <c r="D206" s="196" t="s">
        <v>198</v>
      </c>
      <c r="E206" s="197" t="s">
        <v>395</v>
      </c>
      <c r="F206" s="198" t="s">
        <v>1331</v>
      </c>
      <c r="G206" s="199" t="s">
        <v>161</v>
      </c>
      <c r="H206" s="200">
        <v>38</v>
      </c>
      <c r="I206" s="81"/>
      <c r="J206" s="201">
        <f aca="true" t="shared" si="41" ref="J206">ROUND(I206*H206,2)</f>
        <v>0</v>
      </c>
      <c r="K206" s="202"/>
      <c r="L206" s="203"/>
      <c r="M206" s="204"/>
      <c r="N206" s="205"/>
      <c r="O206" s="182"/>
      <c r="P206" s="183"/>
      <c r="Q206" s="183"/>
      <c r="R206" s="183"/>
      <c r="S206" s="183"/>
      <c r="T206" s="184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R206" s="185"/>
      <c r="AT206" s="185"/>
      <c r="AU206" s="185"/>
      <c r="AY206" s="84"/>
      <c r="BE206" s="186"/>
      <c r="BF206" s="186"/>
      <c r="BG206" s="186"/>
      <c r="BH206" s="186"/>
      <c r="BI206" s="186"/>
      <c r="BJ206" s="84"/>
      <c r="BK206" s="186"/>
      <c r="BL206" s="84"/>
      <c r="BM206" s="185"/>
    </row>
    <row r="207" spans="1:65" s="94" customFormat="1" ht="36" customHeight="1">
      <c r="A207" s="91"/>
      <c r="B207" s="92"/>
      <c r="C207" s="173">
        <v>61</v>
      </c>
      <c r="D207" s="173" t="s">
        <v>149</v>
      </c>
      <c r="E207" s="174" t="s">
        <v>399</v>
      </c>
      <c r="F207" s="175" t="s">
        <v>400</v>
      </c>
      <c r="G207" s="176" t="s">
        <v>161</v>
      </c>
      <c r="H207" s="177">
        <v>10</v>
      </c>
      <c r="I207" s="79"/>
      <c r="J207" s="178">
        <f t="shared" si="31"/>
        <v>0</v>
      </c>
      <c r="K207" s="179"/>
      <c r="L207" s="92"/>
      <c r="M207" s="180" t="s">
        <v>1</v>
      </c>
      <c r="N207" s="181" t="s">
        <v>38</v>
      </c>
      <c r="O207" s="182"/>
      <c r="P207" s="183">
        <f t="shared" si="32"/>
        <v>0</v>
      </c>
      <c r="Q207" s="183">
        <v>0</v>
      </c>
      <c r="R207" s="183">
        <f t="shared" si="33"/>
        <v>0</v>
      </c>
      <c r="S207" s="183">
        <v>0</v>
      </c>
      <c r="T207" s="184">
        <f t="shared" si="34"/>
        <v>0</v>
      </c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R207" s="185" t="s">
        <v>195</v>
      </c>
      <c r="AT207" s="185" t="s">
        <v>149</v>
      </c>
      <c r="AU207" s="185" t="s">
        <v>84</v>
      </c>
      <c r="AY207" s="84" t="s">
        <v>146</v>
      </c>
      <c r="BE207" s="186">
        <f t="shared" si="35"/>
        <v>0</v>
      </c>
      <c r="BF207" s="186">
        <f t="shared" si="36"/>
        <v>0</v>
      </c>
      <c r="BG207" s="186">
        <f t="shared" si="37"/>
        <v>0</v>
      </c>
      <c r="BH207" s="186">
        <f t="shared" si="38"/>
        <v>0</v>
      </c>
      <c r="BI207" s="186">
        <f t="shared" si="39"/>
        <v>0</v>
      </c>
      <c r="BJ207" s="84" t="s">
        <v>81</v>
      </c>
      <c r="BK207" s="186">
        <f t="shared" si="40"/>
        <v>0</v>
      </c>
      <c r="BL207" s="84" t="s">
        <v>195</v>
      </c>
      <c r="BM207" s="185" t="s">
        <v>401</v>
      </c>
    </row>
    <row r="208" spans="1:65" s="94" customFormat="1" ht="24" customHeight="1">
      <c r="A208" s="91"/>
      <c r="B208" s="92"/>
      <c r="C208" s="196">
        <v>62</v>
      </c>
      <c r="D208" s="196" t="s">
        <v>198</v>
      </c>
      <c r="E208" s="197" t="s">
        <v>403</v>
      </c>
      <c r="F208" s="198" t="s">
        <v>404</v>
      </c>
      <c r="G208" s="199" t="s">
        <v>161</v>
      </c>
      <c r="H208" s="200">
        <v>10</v>
      </c>
      <c r="I208" s="81"/>
      <c r="J208" s="201">
        <f t="shared" si="31"/>
        <v>0</v>
      </c>
      <c r="K208" s="202"/>
      <c r="L208" s="203"/>
      <c r="M208" s="204" t="s">
        <v>1</v>
      </c>
      <c r="N208" s="205" t="s">
        <v>39</v>
      </c>
      <c r="O208" s="182"/>
      <c r="P208" s="183">
        <f t="shared" si="32"/>
        <v>0</v>
      </c>
      <c r="Q208" s="183">
        <v>0.0081</v>
      </c>
      <c r="R208" s="183">
        <f t="shared" si="33"/>
        <v>0.08099999999999999</v>
      </c>
      <c r="S208" s="183">
        <v>0</v>
      </c>
      <c r="T208" s="184">
        <f t="shared" si="34"/>
        <v>0</v>
      </c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R208" s="185" t="s">
        <v>201</v>
      </c>
      <c r="AT208" s="185" t="s">
        <v>198</v>
      </c>
      <c r="AU208" s="185" t="s">
        <v>84</v>
      </c>
      <c r="AY208" s="84" t="s">
        <v>146</v>
      </c>
      <c r="BE208" s="186">
        <f t="shared" si="35"/>
        <v>0</v>
      </c>
      <c r="BF208" s="186">
        <f t="shared" si="36"/>
        <v>0</v>
      </c>
      <c r="BG208" s="186">
        <f t="shared" si="37"/>
        <v>0</v>
      </c>
      <c r="BH208" s="186">
        <f t="shared" si="38"/>
        <v>0</v>
      </c>
      <c r="BI208" s="186">
        <f t="shared" si="39"/>
        <v>0</v>
      </c>
      <c r="BJ208" s="84" t="s">
        <v>84</v>
      </c>
      <c r="BK208" s="186">
        <f t="shared" si="40"/>
        <v>0</v>
      </c>
      <c r="BL208" s="84" t="s">
        <v>195</v>
      </c>
      <c r="BM208" s="185" t="s">
        <v>405</v>
      </c>
    </row>
    <row r="209" spans="1:65" s="94" customFormat="1" ht="48" customHeight="1">
      <c r="A209" s="91"/>
      <c r="B209" s="92"/>
      <c r="C209" s="173">
        <v>63</v>
      </c>
      <c r="D209" s="173" t="s">
        <v>149</v>
      </c>
      <c r="E209" s="174" t="s">
        <v>407</v>
      </c>
      <c r="F209" s="175" t="s">
        <v>408</v>
      </c>
      <c r="G209" s="176" t="s">
        <v>161</v>
      </c>
      <c r="H209" s="177">
        <v>12</v>
      </c>
      <c r="I209" s="79"/>
      <c r="J209" s="178">
        <f t="shared" si="31"/>
        <v>0</v>
      </c>
      <c r="K209" s="179"/>
      <c r="L209" s="92"/>
      <c r="M209" s="180" t="s">
        <v>1</v>
      </c>
      <c r="N209" s="181" t="s">
        <v>38</v>
      </c>
      <c r="O209" s="182"/>
      <c r="P209" s="183">
        <f t="shared" si="32"/>
        <v>0</v>
      </c>
      <c r="Q209" s="183">
        <v>0</v>
      </c>
      <c r="R209" s="183">
        <f t="shared" si="33"/>
        <v>0</v>
      </c>
      <c r="S209" s="183">
        <v>0</v>
      </c>
      <c r="T209" s="184">
        <f t="shared" si="34"/>
        <v>0</v>
      </c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R209" s="185" t="s">
        <v>195</v>
      </c>
      <c r="AT209" s="185" t="s">
        <v>149</v>
      </c>
      <c r="AU209" s="185" t="s">
        <v>84</v>
      </c>
      <c r="AY209" s="84" t="s">
        <v>146</v>
      </c>
      <c r="BE209" s="186">
        <f t="shared" si="35"/>
        <v>0</v>
      </c>
      <c r="BF209" s="186">
        <f t="shared" si="36"/>
        <v>0</v>
      </c>
      <c r="BG209" s="186">
        <f t="shared" si="37"/>
        <v>0</v>
      </c>
      <c r="BH209" s="186">
        <f t="shared" si="38"/>
        <v>0</v>
      </c>
      <c r="BI209" s="186">
        <f t="shared" si="39"/>
        <v>0</v>
      </c>
      <c r="BJ209" s="84" t="s">
        <v>81</v>
      </c>
      <c r="BK209" s="186">
        <f t="shared" si="40"/>
        <v>0</v>
      </c>
      <c r="BL209" s="84" t="s">
        <v>195</v>
      </c>
      <c r="BM209" s="185" t="s">
        <v>409</v>
      </c>
    </row>
    <row r="210" spans="1:65" s="94" customFormat="1" ht="24" customHeight="1">
      <c r="A210" s="91"/>
      <c r="B210" s="92"/>
      <c r="C210" s="196">
        <v>64</v>
      </c>
      <c r="D210" s="196" t="s">
        <v>198</v>
      </c>
      <c r="E210" s="197" t="s">
        <v>411</v>
      </c>
      <c r="F210" s="198" t="s">
        <v>412</v>
      </c>
      <c r="G210" s="199" t="s">
        <v>161</v>
      </c>
      <c r="H210" s="200">
        <v>12</v>
      </c>
      <c r="I210" s="81"/>
      <c r="J210" s="201">
        <f t="shared" si="31"/>
        <v>0</v>
      </c>
      <c r="K210" s="202"/>
      <c r="L210" s="203"/>
      <c r="M210" s="204" t="s">
        <v>1</v>
      </c>
      <c r="N210" s="205" t="s">
        <v>38</v>
      </c>
      <c r="O210" s="182"/>
      <c r="P210" s="183">
        <f t="shared" si="32"/>
        <v>0</v>
      </c>
      <c r="Q210" s="183">
        <v>0.004</v>
      </c>
      <c r="R210" s="183">
        <f t="shared" si="33"/>
        <v>0.048</v>
      </c>
      <c r="S210" s="183">
        <v>0</v>
      </c>
      <c r="T210" s="184">
        <f t="shared" si="34"/>
        <v>0</v>
      </c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R210" s="185" t="s">
        <v>201</v>
      </c>
      <c r="AT210" s="185" t="s">
        <v>198</v>
      </c>
      <c r="AU210" s="185" t="s">
        <v>84</v>
      </c>
      <c r="AY210" s="84" t="s">
        <v>146</v>
      </c>
      <c r="BE210" s="186">
        <f t="shared" si="35"/>
        <v>0</v>
      </c>
      <c r="BF210" s="186">
        <f t="shared" si="36"/>
        <v>0</v>
      </c>
      <c r="BG210" s="186">
        <f t="shared" si="37"/>
        <v>0</v>
      </c>
      <c r="BH210" s="186">
        <f t="shared" si="38"/>
        <v>0</v>
      </c>
      <c r="BI210" s="186">
        <f t="shared" si="39"/>
        <v>0</v>
      </c>
      <c r="BJ210" s="84" t="s">
        <v>81</v>
      </c>
      <c r="BK210" s="186">
        <f t="shared" si="40"/>
        <v>0</v>
      </c>
      <c r="BL210" s="84" t="s">
        <v>195</v>
      </c>
      <c r="BM210" s="185" t="s">
        <v>413</v>
      </c>
    </row>
    <row r="211" spans="1:65" s="94" customFormat="1" ht="16.5" customHeight="1">
      <c r="A211" s="91"/>
      <c r="B211" s="92"/>
      <c r="C211" s="173">
        <v>65</v>
      </c>
      <c r="D211" s="173" t="s">
        <v>149</v>
      </c>
      <c r="E211" s="174" t="s">
        <v>415</v>
      </c>
      <c r="F211" s="175" t="s">
        <v>416</v>
      </c>
      <c r="G211" s="176" t="s">
        <v>161</v>
      </c>
      <c r="H211" s="177">
        <v>40</v>
      </c>
      <c r="I211" s="79"/>
      <c r="J211" s="178">
        <f t="shared" si="31"/>
        <v>0</v>
      </c>
      <c r="K211" s="179"/>
      <c r="L211" s="92"/>
      <c r="M211" s="180" t="s">
        <v>1</v>
      </c>
      <c r="N211" s="181" t="s">
        <v>38</v>
      </c>
      <c r="O211" s="182"/>
      <c r="P211" s="183">
        <f t="shared" si="32"/>
        <v>0</v>
      </c>
      <c r="Q211" s="183">
        <v>0</v>
      </c>
      <c r="R211" s="183">
        <f t="shared" si="33"/>
        <v>0</v>
      </c>
      <c r="S211" s="183">
        <v>0</v>
      </c>
      <c r="T211" s="184">
        <f t="shared" si="34"/>
        <v>0</v>
      </c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R211" s="185" t="s">
        <v>195</v>
      </c>
      <c r="AT211" s="185" t="s">
        <v>149</v>
      </c>
      <c r="AU211" s="185" t="s">
        <v>84</v>
      </c>
      <c r="AY211" s="84" t="s">
        <v>146</v>
      </c>
      <c r="BE211" s="186">
        <f t="shared" si="35"/>
        <v>0</v>
      </c>
      <c r="BF211" s="186">
        <f t="shared" si="36"/>
        <v>0</v>
      </c>
      <c r="BG211" s="186">
        <f t="shared" si="37"/>
        <v>0</v>
      </c>
      <c r="BH211" s="186">
        <f t="shared" si="38"/>
        <v>0</v>
      </c>
      <c r="BI211" s="186">
        <f t="shared" si="39"/>
        <v>0</v>
      </c>
      <c r="BJ211" s="84" t="s">
        <v>81</v>
      </c>
      <c r="BK211" s="186">
        <f t="shared" si="40"/>
        <v>0</v>
      </c>
      <c r="BL211" s="84" t="s">
        <v>195</v>
      </c>
      <c r="BM211" s="185" t="s">
        <v>417</v>
      </c>
    </row>
    <row r="212" spans="1:65" s="94" customFormat="1" ht="16.5" customHeight="1">
      <c r="A212" s="91"/>
      <c r="B212" s="92"/>
      <c r="C212" s="196">
        <v>66</v>
      </c>
      <c r="D212" s="196" t="s">
        <v>198</v>
      </c>
      <c r="E212" s="197" t="s">
        <v>419</v>
      </c>
      <c r="F212" s="198" t="s">
        <v>420</v>
      </c>
      <c r="G212" s="199" t="s">
        <v>161</v>
      </c>
      <c r="H212" s="200">
        <v>40</v>
      </c>
      <c r="I212" s="81"/>
      <c r="J212" s="201">
        <f t="shared" si="31"/>
        <v>0</v>
      </c>
      <c r="K212" s="202"/>
      <c r="L212" s="203"/>
      <c r="M212" s="204" t="s">
        <v>1</v>
      </c>
      <c r="N212" s="205" t="s">
        <v>38</v>
      </c>
      <c r="O212" s="182"/>
      <c r="P212" s="183">
        <f t="shared" si="32"/>
        <v>0</v>
      </c>
      <c r="Q212" s="183">
        <v>0.00016</v>
      </c>
      <c r="R212" s="183">
        <f t="shared" si="33"/>
        <v>0.0064</v>
      </c>
      <c r="S212" s="183">
        <v>0</v>
      </c>
      <c r="T212" s="184">
        <f t="shared" si="34"/>
        <v>0</v>
      </c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R212" s="185" t="s">
        <v>201</v>
      </c>
      <c r="AT212" s="185" t="s">
        <v>198</v>
      </c>
      <c r="AU212" s="185" t="s">
        <v>84</v>
      </c>
      <c r="AY212" s="84" t="s">
        <v>146</v>
      </c>
      <c r="BE212" s="186">
        <f t="shared" si="35"/>
        <v>0</v>
      </c>
      <c r="BF212" s="186">
        <f t="shared" si="36"/>
        <v>0</v>
      </c>
      <c r="BG212" s="186">
        <f t="shared" si="37"/>
        <v>0</v>
      </c>
      <c r="BH212" s="186">
        <f t="shared" si="38"/>
        <v>0</v>
      </c>
      <c r="BI212" s="186">
        <f t="shared" si="39"/>
        <v>0</v>
      </c>
      <c r="BJ212" s="84" t="s">
        <v>81</v>
      </c>
      <c r="BK212" s="186">
        <f t="shared" si="40"/>
        <v>0</v>
      </c>
      <c r="BL212" s="84" t="s">
        <v>195</v>
      </c>
      <c r="BM212" s="185" t="s">
        <v>421</v>
      </c>
    </row>
    <row r="213" spans="1:65" s="94" customFormat="1" ht="36" customHeight="1">
      <c r="A213" s="91"/>
      <c r="B213" s="92"/>
      <c r="C213" s="173">
        <v>67</v>
      </c>
      <c r="D213" s="173" t="s">
        <v>149</v>
      </c>
      <c r="E213" s="174" t="s">
        <v>423</v>
      </c>
      <c r="F213" s="175" t="s">
        <v>424</v>
      </c>
      <c r="G213" s="176" t="s">
        <v>161</v>
      </c>
      <c r="H213" s="177">
        <v>1</v>
      </c>
      <c r="I213" s="79"/>
      <c r="J213" s="178">
        <f t="shared" si="31"/>
        <v>0</v>
      </c>
      <c r="K213" s="179"/>
      <c r="L213" s="92"/>
      <c r="M213" s="180" t="s">
        <v>1</v>
      </c>
      <c r="N213" s="181" t="s">
        <v>38</v>
      </c>
      <c r="O213" s="182"/>
      <c r="P213" s="183">
        <f t="shared" si="32"/>
        <v>0</v>
      </c>
      <c r="Q213" s="183">
        <v>0</v>
      </c>
      <c r="R213" s="183">
        <f t="shared" si="33"/>
        <v>0</v>
      </c>
      <c r="S213" s="183">
        <v>0</v>
      </c>
      <c r="T213" s="184">
        <f t="shared" si="34"/>
        <v>0</v>
      </c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R213" s="185" t="s">
        <v>195</v>
      </c>
      <c r="AT213" s="185" t="s">
        <v>149</v>
      </c>
      <c r="AU213" s="185" t="s">
        <v>84</v>
      </c>
      <c r="AY213" s="84" t="s">
        <v>146</v>
      </c>
      <c r="BE213" s="186">
        <f t="shared" si="35"/>
        <v>0</v>
      </c>
      <c r="BF213" s="186">
        <f t="shared" si="36"/>
        <v>0</v>
      </c>
      <c r="BG213" s="186">
        <f t="shared" si="37"/>
        <v>0</v>
      </c>
      <c r="BH213" s="186">
        <f t="shared" si="38"/>
        <v>0</v>
      </c>
      <c r="BI213" s="186">
        <f t="shared" si="39"/>
        <v>0</v>
      </c>
      <c r="BJ213" s="84" t="s">
        <v>81</v>
      </c>
      <c r="BK213" s="186">
        <f t="shared" si="40"/>
        <v>0</v>
      </c>
      <c r="BL213" s="84" t="s">
        <v>195</v>
      </c>
      <c r="BM213" s="185" t="s">
        <v>425</v>
      </c>
    </row>
    <row r="214" spans="1:65" s="94" customFormat="1" ht="48" customHeight="1">
      <c r="A214" s="91"/>
      <c r="B214" s="92"/>
      <c r="C214" s="173">
        <v>68</v>
      </c>
      <c r="D214" s="173" t="s">
        <v>149</v>
      </c>
      <c r="E214" s="174" t="s">
        <v>427</v>
      </c>
      <c r="F214" s="175" t="s">
        <v>428</v>
      </c>
      <c r="G214" s="176" t="s">
        <v>161</v>
      </c>
      <c r="H214" s="177">
        <v>2</v>
      </c>
      <c r="I214" s="79"/>
      <c r="J214" s="178">
        <f t="shared" si="31"/>
        <v>0</v>
      </c>
      <c r="K214" s="179"/>
      <c r="L214" s="92"/>
      <c r="M214" s="180" t="s">
        <v>1</v>
      </c>
      <c r="N214" s="181" t="s">
        <v>38</v>
      </c>
      <c r="O214" s="182"/>
      <c r="P214" s="183">
        <f t="shared" si="32"/>
        <v>0</v>
      </c>
      <c r="Q214" s="183">
        <v>0</v>
      </c>
      <c r="R214" s="183">
        <f t="shared" si="33"/>
        <v>0</v>
      </c>
      <c r="S214" s="183">
        <v>0</v>
      </c>
      <c r="T214" s="184">
        <f t="shared" si="34"/>
        <v>0</v>
      </c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R214" s="185" t="s">
        <v>195</v>
      </c>
      <c r="AT214" s="185" t="s">
        <v>149</v>
      </c>
      <c r="AU214" s="185" t="s">
        <v>84</v>
      </c>
      <c r="AY214" s="84" t="s">
        <v>146</v>
      </c>
      <c r="BE214" s="186">
        <f t="shared" si="35"/>
        <v>0</v>
      </c>
      <c r="BF214" s="186">
        <f t="shared" si="36"/>
        <v>0</v>
      </c>
      <c r="BG214" s="186">
        <f t="shared" si="37"/>
        <v>0</v>
      </c>
      <c r="BH214" s="186">
        <f t="shared" si="38"/>
        <v>0</v>
      </c>
      <c r="BI214" s="186">
        <f t="shared" si="39"/>
        <v>0</v>
      </c>
      <c r="BJ214" s="84" t="s">
        <v>81</v>
      </c>
      <c r="BK214" s="186">
        <f t="shared" si="40"/>
        <v>0</v>
      </c>
      <c r="BL214" s="84" t="s">
        <v>195</v>
      </c>
      <c r="BM214" s="185" t="s">
        <v>429</v>
      </c>
    </row>
    <row r="215" spans="1:65" s="94" customFormat="1" ht="24" customHeight="1">
      <c r="A215" s="91"/>
      <c r="B215" s="92"/>
      <c r="C215" s="173">
        <v>69</v>
      </c>
      <c r="D215" s="173" t="s">
        <v>149</v>
      </c>
      <c r="E215" s="174" t="s">
        <v>435</v>
      </c>
      <c r="F215" s="175" t="s">
        <v>436</v>
      </c>
      <c r="G215" s="176" t="s">
        <v>437</v>
      </c>
      <c r="H215" s="177">
        <v>1</v>
      </c>
      <c r="I215" s="79"/>
      <c r="J215" s="178">
        <f t="shared" si="31"/>
        <v>0</v>
      </c>
      <c r="K215" s="179"/>
      <c r="L215" s="92"/>
      <c r="M215" s="180" t="s">
        <v>1</v>
      </c>
      <c r="N215" s="181" t="s">
        <v>39</v>
      </c>
      <c r="O215" s="182"/>
      <c r="P215" s="183">
        <f t="shared" si="32"/>
        <v>0</v>
      </c>
      <c r="Q215" s="183">
        <v>0</v>
      </c>
      <c r="R215" s="183">
        <f t="shared" si="33"/>
        <v>0</v>
      </c>
      <c r="S215" s="183">
        <v>0</v>
      </c>
      <c r="T215" s="184">
        <f t="shared" si="34"/>
        <v>0</v>
      </c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R215" s="185" t="s">
        <v>195</v>
      </c>
      <c r="AT215" s="185" t="s">
        <v>149</v>
      </c>
      <c r="AU215" s="185" t="s">
        <v>84</v>
      </c>
      <c r="AY215" s="84" t="s">
        <v>146</v>
      </c>
      <c r="BE215" s="186">
        <f t="shared" si="35"/>
        <v>0</v>
      </c>
      <c r="BF215" s="186">
        <f t="shared" si="36"/>
        <v>0</v>
      </c>
      <c r="BG215" s="186">
        <f t="shared" si="37"/>
        <v>0</v>
      </c>
      <c r="BH215" s="186">
        <f t="shared" si="38"/>
        <v>0</v>
      </c>
      <c r="BI215" s="186">
        <f t="shared" si="39"/>
        <v>0</v>
      </c>
      <c r="BJ215" s="84" t="s">
        <v>84</v>
      </c>
      <c r="BK215" s="186">
        <f t="shared" si="40"/>
        <v>0</v>
      </c>
      <c r="BL215" s="84" t="s">
        <v>195</v>
      </c>
      <c r="BM215" s="185" t="s">
        <v>438</v>
      </c>
    </row>
    <row r="216" spans="1:65" s="94" customFormat="1" ht="16.5" customHeight="1">
      <c r="A216" s="91"/>
      <c r="B216" s="92"/>
      <c r="C216" s="173">
        <v>70</v>
      </c>
      <c r="D216" s="173" t="s">
        <v>149</v>
      </c>
      <c r="E216" s="174" t="s">
        <v>440</v>
      </c>
      <c r="F216" s="175" t="s">
        <v>441</v>
      </c>
      <c r="G216" s="176" t="s">
        <v>161</v>
      </c>
      <c r="H216" s="177">
        <v>1</v>
      </c>
      <c r="I216" s="79"/>
      <c r="J216" s="178">
        <f t="shared" si="31"/>
        <v>0</v>
      </c>
      <c r="K216" s="179"/>
      <c r="L216" s="92"/>
      <c r="M216" s="180" t="s">
        <v>1</v>
      </c>
      <c r="N216" s="181" t="s">
        <v>39</v>
      </c>
      <c r="O216" s="182"/>
      <c r="P216" s="183">
        <f t="shared" si="32"/>
        <v>0</v>
      </c>
      <c r="Q216" s="183">
        <v>0</v>
      </c>
      <c r="R216" s="183">
        <f t="shared" si="33"/>
        <v>0</v>
      </c>
      <c r="S216" s="183">
        <v>0</v>
      </c>
      <c r="T216" s="184">
        <f t="shared" si="34"/>
        <v>0</v>
      </c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R216" s="185" t="s">
        <v>195</v>
      </c>
      <c r="AT216" s="185" t="s">
        <v>149</v>
      </c>
      <c r="AU216" s="185" t="s">
        <v>84</v>
      </c>
      <c r="AY216" s="84" t="s">
        <v>146</v>
      </c>
      <c r="BE216" s="186">
        <f t="shared" si="35"/>
        <v>0</v>
      </c>
      <c r="BF216" s="186">
        <f t="shared" si="36"/>
        <v>0</v>
      </c>
      <c r="BG216" s="186">
        <f t="shared" si="37"/>
        <v>0</v>
      </c>
      <c r="BH216" s="186">
        <f t="shared" si="38"/>
        <v>0</v>
      </c>
      <c r="BI216" s="186">
        <f t="shared" si="39"/>
        <v>0</v>
      </c>
      <c r="BJ216" s="84" t="s">
        <v>84</v>
      </c>
      <c r="BK216" s="186">
        <f t="shared" si="40"/>
        <v>0</v>
      </c>
      <c r="BL216" s="84" t="s">
        <v>195</v>
      </c>
      <c r="BM216" s="185" t="s">
        <v>442</v>
      </c>
    </row>
    <row r="217" spans="1:65" s="94" customFormat="1" ht="16.5" customHeight="1">
      <c r="A217" s="91"/>
      <c r="B217" s="92"/>
      <c r="C217" s="173">
        <v>71</v>
      </c>
      <c r="D217" s="173" t="s">
        <v>149</v>
      </c>
      <c r="E217" s="174" t="s">
        <v>448</v>
      </c>
      <c r="F217" s="175" t="s">
        <v>449</v>
      </c>
      <c r="G217" s="176" t="s">
        <v>161</v>
      </c>
      <c r="H217" s="177">
        <v>1</v>
      </c>
      <c r="I217" s="79"/>
      <c r="J217" s="178">
        <f t="shared" si="31"/>
        <v>0</v>
      </c>
      <c r="K217" s="179"/>
      <c r="L217" s="92"/>
      <c r="M217" s="180" t="s">
        <v>1</v>
      </c>
      <c r="N217" s="181" t="s">
        <v>39</v>
      </c>
      <c r="O217" s="182"/>
      <c r="P217" s="183">
        <f t="shared" si="32"/>
        <v>0</v>
      </c>
      <c r="Q217" s="183">
        <v>0</v>
      </c>
      <c r="R217" s="183">
        <f t="shared" si="33"/>
        <v>0</v>
      </c>
      <c r="S217" s="183">
        <v>0</v>
      </c>
      <c r="T217" s="184">
        <f t="shared" si="34"/>
        <v>0</v>
      </c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R217" s="185" t="s">
        <v>195</v>
      </c>
      <c r="AT217" s="185" t="s">
        <v>149</v>
      </c>
      <c r="AU217" s="185" t="s">
        <v>84</v>
      </c>
      <c r="AY217" s="84" t="s">
        <v>146</v>
      </c>
      <c r="BE217" s="186">
        <f t="shared" si="35"/>
        <v>0</v>
      </c>
      <c r="BF217" s="186">
        <f t="shared" si="36"/>
        <v>0</v>
      </c>
      <c r="BG217" s="186">
        <f t="shared" si="37"/>
        <v>0</v>
      </c>
      <c r="BH217" s="186">
        <f t="shared" si="38"/>
        <v>0</v>
      </c>
      <c r="BI217" s="186">
        <f t="shared" si="39"/>
        <v>0</v>
      </c>
      <c r="BJ217" s="84" t="s">
        <v>84</v>
      </c>
      <c r="BK217" s="186">
        <f t="shared" si="40"/>
        <v>0</v>
      </c>
      <c r="BL217" s="84" t="s">
        <v>195</v>
      </c>
      <c r="BM217" s="185" t="s">
        <v>450</v>
      </c>
    </row>
    <row r="218" spans="1:65" s="94" customFormat="1" ht="16.5" customHeight="1">
      <c r="A218" s="91"/>
      <c r="B218" s="92"/>
      <c r="C218" s="173">
        <v>72</v>
      </c>
      <c r="D218" s="173" t="s">
        <v>149</v>
      </c>
      <c r="E218" s="174" t="s">
        <v>452</v>
      </c>
      <c r="F218" s="175" t="s">
        <v>453</v>
      </c>
      <c r="G218" s="176" t="s">
        <v>161</v>
      </c>
      <c r="H218" s="177">
        <v>4</v>
      </c>
      <c r="I218" s="79"/>
      <c r="J218" s="178">
        <f t="shared" si="31"/>
        <v>0</v>
      </c>
      <c r="K218" s="179"/>
      <c r="L218" s="92"/>
      <c r="M218" s="180" t="s">
        <v>1</v>
      </c>
      <c r="N218" s="181" t="s">
        <v>39</v>
      </c>
      <c r="O218" s="182"/>
      <c r="P218" s="183">
        <f t="shared" si="32"/>
        <v>0</v>
      </c>
      <c r="Q218" s="183">
        <v>0</v>
      </c>
      <c r="R218" s="183">
        <f t="shared" si="33"/>
        <v>0</v>
      </c>
      <c r="S218" s="183">
        <v>0</v>
      </c>
      <c r="T218" s="184">
        <f t="shared" si="34"/>
        <v>0</v>
      </c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R218" s="185" t="s">
        <v>195</v>
      </c>
      <c r="AT218" s="185" t="s">
        <v>149</v>
      </c>
      <c r="AU218" s="185" t="s">
        <v>84</v>
      </c>
      <c r="AY218" s="84" t="s">
        <v>146</v>
      </c>
      <c r="BE218" s="186">
        <f t="shared" si="35"/>
        <v>0</v>
      </c>
      <c r="BF218" s="186">
        <f t="shared" si="36"/>
        <v>0</v>
      </c>
      <c r="BG218" s="186">
        <f t="shared" si="37"/>
        <v>0</v>
      </c>
      <c r="BH218" s="186">
        <f t="shared" si="38"/>
        <v>0</v>
      </c>
      <c r="BI218" s="186">
        <f t="shared" si="39"/>
        <v>0</v>
      </c>
      <c r="BJ218" s="84" t="s">
        <v>84</v>
      </c>
      <c r="BK218" s="186">
        <f t="shared" si="40"/>
        <v>0</v>
      </c>
      <c r="BL218" s="84" t="s">
        <v>195</v>
      </c>
      <c r="BM218" s="185" t="s">
        <v>454</v>
      </c>
    </row>
    <row r="219" spans="1:65" s="94" customFormat="1" ht="36" customHeight="1">
      <c r="A219" s="91"/>
      <c r="B219" s="92"/>
      <c r="C219" s="173">
        <v>73</v>
      </c>
      <c r="D219" s="173" t="s">
        <v>149</v>
      </c>
      <c r="E219" s="174" t="s">
        <v>456</v>
      </c>
      <c r="F219" s="175" t="s">
        <v>457</v>
      </c>
      <c r="G219" s="176" t="s">
        <v>170</v>
      </c>
      <c r="H219" s="177">
        <v>3.049</v>
      </c>
      <c r="I219" s="79"/>
      <c r="J219" s="178">
        <f t="shared" si="31"/>
        <v>0</v>
      </c>
      <c r="K219" s="179"/>
      <c r="L219" s="92"/>
      <c r="M219" s="180" t="s">
        <v>1</v>
      </c>
      <c r="N219" s="181" t="s">
        <v>39</v>
      </c>
      <c r="O219" s="182"/>
      <c r="P219" s="183">
        <f t="shared" si="32"/>
        <v>0</v>
      </c>
      <c r="Q219" s="183">
        <v>0</v>
      </c>
      <c r="R219" s="183">
        <f t="shared" si="33"/>
        <v>0</v>
      </c>
      <c r="S219" s="183">
        <v>0</v>
      </c>
      <c r="T219" s="184">
        <f t="shared" si="34"/>
        <v>0</v>
      </c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R219" s="185" t="s">
        <v>195</v>
      </c>
      <c r="AT219" s="185" t="s">
        <v>149</v>
      </c>
      <c r="AU219" s="185" t="s">
        <v>84</v>
      </c>
      <c r="AY219" s="84" t="s">
        <v>146</v>
      </c>
      <c r="BE219" s="186">
        <f t="shared" si="35"/>
        <v>0</v>
      </c>
      <c r="BF219" s="186">
        <f t="shared" si="36"/>
        <v>0</v>
      </c>
      <c r="BG219" s="186">
        <f t="shared" si="37"/>
        <v>0</v>
      </c>
      <c r="BH219" s="186">
        <f t="shared" si="38"/>
        <v>0</v>
      </c>
      <c r="BI219" s="186">
        <f t="shared" si="39"/>
        <v>0</v>
      </c>
      <c r="BJ219" s="84" t="s">
        <v>84</v>
      </c>
      <c r="BK219" s="186">
        <f t="shared" si="40"/>
        <v>0</v>
      </c>
      <c r="BL219" s="84" t="s">
        <v>195</v>
      </c>
      <c r="BM219" s="185" t="s">
        <v>458</v>
      </c>
    </row>
    <row r="220" spans="2:63" s="160" customFormat="1" ht="22.8" customHeight="1">
      <c r="B220" s="161"/>
      <c r="D220" s="162" t="s">
        <v>72</v>
      </c>
      <c r="E220" s="171" t="s">
        <v>459</v>
      </c>
      <c r="F220" s="171" t="s">
        <v>460</v>
      </c>
      <c r="I220" s="78"/>
      <c r="J220" s="172">
        <f>SUM(J221:J228)</f>
        <v>0</v>
      </c>
      <c r="L220" s="161"/>
      <c r="M220" s="165"/>
      <c r="N220" s="166"/>
      <c r="O220" s="166"/>
      <c r="P220" s="167">
        <f>SUM(P221:P228)</f>
        <v>0</v>
      </c>
      <c r="Q220" s="166"/>
      <c r="R220" s="167">
        <f>SUM(R221:R228)</f>
        <v>1.84591</v>
      </c>
      <c r="S220" s="166"/>
      <c r="T220" s="168">
        <f>SUM(T221:T228)</f>
        <v>0</v>
      </c>
      <c r="AR220" s="162" t="s">
        <v>84</v>
      </c>
      <c r="AT220" s="169" t="s">
        <v>72</v>
      </c>
      <c r="AU220" s="169" t="s">
        <v>81</v>
      </c>
      <c r="AY220" s="162" t="s">
        <v>146</v>
      </c>
      <c r="BK220" s="170">
        <f>SUM(BK221:BK228)</f>
        <v>0</v>
      </c>
    </row>
    <row r="221" spans="1:65" s="94" customFormat="1" ht="16.5" customHeight="1">
      <c r="A221" s="91"/>
      <c r="B221" s="92"/>
      <c r="C221" s="173">
        <v>74</v>
      </c>
      <c r="D221" s="173" t="s">
        <v>149</v>
      </c>
      <c r="E221" s="174" t="s">
        <v>462</v>
      </c>
      <c r="F221" s="175" t="s">
        <v>463</v>
      </c>
      <c r="G221" s="176" t="s">
        <v>152</v>
      </c>
      <c r="H221" s="177">
        <v>400</v>
      </c>
      <c r="I221" s="79"/>
      <c r="J221" s="178">
        <f aca="true" t="shared" si="42" ref="J221:J228">ROUND(I221*H221,2)</f>
        <v>0</v>
      </c>
      <c r="K221" s="179"/>
      <c r="L221" s="92"/>
      <c r="M221" s="180" t="s">
        <v>1</v>
      </c>
      <c r="N221" s="181" t="s">
        <v>38</v>
      </c>
      <c r="O221" s="182"/>
      <c r="P221" s="183">
        <f aca="true" t="shared" si="43" ref="P221:P228">O221*H221</f>
        <v>0</v>
      </c>
      <c r="Q221" s="183">
        <v>0</v>
      </c>
      <c r="R221" s="183">
        <f aca="true" t="shared" si="44" ref="R221:R228">Q221*H221</f>
        <v>0</v>
      </c>
      <c r="S221" s="183">
        <v>0</v>
      </c>
      <c r="T221" s="184">
        <f aca="true" t="shared" si="45" ref="T221:T228">S221*H221</f>
        <v>0</v>
      </c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R221" s="185" t="s">
        <v>195</v>
      </c>
      <c r="AT221" s="185" t="s">
        <v>149</v>
      </c>
      <c r="AU221" s="185" t="s">
        <v>84</v>
      </c>
      <c r="AY221" s="84" t="s">
        <v>146</v>
      </c>
      <c r="BE221" s="186">
        <f aca="true" t="shared" si="46" ref="BE221:BE228">IF(N221="základní",J221,0)</f>
        <v>0</v>
      </c>
      <c r="BF221" s="186">
        <f aca="true" t="shared" si="47" ref="BF221:BF228">IF(N221="snížená",J221,0)</f>
        <v>0</v>
      </c>
      <c r="BG221" s="186">
        <f aca="true" t="shared" si="48" ref="BG221:BG228">IF(N221="zákl. přenesená",J221,0)</f>
        <v>0</v>
      </c>
      <c r="BH221" s="186">
        <f aca="true" t="shared" si="49" ref="BH221:BH228">IF(N221="sníž. přenesená",J221,0)</f>
        <v>0</v>
      </c>
      <c r="BI221" s="186">
        <f aca="true" t="shared" si="50" ref="BI221:BI228">IF(N221="nulová",J221,0)</f>
        <v>0</v>
      </c>
      <c r="BJ221" s="84" t="s">
        <v>81</v>
      </c>
      <c r="BK221" s="186">
        <f aca="true" t="shared" si="51" ref="BK221:BK228">ROUND(I221*H221,2)</f>
        <v>0</v>
      </c>
      <c r="BL221" s="84" t="s">
        <v>195</v>
      </c>
      <c r="BM221" s="185" t="s">
        <v>464</v>
      </c>
    </row>
    <row r="222" spans="1:65" s="94" customFormat="1" ht="16.5" customHeight="1">
      <c r="A222" s="91"/>
      <c r="B222" s="92"/>
      <c r="C222" s="196">
        <v>75</v>
      </c>
      <c r="D222" s="196" t="s">
        <v>198</v>
      </c>
      <c r="E222" s="197" t="s">
        <v>466</v>
      </c>
      <c r="F222" s="198" t="s">
        <v>467</v>
      </c>
      <c r="G222" s="199" t="s">
        <v>152</v>
      </c>
      <c r="H222" s="200">
        <v>400</v>
      </c>
      <c r="I222" s="81"/>
      <c r="J222" s="201">
        <f t="shared" si="42"/>
        <v>0</v>
      </c>
      <c r="K222" s="202"/>
      <c r="L222" s="203"/>
      <c r="M222" s="204" t="s">
        <v>1</v>
      </c>
      <c r="N222" s="205" t="s">
        <v>38</v>
      </c>
      <c r="O222" s="182"/>
      <c r="P222" s="183">
        <f t="shared" si="43"/>
        <v>0</v>
      </c>
      <c r="Q222" s="183">
        <v>0.00225</v>
      </c>
      <c r="R222" s="183">
        <f t="shared" si="44"/>
        <v>0.8999999999999999</v>
      </c>
      <c r="S222" s="183">
        <v>0</v>
      </c>
      <c r="T222" s="184">
        <f t="shared" si="45"/>
        <v>0</v>
      </c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R222" s="185" t="s">
        <v>201</v>
      </c>
      <c r="AT222" s="185" t="s">
        <v>198</v>
      </c>
      <c r="AU222" s="185" t="s">
        <v>84</v>
      </c>
      <c r="AY222" s="84" t="s">
        <v>146</v>
      </c>
      <c r="BE222" s="186">
        <f t="shared" si="46"/>
        <v>0</v>
      </c>
      <c r="BF222" s="186">
        <f t="shared" si="47"/>
        <v>0</v>
      </c>
      <c r="BG222" s="186">
        <f t="shared" si="48"/>
        <v>0</v>
      </c>
      <c r="BH222" s="186">
        <f t="shared" si="49"/>
        <v>0</v>
      </c>
      <c r="BI222" s="186">
        <f t="shared" si="50"/>
        <v>0</v>
      </c>
      <c r="BJ222" s="84" t="s">
        <v>81</v>
      </c>
      <c r="BK222" s="186">
        <f t="shared" si="51"/>
        <v>0</v>
      </c>
      <c r="BL222" s="84" t="s">
        <v>195</v>
      </c>
      <c r="BM222" s="185" t="s">
        <v>468</v>
      </c>
    </row>
    <row r="223" spans="1:65" s="94" customFormat="1" ht="16.5" customHeight="1">
      <c r="A223" s="91"/>
      <c r="B223" s="92"/>
      <c r="C223" s="173">
        <v>76</v>
      </c>
      <c r="D223" s="173" t="s">
        <v>149</v>
      </c>
      <c r="E223" s="174" t="s">
        <v>470</v>
      </c>
      <c r="F223" s="175" t="s">
        <v>471</v>
      </c>
      <c r="G223" s="176" t="s">
        <v>152</v>
      </c>
      <c r="H223" s="177">
        <v>50</v>
      </c>
      <c r="I223" s="79"/>
      <c r="J223" s="178">
        <f t="shared" si="42"/>
        <v>0</v>
      </c>
      <c r="K223" s="179"/>
      <c r="L223" s="92"/>
      <c r="M223" s="180" t="s">
        <v>1</v>
      </c>
      <c r="N223" s="181" t="s">
        <v>38</v>
      </c>
      <c r="O223" s="182"/>
      <c r="P223" s="183">
        <f t="shared" si="43"/>
        <v>0</v>
      </c>
      <c r="Q223" s="183">
        <v>0</v>
      </c>
      <c r="R223" s="183">
        <f t="shared" si="44"/>
        <v>0</v>
      </c>
      <c r="S223" s="183">
        <v>0</v>
      </c>
      <c r="T223" s="184">
        <f t="shared" si="45"/>
        <v>0</v>
      </c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R223" s="185" t="s">
        <v>195</v>
      </c>
      <c r="AT223" s="185" t="s">
        <v>149</v>
      </c>
      <c r="AU223" s="185" t="s">
        <v>84</v>
      </c>
      <c r="AY223" s="84" t="s">
        <v>146</v>
      </c>
      <c r="BE223" s="186">
        <f t="shared" si="46"/>
        <v>0</v>
      </c>
      <c r="BF223" s="186">
        <f t="shared" si="47"/>
        <v>0</v>
      </c>
      <c r="BG223" s="186">
        <f t="shared" si="48"/>
        <v>0</v>
      </c>
      <c r="BH223" s="186">
        <f t="shared" si="49"/>
        <v>0</v>
      </c>
      <c r="BI223" s="186">
        <f t="shared" si="50"/>
        <v>0</v>
      </c>
      <c r="BJ223" s="84" t="s">
        <v>81</v>
      </c>
      <c r="BK223" s="186">
        <f t="shared" si="51"/>
        <v>0</v>
      </c>
      <c r="BL223" s="84" t="s">
        <v>195</v>
      </c>
      <c r="BM223" s="185" t="s">
        <v>472</v>
      </c>
    </row>
    <row r="224" spans="1:65" s="94" customFormat="1" ht="16.5" customHeight="1">
      <c r="A224" s="91"/>
      <c r="B224" s="92"/>
      <c r="C224" s="196">
        <v>77</v>
      </c>
      <c r="D224" s="196" t="s">
        <v>198</v>
      </c>
      <c r="E224" s="197" t="s">
        <v>474</v>
      </c>
      <c r="F224" s="198" t="s">
        <v>475</v>
      </c>
      <c r="G224" s="199" t="s">
        <v>152</v>
      </c>
      <c r="H224" s="200">
        <v>50</v>
      </c>
      <c r="I224" s="81"/>
      <c r="J224" s="201">
        <f t="shared" si="42"/>
        <v>0</v>
      </c>
      <c r="K224" s="202"/>
      <c r="L224" s="203"/>
      <c r="M224" s="204" t="s">
        <v>1</v>
      </c>
      <c r="N224" s="205" t="s">
        <v>38</v>
      </c>
      <c r="O224" s="182"/>
      <c r="P224" s="183">
        <f t="shared" si="43"/>
        <v>0</v>
      </c>
      <c r="Q224" s="183">
        <v>0.0045</v>
      </c>
      <c r="R224" s="183">
        <f t="shared" si="44"/>
        <v>0.22499999999999998</v>
      </c>
      <c r="S224" s="183">
        <v>0</v>
      </c>
      <c r="T224" s="184">
        <f t="shared" si="45"/>
        <v>0</v>
      </c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R224" s="185" t="s">
        <v>201</v>
      </c>
      <c r="AT224" s="185" t="s">
        <v>198</v>
      </c>
      <c r="AU224" s="185" t="s">
        <v>84</v>
      </c>
      <c r="AY224" s="84" t="s">
        <v>146</v>
      </c>
      <c r="BE224" s="186">
        <f t="shared" si="46"/>
        <v>0</v>
      </c>
      <c r="BF224" s="186">
        <f t="shared" si="47"/>
        <v>0</v>
      </c>
      <c r="BG224" s="186">
        <f t="shared" si="48"/>
        <v>0</v>
      </c>
      <c r="BH224" s="186">
        <f t="shared" si="49"/>
        <v>0</v>
      </c>
      <c r="BI224" s="186">
        <f t="shared" si="50"/>
        <v>0</v>
      </c>
      <c r="BJ224" s="84" t="s">
        <v>81</v>
      </c>
      <c r="BK224" s="186">
        <f t="shared" si="51"/>
        <v>0</v>
      </c>
      <c r="BL224" s="84" t="s">
        <v>195</v>
      </c>
      <c r="BM224" s="185" t="s">
        <v>476</v>
      </c>
    </row>
    <row r="225" spans="1:65" s="94" customFormat="1" ht="16.5" customHeight="1">
      <c r="A225" s="91"/>
      <c r="B225" s="92"/>
      <c r="C225" s="173">
        <v>78</v>
      </c>
      <c r="D225" s="173" t="s">
        <v>149</v>
      </c>
      <c r="E225" s="174" t="s">
        <v>478</v>
      </c>
      <c r="F225" s="175" t="s">
        <v>479</v>
      </c>
      <c r="G225" s="176" t="s">
        <v>152</v>
      </c>
      <c r="H225" s="177">
        <v>60</v>
      </c>
      <c r="I225" s="79"/>
      <c r="J225" s="178">
        <f t="shared" si="42"/>
        <v>0</v>
      </c>
      <c r="K225" s="179"/>
      <c r="L225" s="92"/>
      <c r="M225" s="180" t="s">
        <v>1</v>
      </c>
      <c r="N225" s="181" t="s">
        <v>38</v>
      </c>
      <c r="O225" s="182"/>
      <c r="P225" s="183">
        <f t="shared" si="43"/>
        <v>0</v>
      </c>
      <c r="Q225" s="183">
        <v>0</v>
      </c>
      <c r="R225" s="183">
        <f t="shared" si="44"/>
        <v>0</v>
      </c>
      <c r="S225" s="183">
        <v>0</v>
      </c>
      <c r="T225" s="184">
        <f t="shared" si="45"/>
        <v>0</v>
      </c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R225" s="185" t="s">
        <v>195</v>
      </c>
      <c r="AT225" s="185" t="s">
        <v>149</v>
      </c>
      <c r="AU225" s="185" t="s">
        <v>84</v>
      </c>
      <c r="AY225" s="84" t="s">
        <v>146</v>
      </c>
      <c r="BE225" s="186">
        <f t="shared" si="46"/>
        <v>0</v>
      </c>
      <c r="BF225" s="186">
        <f t="shared" si="47"/>
        <v>0</v>
      </c>
      <c r="BG225" s="186">
        <f t="shared" si="48"/>
        <v>0</v>
      </c>
      <c r="BH225" s="186">
        <f t="shared" si="49"/>
        <v>0</v>
      </c>
      <c r="BI225" s="186">
        <f t="shared" si="50"/>
        <v>0</v>
      </c>
      <c r="BJ225" s="84" t="s">
        <v>81</v>
      </c>
      <c r="BK225" s="186">
        <f t="shared" si="51"/>
        <v>0</v>
      </c>
      <c r="BL225" s="84" t="s">
        <v>195</v>
      </c>
      <c r="BM225" s="185" t="s">
        <v>480</v>
      </c>
    </row>
    <row r="226" spans="1:65" s="94" customFormat="1" ht="16.5" customHeight="1">
      <c r="A226" s="91"/>
      <c r="B226" s="92"/>
      <c r="C226" s="196">
        <v>79</v>
      </c>
      <c r="D226" s="196" t="s">
        <v>198</v>
      </c>
      <c r="E226" s="197" t="s">
        <v>482</v>
      </c>
      <c r="F226" s="198" t="s">
        <v>483</v>
      </c>
      <c r="G226" s="199" t="s">
        <v>152</v>
      </c>
      <c r="H226" s="200">
        <v>60</v>
      </c>
      <c r="I226" s="81"/>
      <c r="J226" s="201">
        <f t="shared" si="42"/>
        <v>0</v>
      </c>
      <c r="K226" s="202"/>
      <c r="L226" s="203"/>
      <c r="M226" s="204" t="s">
        <v>1</v>
      </c>
      <c r="N226" s="205" t="s">
        <v>38</v>
      </c>
      <c r="O226" s="182"/>
      <c r="P226" s="183">
        <f t="shared" si="43"/>
        <v>0</v>
      </c>
      <c r="Q226" s="183">
        <v>0.012</v>
      </c>
      <c r="R226" s="183">
        <f t="shared" si="44"/>
        <v>0.72</v>
      </c>
      <c r="S226" s="183">
        <v>0</v>
      </c>
      <c r="T226" s="184">
        <f t="shared" si="45"/>
        <v>0</v>
      </c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R226" s="185" t="s">
        <v>201</v>
      </c>
      <c r="AT226" s="185" t="s">
        <v>198</v>
      </c>
      <c r="AU226" s="185" t="s">
        <v>84</v>
      </c>
      <c r="AY226" s="84" t="s">
        <v>146</v>
      </c>
      <c r="BE226" s="186">
        <f t="shared" si="46"/>
        <v>0</v>
      </c>
      <c r="BF226" s="186">
        <f t="shared" si="47"/>
        <v>0</v>
      </c>
      <c r="BG226" s="186">
        <f t="shared" si="48"/>
        <v>0</v>
      </c>
      <c r="BH226" s="186">
        <f t="shared" si="49"/>
        <v>0</v>
      </c>
      <c r="BI226" s="186">
        <f t="shared" si="50"/>
        <v>0</v>
      </c>
      <c r="BJ226" s="84" t="s">
        <v>81</v>
      </c>
      <c r="BK226" s="186">
        <f t="shared" si="51"/>
        <v>0</v>
      </c>
      <c r="BL226" s="84" t="s">
        <v>195</v>
      </c>
      <c r="BM226" s="185" t="s">
        <v>484</v>
      </c>
    </row>
    <row r="227" spans="1:65" s="94" customFormat="1" ht="24" customHeight="1">
      <c r="A227" s="91"/>
      <c r="B227" s="92"/>
      <c r="C227" s="173">
        <v>80</v>
      </c>
      <c r="D227" s="173" t="s">
        <v>149</v>
      </c>
      <c r="E227" s="174" t="s">
        <v>486</v>
      </c>
      <c r="F227" s="175" t="s">
        <v>487</v>
      </c>
      <c r="G227" s="176" t="s">
        <v>161</v>
      </c>
      <c r="H227" s="177">
        <v>7</v>
      </c>
      <c r="I227" s="79"/>
      <c r="J227" s="178">
        <f t="shared" si="42"/>
        <v>0</v>
      </c>
      <c r="K227" s="179"/>
      <c r="L227" s="92"/>
      <c r="M227" s="180" t="s">
        <v>1</v>
      </c>
      <c r="N227" s="181" t="s">
        <v>38</v>
      </c>
      <c r="O227" s="182"/>
      <c r="P227" s="183">
        <f t="shared" si="43"/>
        <v>0</v>
      </c>
      <c r="Q227" s="183">
        <v>0</v>
      </c>
      <c r="R227" s="183">
        <f t="shared" si="44"/>
        <v>0</v>
      </c>
      <c r="S227" s="183">
        <v>0</v>
      </c>
      <c r="T227" s="184">
        <f t="shared" si="45"/>
        <v>0</v>
      </c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R227" s="185" t="s">
        <v>195</v>
      </c>
      <c r="AT227" s="185" t="s">
        <v>149</v>
      </c>
      <c r="AU227" s="185" t="s">
        <v>84</v>
      </c>
      <c r="AY227" s="84" t="s">
        <v>146</v>
      </c>
      <c r="BE227" s="186">
        <f t="shared" si="46"/>
        <v>0</v>
      </c>
      <c r="BF227" s="186">
        <f t="shared" si="47"/>
        <v>0</v>
      </c>
      <c r="BG227" s="186">
        <f t="shared" si="48"/>
        <v>0</v>
      </c>
      <c r="BH227" s="186">
        <f t="shared" si="49"/>
        <v>0</v>
      </c>
      <c r="BI227" s="186">
        <f t="shared" si="50"/>
        <v>0</v>
      </c>
      <c r="BJ227" s="84" t="s">
        <v>81</v>
      </c>
      <c r="BK227" s="186">
        <f t="shared" si="51"/>
        <v>0</v>
      </c>
      <c r="BL227" s="84" t="s">
        <v>195</v>
      </c>
      <c r="BM227" s="185" t="s">
        <v>488</v>
      </c>
    </row>
    <row r="228" spans="1:65" s="94" customFormat="1" ht="16.5" customHeight="1">
      <c r="A228" s="91"/>
      <c r="B228" s="92"/>
      <c r="C228" s="196">
        <v>81</v>
      </c>
      <c r="D228" s="196" t="s">
        <v>198</v>
      </c>
      <c r="E228" s="197" t="s">
        <v>490</v>
      </c>
      <c r="F228" s="198" t="s">
        <v>491</v>
      </c>
      <c r="G228" s="199" t="s">
        <v>161</v>
      </c>
      <c r="H228" s="200">
        <v>7</v>
      </c>
      <c r="I228" s="81"/>
      <c r="J228" s="201">
        <f t="shared" si="42"/>
        <v>0</v>
      </c>
      <c r="K228" s="202"/>
      <c r="L228" s="203"/>
      <c r="M228" s="204" t="s">
        <v>1</v>
      </c>
      <c r="N228" s="205" t="s">
        <v>38</v>
      </c>
      <c r="O228" s="182"/>
      <c r="P228" s="183">
        <f t="shared" si="43"/>
        <v>0</v>
      </c>
      <c r="Q228" s="183">
        <v>0.00013</v>
      </c>
      <c r="R228" s="183">
        <f t="shared" si="44"/>
        <v>0.0009099999999999999</v>
      </c>
      <c r="S228" s="183">
        <v>0</v>
      </c>
      <c r="T228" s="184">
        <f t="shared" si="45"/>
        <v>0</v>
      </c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R228" s="185" t="s">
        <v>201</v>
      </c>
      <c r="AT228" s="185" t="s">
        <v>198</v>
      </c>
      <c r="AU228" s="185" t="s">
        <v>84</v>
      </c>
      <c r="AY228" s="84" t="s">
        <v>146</v>
      </c>
      <c r="BE228" s="186">
        <f t="shared" si="46"/>
        <v>0</v>
      </c>
      <c r="BF228" s="186">
        <f t="shared" si="47"/>
        <v>0</v>
      </c>
      <c r="BG228" s="186">
        <f t="shared" si="48"/>
        <v>0</v>
      </c>
      <c r="BH228" s="186">
        <f t="shared" si="49"/>
        <v>0</v>
      </c>
      <c r="BI228" s="186">
        <f t="shared" si="50"/>
        <v>0</v>
      </c>
      <c r="BJ228" s="84" t="s">
        <v>81</v>
      </c>
      <c r="BK228" s="186">
        <f t="shared" si="51"/>
        <v>0</v>
      </c>
      <c r="BL228" s="84" t="s">
        <v>195</v>
      </c>
      <c r="BM228" s="185" t="s">
        <v>492</v>
      </c>
    </row>
    <row r="229" spans="2:63" s="160" customFormat="1" ht="22.8" customHeight="1">
      <c r="B229" s="161"/>
      <c r="D229" s="162" t="s">
        <v>72</v>
      </c>
      <c r="E229" s="171" t="s">
        <v>493</v>
      </c>
      <c r="F229" s="171" t="s">
        <v>460</v>
      </c>
      <c r="I229" s="78"/>
      <c r="J229" s="172">
        <f>SUM(J230:J231)</f>
        <v>0</v>
      </c>
      <c r="L229" s="161"/>
      <c r="M229" s="165"/>
      <c r="N229" s="166"/>
      <c r="O229" s="166"/>
      <c r="P229" s="167">
        <f>SUM(P230:P231)</f>
        <v>0</v>
      </c>
      <c r="Q229" s="166"/>
      <c r="R229" s="167">
        <f>SUM(R230:R231)</f>
        <v>0.001296</v>
      </c>
      <c r="S229" s="166"/>
      <c r="T229" s="168">
        <f>SUM(T230:T231)</f>
        <v>0</v>
      </c>
      <c r="AR229" s="162" t="s">
        <v>84</v>
      </c>
      <c r="AT229" s="169" t="s">
        <v>72</v>
      </c>
      <c r="AU229" s="169" t="s">
        <v>81</v>
      </c>
      <c r="AY229" s="162" t="s">
        <v>146</v>
      </c>
      <c r="BK229" s="170">
        <f>SUM(BK230:BK231)</f>
        <v>0</v>
      </c>
    </row>
    <row r="230" spans="1:65" s="94" customFormat="1" ht="24" customHeight="1">
      <c r="A230" s="91"/>
      <c r="B230" s="92"/>
      <c r="C230" s="173">
        <v>82</v>
      </c>
      <c r="D230" s="173" t="s">
        <v>149</v>
      </c>
      <c r="E230" s="174" t="s">
        <v>495</v>
      </c>
      <c r="F230" s="175" t="s">
        <v>496</v>
      </c>
      <c r="G230" s="176" t="s">
        <v>161</v>
      </c>
      <c r="H230" s="177">
        <v>27</v>
      </c>
      <c r="I230" s="79"/>
      <c r="J230" s="178">
        <f>ROUND(I230*H230,2)</f>
        <v>0</v>
      </c>
      <c r="K230" s="179"/>
      <c r="L230" s="92"/>
      <c r="M230" s="180" t="s">
        <v>1</v>
      </c>
      <c r="N230" s="181" t="s">
        <v>39</v>
      </c>
      <c r="O230" s="182"/>
      <c r="P230" s="183">
        <f>O230*H230</f>
        <v>0</v>
      </c>
      <c r="Q230" s="183">
        <v>0</v>
      </c>
      <c r="R230" s="183">
        <f>Q230*H230</f>
        <v>0</v>
      </c>
      <c r="S230" s="183">
        <v>0</v>
      </c>
      <c r="T230" s="184">
        <f>S230*H230</f>
        <v>0</v>
      </c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R230" s="185" t="s">
        <v>195</v>
      </c>
      <c r="AT230" s="185" t="s">
        <v>149</v>
      </c>
      <c r="AU230" s="185" t="s">
        <v>84</v>
      </c>
      <c r="AY230" s="84" t="s">
        <v>146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84" t="s">
        <v>84</v>
      </c>
      <c r="BK230" s="186">
        <f>ROUND(I230*H230,2)</f>
        <v>0</v>
      </c>
      <c r="BL230" s="84" t="s">
        <v>195</v>
      </c>
      <c r="BM230" s="185" t="s">
        <v>497</v>
      </c>
    </row>
    <row r="231" spans="1:65" s="94" customFormat="1" ht="16.5" customHeight="1">
      <c r="A231" s="91"/>
      <c r="B231" s="92"/>
      <c r="C231" s="196">
        <v>83</v>
      </c>
      <c r="D231" s="196" t="s">
        <v>198</v>
      </c>
      <c r="E231" s="197" t="s">
        <v>499</v>
      </c>
      <c r="F231" s="198" t="s">
        <v>500</v>
      </c>
      <c r="G231" s="199" t="s">
        <v>161</v>
      </c>
      <c r="H231" s="200">
        <v>27</v>
      </c>
      <c r="I231" s="81"/>
      <c r="J231" s="201">
        <f>ROUND(I231*H231,2)</f>
        <v>0</v>
      </c>
      <c r="K231" s="202"/>
      <c r="L231" s="203"/>
      <c r="M231" s="204" t="s">
        <v>1</v>
      </c>
      <c r="N231" s="205" t="s">
        <v>39</v>
      </c>
      <c r="O231" s="182"/>
      <c r="P231" s="183">
        <f>O231*H231</f>
        <v>0</v>
      </c>
      <c r="Q231" s="183">
        <v>4.8E-05</v>
      </c>
      <c r="R231" s="183">
        <f>Q231*H231</f>
        <v>0.001296</v>
      </c>
      <c r="S231" s="183">
        <v>0</v>
      </c>
      <c r="T231" s="184">
        <f>S231*H231</f>
        <v>0</v>
      </c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R231" s="185" t="s">
        <v>201</v>
      </c>
      <c r="AT231" s="185" t="s">
        <v>198</v>
      </c>
      <c r="AU231" s="185" t="s">
        <v>84</v>
      </c>
      <c r="AY231" s="84" t="s">
        <v>146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84" t="s">
        <v>84</v>
      </c>
      <c r="BK231" s="186">
        <f>ROUND(I231*H231,2)</f>
        <v>0</v>
      </c>
      <c r="BL231" s="84" t="s">
        <v>195</v>
      </c>
      <c r="BM231" s="185" t="s">
        <v>501</v>
      </c>
    </row>
    <row r="232" spans="2:63" s="160" customFormat="1" ht="25.95" customHeight="1">
      <c r="B232" s="161"/>
      <c r="D232" s="162" t="s">
        <v>72</v>
      </c>
      <c r="E232" s="163" t="s">
        <v>198</v>
      </c>
      <c r="F232" s="163" t="s">
        <v>502</v>
      </c>
      <c r="I232" s="78"/>
      <c r="J232" s="164">
        <f>SUM(J233,J241)</f>
        <v>0</v>
      </c>
      <c r="L232" s="161"/>
      <c r="M232" s="165"/>
      <c r="N232" s="166"/>
      <c r="O232" s="166"/>
      <c r="P232" s="167">
        <f>P233+P241</f>
        <v>0</v>
      </c>
      <c r="Q232" s="166"/>
      <c r="R232" s="167">
        <f>R233+R241</f>
        <v>0.9858</v>
      </c>
      <c r="S232" s="166"/>
      <c r="T232" s="168">
        <f>T233+T241</f>
        <v>0</v>
      </c>
      <c r="AR232" s="162" t="s">
        <v>147</v>
      </c>
      <c r="AT232" s="169" t="s">
        <v>72</v>
      </c>
      <c r="AU232" s="169" t="s">
        <v>73</v>
      </c>
      <c r="AY232" s="162" t="s">
        <v>146</v>
      </c>
      <c r="BK232" s="170">
        <f>BK233+BK241</f>
        <v>0</v>
      </c>
    </row>
    <row r="233" spans="2:63" s="160" customFormat="1" ht="22.8" customHeight="1">
      <c r="B233" s="161"/>
      <c r="D233" s="162" t="s">
        <v>72</v>
      </c>
      <c r="E233" s="171" t="s">
        <v>503</v>
      </c>
      <c r="F233" s="171" t="s">
        <v>504</v>
      </c>
      <c r="I233" s="78"/>
      <c r="J233" s="172">
        <f>SUM(J234:J240)</f>
        <v>0</v>
      </c>
      <c r="L233" s="161"/>
      <c r="M233" s="165"/>
      <c r="N233" s="166"/>
      <c r="O233" s="166"/>
      <c r="P233" s="167">
        <f>SUM(P234:P240)</f>
        <v>0</v>
      </c>
      <c r="Q233" s="166"/>
      <c r="R233" s="167">
        <f>SUM(R234:R240)</f>
        <v>0.9583</v>
      </c>
      <c r="S233" s="166"/>
      <c r="T233" s="168">
        <f>SUM(T234:T240)</f>
        <v>0</v>
      </c>
      <c r="AR233" s="162" t="s">
        <v>147</v>
      </c>
      <c r="AT233" s="169" t="s">
        <v>72</v>
      </c>
      <c r="AU233" s="169" t="s">
        <v>81</v>
      </c>
      <c r="AY233" s="162" t="s">
        <v>146</v>
      </c>
      <c r="BK233" s="170">
        <f>SUM(BK234:BK240)</f>
        <v>0</v>
      </c>
    </row>
    <row r="234" spans="1:65" s="94" customFormat="1" ht="24" customHeight="1">
      <c r="A234" s="91"/>
      <c r="B234" s="92"/>
      <c r="C234" s="173">
        <v>84</v>
      </c>
      <c r="D234" s="173" t="s">
        <v>149</v>
      </c>
      <c r="E234" s="174" t="s">
        <v>506</v>
      </c>
      <c r="F234" s="175" t="s">
        <v>507</v>
      </c>
      <c r="G234" s="176" t="s">
        <v>161</v>
      </c>
      <c r="H234" s="177">
        <v>2000</v>
      </c>
      <c r="I234" s="79"/>
      <c r="J234" s="178">
        <f>ROUND(I234*H234,2)</f>
        <v>0</v>
      </c>
      <c r="K234" s="179"/>
      <c r="L234" s="92"/>
      <c r="M234" s="180" t="s">
        <v>1</v>
      </c>
      <c r="N234" s="181" t="s">
        <v>38</v>
      </c>
      <c r="O234" s="182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R234" s="185" t="s">
        <v>422</v>
      </c>
      <c r="AT234" s="185" t="s">
        <v>149</v>
      </c>
      <c r="AU234" s="185" t="s">
        <v>84</v>
      </c>
      <c r="AY234" s="84" t="s">
        <v>146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84" t="s">
        <v>81</v>
      </c>
      <c r="BK234" s="186">
        <f>ROUND(I234*H234,2)</f>
        <v>0</v>
      </c>
      <c r="BL234" s="84" t="s">
        <v>422</v>
      </c>
      <c r="BM234" s="185" t="s">
        <v>508</v>
      </c>
    </row>
    <row r="235" spans="1:65" s="94" customFormat="1" ht="16.5" customHeight="1">
      <c r="A235" s="91"/>
      <c r="B235" s="92"/>
      <c r="C235" s="196">
        <v>85</v>
      </c>
      <c r="D235" s="196" t="s">
        <v>198</v>
      </c>
      <c r="E235" s="197" t="s">
        <v>510</v>
      </c>
      <c r="F235" s="198" t="s">
        <v>511</v>
      </c>
      <c r="G235" s="199" t="s">
        <v>161</v>
      </c>
      <c r="H235" s="200">
        <v>2000</v>
      </c>
      <c r="I235" s="81"/>
      <c r="J235" s="201">
        <f>ROUND(I235*H235,2)</f>
        <v>0</v>
      </c>
      <c r="K235" s="202"/>
      <c r="L235" s="203"/>
      <c r="M235" s="204" t="s">
        <v>1</v>
      </c>
      <c r="N235" s="205" t="s">
        <v>38</v>
      </c>
      <c r="O235" s="182"/>
      <c r="P235" s="183">
        <f>O235*H235</f>
        <v>0</v>
      </c>
      <c r="Q235" s="183">
        <v>0.00034</v>
      </c>
      <c r="R235" s="183">
        <f>Q235*H235</f>
        <v>0.68</v>
      </c>
      <c r="S235" s="183">
        <v>0</v>
      </c>
      <c r="T235" s="184">
        <f>S235*H235</f>
        <v>0</v>
      </c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R235" s="185" t="s">
        <v>512</v>
      </c>
      <c r="AT235" s="185" t="s">
        <v>198</v>
      </c>
      <c r="AU235" s="185" t="s">
        <v>84</v>
      </c>
      <c r="AY235" s="84" t="s">
        <v>146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84" t="s">
        <v>81</v>
      </c>
      <c r="BK235" s="186">
        <f>ROUND(I235*H235,2)</f>
        <v>0</v>
      </c>
      <c r="BL235" s="84" t="s">
        <v>512</v>
      </c>
      <c r="BM235" s="185" t="s">
        <v>513</v>
      </c>
    </row>
    <row r="236" spans="1:65" s="94" customFormat="1" ht="48" customHeight="1">
      <c r="A236" s="91"/>
      <c r="B236" s="92"/>
      <c r="C236" s="173">
        <v>86</v>
      </c>
      <c r="D236" s="173" t="s">
        <v>149</v>
      </c>
      <c r="E236" s="174" t="s">
        <v>515</v>
      </c>
      <c r="F236" s="175" t="s">
        <v>516</v>
      </c>
      <c r="G236" s="176" t="s">
        <v>152</v>
      </c>
      <c r="H236" s="177">
        <v>1000</v>
      </c>
      <c r="I236" s="79"/>
      <c r="J236" s="178">
        <f>ROUND(I236*H236,2)</f>
        <v>0</v>
      </c>
      <c r="K236" s="179"/>
      <c r="L236" s="92"/>
      <c r="M236" s="180" t="s">
        <v>1</v>
      </c>
      <c r="N236" s="181" t="s">
        <v>38</v>
      </c>
      <c r="O236" s="182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R236" s="185" t="s">
        <v>422</v>
      </c>
      <c r="AT236" s="185" t="s">
        <v>149</v>
      </c>
      <c r="AU236" s="185" t="s">
        <v>84</v>
      </c>
      <c r="AY236" s="84" t="s">
        <v>146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84" t="s">
        <v>81</v>
      </c>
      <c r="BK236" s="186">
        <f>ROUND(I236*H236,2)</f>
        <v>0</v>
      </c>
      <c r="BL236" s="84" t="s">
        <v>422</v>
      </c>
      <c r="BM236" s="185" t="s">
        <v>517</v>
      </c>
    </row>
    <row r="237" spans="1:65" s="94" customFormat="1" ht="16.5" customHeight="1">
      <c r="A237" s="91"/>
      <c r="B237" s="92"/>
      <c r="C237" s="196">
        <v>87</v>
      </c>
      <c r="D237" s="196" t="s">
        <v>198</v>
      </c>
      <c r="E237" s="197" t="s">
        <v>519</v>
      </c>
      <c r="F237" s="198" t="s">
        <v>520</v>
      </c>
      <c r="G237" s="199" t="s">
        <v>152</v>
      </c>
      <c r="H237" s="200">
        <v>1150</v>
      </c>
      <c r="I237" s="81"/>
      <c r="J237" s="201">
        <f>ROUND(I237*H237,2)</f>
        <v>0</v>
      </c>
      <c r="K237" s="202"/>
      <c r="L237" s="203"/>
      <c r="M237" s="204" t="s">
        <v>1</v>
      </c>
      <c r="N237" s="205" t="s">
        <v>38</v>
      </c>
      <c r="O237" s="182"/>
      <c r="P237" s="183">
        <f>O237*H237</f>
        <v>0</v>
      </c>
      <c r="Q237" s="183">
        <v>5E-05</v>
      </c>
      <c r="R237" s="183">
        <f>Q237*H237</f>
        <v>0.0575</v>
      </c>
      <c r="S237" s="183">
        <v>0</v>
      </c>
      <c r="T237" s="184">
        <f>S237*H237</f>
        <v>0</v>
      </c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R237" s="185" t="s">
        <v>512</v>
      </c>
      <c r="AT237" s="185" t="s">
        <v>198</v>
      </c>
      <c r="AU237" s="185" t="s">
        <v>84</v>
      </c>
      <c r="AY237" s="84" t="s">
        <v>146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84" t="s">
        <v>81</v>
      </c>
      <c r="BK237" s="186">
        <f>ROUND(I237*H237,2)</f>
        <v>0</v>
      </c>
      <c r="BL237" s="84" t="s">
        <v>512</v>
      </c>
      <c r="BM237" s="185" t="s">
        <v>521</v>
      </c>
    </row>
    <row r="238" spans="2:51" s="187" customFormat="1" ht="12">
      <c r="B238" s="188"/>
      <c r="D238" s="189" t="s">
        <v>155</v>
      </c>
      <c r="F238" s="191" t="s">
        <v>522</v>
      </c>
      <c r="H238" s="192">
        <v>1150</v>
      </c>
      <c r="I238" s="80"/>
      <c r="L238" s="188"/>
      <c r="M238" s="193"/>
      <c r="N238" s="194"/>
      <c r="O238" s="194"/>
      <c r="P238" s="194"/>
      <c r="Q238" s="194"/>
      <c r="R238" s="194"/>
      <c r="S238" s="194"/>
      <c r="T238" s="195"/>
      <c r="AT238" s="190" t="s">
        <v>155</v>
      </c>
      <c r="AU238" s="190" t="s">
        <v>84</v>
      </c>
      <c r="AV238" s="187" t="s">
        <v>84</v>
      </c>
      <c r="AW238" s="187" t="s">
        <v>3</v>
      </c>
      <c r="AX238" s="187" t="s">
        <v>81</v>
      </c>
      <c r="AY238" s="190" t="s">
        <v>146</v>
      </c>
    </row>
    <row r="239" spans="1:65" s="94" customFormat="1" ht="36" customHeight="1">
      <c r="A239" s="91"/>
      <c r="B239" s="92"/>
      <c r="C239" s="173">
        <v>88</v>
      </c>
      <c r="D239" s="173" t="s">
        <v>149</v>
      </c>
      <c r="E239" s="174" t="s">
        <v>524</v>
      </c>
      <c r="F239" s="175" t="s">
        <v>525</v>
      </c>
      <c r="G239" s="176" t="s">
        <v>152</v>
      </c>
      <c r="H239" s="177">
        <v>160</v>
      </c>
      <c r="I239" s="79"/>
      <c r="J239" s="178">
        <f>ROUND(I239*H239,2)</f>
        <v>0</v>
      </c>
      <c r="K239" s="179"/>
      <c r="L239" s="92"/>
      <c r="M239" s="180" t="s">
        <v>1</v>
      </c>
      <c r="N239" s="181" t="s">
        <v>38</v>
      </c>
      <c r="O239" s="182"/>
      <c r="P239" s="183">
        <f>O239*H239</f>
        <v>0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R239" s="185" t="s">
        <v>422</v>
      </c>
      <c r="AT239" s="185" t="s">
        <v>149</v>
      </c>
      <c r="AU239" s="185" t="s">
        <v>84</v>
      </c>
      <c r="AY239" s="84" t="s">
        <v>146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84" t="s">
        <v>81</v>
      </c>
      <c r="BK239" s="186">
        <f>ROUND(I239*H239,2)</f>
        <v>0</v>
      </c>
      <c r="BL239" s="84" t="s">
        <v>422</v>
      </c>
      <c r="BM239" s="185" t="s">
        <v>526</v>
      </c>
    </row>
    <row r="240" spans="1:65" s="94" customFormat="1" ht="16.5" customHeight="1">
      <c r="A240" s="91"/>
      <c r="B240" s="92"/>
      <c r="C240" s="196">
        <v>89</v>
      </c>
      <c r="D240" s="196" t="s">
        <v>198</v>
      </c>
      <c r="E240" s="197" t="s">
        <v>528</v>
      </c>
      <c r="F240" s="198" t="s">
        <v>529</v>
      </c>
      <c r="G240" s="199" t="s">
        <v>152</v>
      </c>
      <c r="H240" s="200">
        <v>160</v>
      </c>
      <c r="I240" s="81"/>
      <c r="J240" s="201">
        <f>ROUND(I240*H240,2)</f>
        <v>0</v>
      </c>
      <c r="K240" s="202"/>
      <c r="L240" s="203"/>
      <c r="M240" s="204" t="s">
        <v>1</v>
      </c>
      <c r="N240" s="205" t="s">
        <v>38</v>
      </c>
      <c r="O240" s="182"/>
      <c r="P240" s="183">
        <f>O240*H240</f>
        <v>0</v>
      </c>
      <c r="Q240" s="183">
        <v>0.00138</v>
      </c>
      <c r="R240" s="183">
        <f>Q240*H240</f>
        <v>0.2208</v>
      </c>
      <c r="S240" s="183">
        <v>0</v>
      </c>
      <c r="T240" s="184">
        <f>S240*H240</f>
        <v>0</v>
      </c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R240" s="185" t="s">
        <v>512</v>
      </c>
      <c r="AT240" s="185" t="s">
        <v>198</v>
      </c>
      <c r="AU240" s="185" t="s">
        <v>84</v>
      </c>
      <c r="AY240" s="84" t="s">
        <v>146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84" t="s">
        <v>81</v>
      </c>
      <c r="BK240" s="186">
        <f>ROUND(I240*H240,2)</f>
        <v>0</v>
      </c>
      <c r="BL240" s="84" t="s">
        <v>512</v>
      </c>
      <c r="BM240" s="185" t="s">
        <v>530</v>
      </c>
    </row>
    <row r="241" spans="2:63" s="160" customFormat="1" ht="22.8" customHeight="1">
      <c r="B241" s="161"/>
      <c r="D241" s="162" t="s">
        <v>72</v>
      </c>
      <c r="E241" s="171" t="s">
        <v>531</v>
      </c>
      <c r="F241" s="171" t="s">
        <v>532</v>
      </c>
      <c r="I241" s="78"/>
      <c r="J241" s="172">
        <f>SUM(J242:J245)</f>
        <v>0</v>
      </c>
      <c r="L241" s="161"/>
      <c r="M241" s="165"/>
      <c r="N241" s="166"/>
      <c r="O241" s="166"/>
      <c r="P241" s="167">
        <f>SUM(P242:P245)</f>
        <v>0</v>
      </c>
      <c r="Q241" s="166"/>
      <c r="R241" s="167">
        <f>SUM(R242:R245)</f>
        <v>0.0275</v>
      </c>
      <c r="S241" s="166"/>
      <c r="T241" s="168">
        <f>SUM(T242:T245)</f>
        <v>0</v>
      </c>
      <c r="AR241" s="162" t="s">
        <v>147</v>
      </c>
      <c r="AT241" s="169" t="s">
        <v>72</v>
      </c>
      <c r="AU241" s="169" t="s">
        <v>81</v>
      </c>
      <c r="AY241" s="162" t="s">
        <v>146</v>
      </c>
      <c r="BK241" s="170">
        <f>SUM(BK242:BK245)</f>
        <v>0</v>
      </c>
    </row>
    <row r="242" spans="1:65" s="94" customFormat="1" ht="60" customHeight="1">
      <c r="A242" s="91"/>
      <c r="B242" s="92"/>
      <c r="C242" s="173">
        <v>90</v>
      </c>
      <c r="D242" s="173" t="s">
        <v>149</v>
      </c>
      <c r="E242" s="174" t="s">
        <v>543</v>
      </c>
      <c r="F242" s="175" t="s">
        <v>544</v>
      </c>
      <c r="G242" s="176" t="s">
        <v>152</v>
      </c>
      <c r="H242" s="177">
        <v>100</v>
      </c>
      <c r="I242" s="79"/>
      <c r="J242" s="178">
        <f>ROUND(I242*H242,2)</f>
        <v>0</v>
      </c>
      <c r="K242" s="179"/>
      <c r="L242" s="92"/>
      <c r="M242" s="180" t="s">
        <v>1</v>
      </c>
      <c r="N242" s="181" t="s">
        <v>38</v>
      </c>
      <c r="O242" s="182"/>
      <c r="P242" s="183">
        <f>O242*H242</f>
        <v>0</v>
      </c>
      <c r="Q242" s="183">
        <v>0</v>
      </c>
      <c r="R242" s="183">
        <f>Q242*H242</f>
        <v>0</v>
      </c>
      <c r="S242" s="183">
        <v>0</v>
      </c>
      <c r="T242" s="184">
        <f>S242*H242</f>
        <v>0</v>
      </c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R242" s="185" t="s">
        <v>422</v>
      </c>
      <c r="AT242" s="185" t="s">
        <v>149</v>
      </c>
      <c r="AU242" s="185" t="s">
        <v>84</v>
      </c>
      <c r="AY242" s="84" t="s">
        <v>146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84" t="s">
        <v>81</v>
      </c>
      <c r="BK242" s="186">
        <f>ROUND(I242*H242,2)</f>
        <v>0</v>
      </c>
      <c r="BL242" s="84" t="s">
        <v>422</v>
      </c>
      <c r="BM242" s="185" t="s">
        <v>545</v>
      </c>
    </row>
    <row r="243" spans="1:65" s="94" customFormat="1" ht="16.5" customHeight="1">
      <c r="A243" s="91"/>
      <c r="B243" s="92"/>
      <c r="C243" s="196">
        <v>91</v>
      </c>
      <c r="D243" s="196" t="s">
        <v>198</v>
      </c>
      <c r="E243" s="197" t="s">
        <v>547</v>
      </c>
      <c r="F243" s="198" t="s">
        <v>548</v>
      </c>
      <c r="G243" s="199" t="s">
        <v>152</v>
      </c>
      <c r="H243" s="200">
        <v>100</v>
      </c>
      <c r="I243" s="81"/>
      <c r="J243" s="201">
        <f>ROUND(I243*H243,2)</f>
        <v>0</v>
      </c>
      <c r="K243" s="202"/>
      <c r="L243" s="203"/>
      <c r="M243" s="204" t="s">
        <v>1</v>
      </c>
      <c r="N243" s="205" t="s">
        <v>38</v>
      </c>
      <c r="O243" s="182"/>
      <c r="P243" s="183">
        <f>O243*H243</f>
        <v>0</v>
      </c>
      <c r="Q243" s="183">
        <v>0.00027</v>
      </c>
      <c r="R243" s="183">
        <f>Q243*H243</f>
        <v>0.027</v>
      </c>
      <c r="S243" s="183">
        <v>0</v>
      </c>
      <c r="T243" s="184">
        <f>S243*H243</f>
        <v>0</v>
      </c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R243" s="185" t="s">
        <v>512</v>
      </c>
      <c r="AT243" s="185" t="s">
        <v>198</v>
      </c>
      <c r="AU243" s="185" t="s">
        <v>84</v>
      </c>
      <c r="AY243" s="84" t="s">
        <v>146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84" t="s">
        <v>81</v>
      </c>
      <c r="BK243" s="186">
        <f>ROUND(I243*H243,2)</f>
        <v>0</v>
      </c>
      <c r="BL243" s="84" t="s">
        <v>512</v>
      </c>
      <c r="BM243" s="185" t="s">
        <v>549</v>
      </c>
    </row>
    <row r="244" spans="1:65" s="94" customFormat="1" ht="60" customHeight="1">
      <c r="A244" s="91"/>
      <c r="B244" s="92"/>
      <c r="C244" s="173">
        <v>92</v>
      </c>
      <c r="D244" s="173" t="s">
        <v>149</v>
      </c>
      <c r="E244" s="174" t="s">
        <v>551</v>
      </c>
      <c r="F244" s="175" t="s">
        <v>552</v>
      </c>
      <c r="G244" s="176" t="s">
        <v>152</v>
      </c>
      <c r="H244" s="177">
        <v>25</v>
      </c>
      <c r="I244" s="79"/>
      <c r="J244" s="178">
        <f>ROUND(I244*H244,2)</f>
        <v>0</v>
      </c>
      <c r="K244" s="179"/>
      <c r="L244" s="92"/>
      <c r="M244" s="180" t="s">
        <v>1</v>
      </c>
      <c r="N244" s="181" t="s">
        <v>38</v>
      </c>
      <c r="O244" s="182"/>
      <c r="P244" s="183">
        <f>O244*H244</f>
        <v>0</v>
      </c>
      <c r="Q244" s="183">
        <v>0</v>
      </c>
      <c r="R244" s="183">
        <f>Q244*H244</f>
        <v>0</v>
      </c>
      <c r="S244" s="183">
        <v>0</v>
      </c>
      <c r="T244" s="184">
        <f>S244*H244</f>
        <v>0</v>
      </c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R244" s="185" t="s">
        <v>422</v>
      </c>
      <c r="AT244" s="185" t="s">
        <v>149</v>
      </c>
      <c r="AU244" s="185" t="s">
        <v>84</v>
      </c>
      <c r="AY244" s="84" t="s">
        <v>146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84" t="s">
        <v>81</v>
      </c>
      <c r="BK244" s="186">
        <f>ROUND(I244*H244,2)</f>
        <v>0</v>
      </c>
      <c r="BL244" s="84" t="s">
        <v>422</v>
      </c>
      <c r="BM244" s="185" t="s">
        <v>553</v>
      </c>
    </row>
    <row r="245" spans="1:65" s="94" customFormat="1" ht="16.5" customHeight="1">
      <c r="A245" s="91"/>
      <c r="B245" s="92"/>
      <c r="C245" s="196">
        <v>93</v>
      </c>
      <c r="D245" s="196" t="s">
        <v>198</v>
      </c>
      <c r="E245" s="197" t="s">
        <v>555</v>
      </c>
      <c r="F245" s="198" t="s">
        <v>556</v>
      </c>
      <c r="G245" s="199" t="s">
        <v>152</v>
      </c>
      <c r="H245" s="200">
        <v>25</v>
      </c>
      <c r="I245" s="81"/>
      <c r="J245" s="201">
        <f>ROUND(I245*H245,2)</f>
        <v>0</v>
      </c>
      <c r="K245" s="202"/>
      <c r="L245" s="203"/>
      <c r="M245" s="210" t="s">
        <v>1</v>
      </c>
      <c r="N245" s="211" t="s">
        <v>38</v>
      </c>
      <c r="O245" s="212"/>
      <c r="P245" s="213">
        <f>O245*H245</f>
        <v>0</v>
      </c>
      <c r="Q245" s="213">
        <v>2E-05</v>
      </c>
      <c r="R245" s="213">
        <f>Q245*H245</f>
        <v>0.0005</v>
      </c>
      <c r="S245" s="213">
        <v>0</v>
      </c>
      <c r="T245" s="214">
        <f>S245*H245</f>
        <v>0</v>
      </c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R245" s="185" t="s">
        <v>512</v>
      </c>
      <c r="AT245" s="185" t="s">
        <v>198</v>
      </c>
      <c r="AU245" s="185" t="s">
        <v>84</v>
      </c>
      <c r="AY245" s="84" t="s">
        <v>146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84" t="s">
        <v>81</v>
      </c>
      <c r="BK245" s="186">
        <f>ROUND(I245*H245,2)</f>
        <v>0</v>
      </c>
      <c r="BL245" s="84" t="s">
        <v>512</v>
      </c>
      <c r="BM245" s="185" t="s">
        <v>557</v>
      </c>
    </row>
    <row r="246" spans="1:31" s="94" customFormat="1" ht="6.9" customHeight="1">
      <c r="A246" s="91"/>
      <c r="B246" s="124"/>
      <c r="C246" s="196"/>
      <c r="D246" s="125"/>
      <c r="E246" s="125"/>
      <c r="F246" s="125"/>
      <c r="G246" s="125"/>
      <c r="H246" s="125"/>
      <c r="I246" s="125"/>
      <c r="J246" s="125"/>
      <c r="K246" s="125"/>
      <c r="L246" s="92"/>
      <c r="M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</row>
  </sheetData>
  <sheetProtection password="CB59" sheet="1" objects="1" scenarios="1"/>
  <autoFilter ref="C126:K24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33">
      <selection activeCell="J148" sqref="J148"/>
    </sheetView>
  </sheetViews>
  <sheetFormatPr defaultColWidth="9.140625" defaultRowHeight="12"/>
  <cols>
    <col min="1" max="1" width="8.28125" style="83" customWidth="1"/>
    <col min="2" max="2" width="1.7109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00390625" style="83" customWidth="1"/>
    <col min="8" max="8" width="11.421875" style="83" customWidth="1"/>
    <col min="9" max="10" width="20.140625" style="83" customWidth="1"/>
    <col min="11" max="11" width="20.140625" style="83" hidden="1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140625" style="83" customWidth="1"/>
    <col min="44" max="65" width="9.28125" style="83" hidden="1" customWidth="1"/>
    <col min="66" max="16384" width="9.140625" style="83" customWidth="1"/>
  </cols>
  <sheetData>
    <row r="1" ht="12"/>
    <row r="2" spans="12:46" ht="36.9" customHeight="1"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84" t="s">
        <v>97</v>
      </c>
    </row>
    <row r="3" spans="2:46" ht="6.9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81</v>
      </c>
    </row>
    <row r="4" spans="2:46" ht="24.9" customHeight="1">
      <c r="B4" s="87"/>
      <c r="D4" s="88" t="s">
        <v>111</v>
      </c>
      <c r="L4" s="87"/>
      <c r="M4" s="89" t="s">
        <v>9</v>
      </c>
      <c r="AT4" s="84" t="s">
        <v>3</v>
      </c>
    </row>
    <row r="5" spans="2:12" ht="6.9" customHeight="1">
      <c r="B5" s="87"/>
      <c r="L5" s="87"/>
    </row>
    <row r="6" spans="2:12" ht="12" customHeight="1">
      <c r="B6" s="87"/>
      <c r="D6" s="90" t="s">
        <v>15</v>
      </c>
      <c r="L6" s="87"/>
    </row>
    <row r="7" spans="2:12" ht="16.5" customHeight="1">
      <c r="B7" s="87"/>
      <c r="E7" s="276" t="str">
        <f>'Rekapitulace stavby'!K6</f>
        <v>SŠ PTA - Svářečská škola a výukový pavilon - EI</v>
      </c>
      <c r="F7" s="277"/>
      <c r="G7" s="277"/>
      <c r="H7" s="277"/>
      <c r="L7" s="87"/>
    </row>
    <row r="8" spans="1:31" s="94" customFormat="1" ht="12" customHeight="1">
      <c r="A8" s="91"/>
      <c r="B8" s="92"/>
      <c r="C8" s="91"/>
      <c r="D8" s="90" t="s">
        <v>112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74" t="s">
        <v>1182</v>
      </c>
      <c r="F9" s="275"/>
      <c r="G9" s="275"/>
      <c r="H9" s="275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17</v>
      </c>
      <c r="E11" s="91"/>
      <c r="F11" s="96" t="s">
        <v>1</v>
      </c>
      <c r="G11" s="91"/>
      <c r="H11" s="91"/>
      <c r="I11" s="90" t="s">
        <v>18</v>
      </c>
      <c r="J11" s="96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19</v>
      </c>
      <c r="E12" s="91"/>
      <c r="F12" s="96" t="s">
        <v>20</v>
      </c>
      <c r="G12" s="91"/>
      <c r="H12" s="91"/>
      <c r="I12" s="90" t="s">
        <v>21</v>
      </c>
      <c r="J12" s="97" t="str">
        <f>'Rekapitulace stavby'!AN8</f>
        <v>6. 12. 2019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8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23</v>
      </c>
      <c r="E14" s="91"/>
      <c r="F14" s="91"/>
      <c r="G14" s="91"/>
      <c r="H14" s="91"/>
      <c r="I14" s="90" t="s">
        <v>24</v>
      </c>
      <c r="J14" s="96" t="str">
        <f>IF('Rekapitulace stavby'!AN10="","",'Rekapitulace stavby'!AN10)</f>
        <v/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6" t="str">
        <f>IF('Rekapitulace stavby'!E11="","",'Rekapitulace stavby'!E11)</f>
        <v xml:space="preserve"> </v>
      </c>
      <c r="F15" s="91"/>
      <c r="G15" s="91"/>
      <c r="H15" s="91"/>
      <c r="I15" s="90" t="s">
        <v>25</v>
      </c>
      <c r="J15" s="96" t="str">
        <f>IF('Rekapitulace stavby'!AN11="","",'Rekapitulace stavby'!AN11)</f>
        <v/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26</v>
      </c>
      <c r="E17" s="91"/>
      <c r="F17" s="91"/>
      <c r="G17" s="91"/>
      <c r="H17" s="91"/>
      <c r="I17" s="90" t="s">
        <v>24</v>
      </c>
      <c r="J17" s="98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80" t="str">
        <f>'Rekapitulace stavby'!E14</f>
        <v>Vyplň údaj</v>
      </c>
      <c r="F18" s="281"/>
      <c r="G18" s="281"/>
      <c r="H18" s="281"/>
      <c r="I18" s="90" t="s">
        <v>25</v>
      </c>
      <c r="J18" s="98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28</v>
      </c>
      <c r="E20" s="91"/>
      <c r="F20" s="91"/>
      <c r="G20" s="91"/>
      <c r="H20" s="91"/>
      <c r="I20" s="90" t="s">
        <v>24</v>
      </c>
      <c r="J20" s="96" t="str">
        <f>IF('Rekapitulace stavby'!AN16="","",'Rekapitulace stavby'!AN16)</f>
        <v/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6" t="str">
        <f>IF('Rekapitulace stavby'!E17="","",'Rekapitulace stavby'!E17)</f>
        <v xml:space="preserve"> </v>
      </c>
      <c r="F21" s="91"/>
      <c r="G21" s="91"/>
      <c r="H21" s="91"/>
      <c r="I21" s="90" t="s">
        <v>25</v>
      </c>
      <c r="J21" s="96" t="str">
        <f>IF('Rekapitulace stavby'!AN17="","",'Rekapitulace stavby'!AN17)</f>
        <v/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30</v>
      </c>
      <c r="E23" s="91"/>
      <c r="F23" s="91"/>
      <c r="G23" s="91"/>
      <c r="H23" s="91"/>
      <c r="I23" s="90" t="s">
        <v>24</v>
      </c>
      <c r="J23" s="96" t="str">
        <f>IF('Rekapitulace stavby'!AN19="","",'Rekapitulace stavby'!AN19)</f>
        <v/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6" t="str">
        <f>IF('Rekapitulace stavby'!E20="","",'Rekapitulace stavby'!E20)</f>
        <v xml:space="preserve"> </v>
      </c>
      <c r="F24" s="91"/>
      <c r="G24" s="91"/>
      <c r="H24" s="91"/>
      <c r="I24" s="90" t="s">
        <v>25</v>
      </c>
      <c r="J24" s="96" t="str">
        <f>IF('Rekapitulace stavby'!AN20="","",'Rekapitulace stavby'!AN20)</f>
        <v/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31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2" customFormat="1" ht="114.75" customHeight="1">
      <c r="A27" s="99"/>
      <c r="B27" s="100"/>
      <c r="C27" s="99"/>
      <c r="D27" s="99"/>
      <c r="E27" s="282" t="s">
        <v>114</v>
      </c>
      <c r="F27" s="282"/>
      <c r="G27" s="282"/>
      <c r="H27" s="282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4" customFormat="1" ht="6.9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" customHeight="1">
      <c r="A29" s="91"/>
      <c r="B29" s="92"/>
      <c r="C29" s="91"/>
      <c r="D29" s="103"/>
      <c r="E29" s="103"/>
      <c r="F29" s="103"/>
      <c r="G29" s="103"/>
      <c r="H29" s="103"/>
      <c r="I29" s="103"/>
      <c r="J29" s="103"/>
      <c r="K29" s="103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4" t="s">
        <v>33</v>
      </c>
      <c r="E30" s="91"/>
      <c r="F30" s="91"/>
      <c r="G30" s="91"/>
      <c r="H30" s="91"/>
      <c r="I30" s="91"/>
      <c r="J30" s="105">
        <f>ROUND(J119,2)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" customHeight="1">
      <c r="A31" s="91"/>
      <c r="B31" s="92"/>
      <c r="C31" s="91"/>
      <c r="D31" s="103"/>
      <c r="E31" s="103"/>
      <c r="F31" s="103"/>
      <c r="G31" s="103"/>
      <c r="H31" s="103"/>
      <c r="I31" s="103"/>
      <c r="J31" s="103"/>
      <c r="K31" s="103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" customHeight="1">
      <c r="A32" s="91"/>
      <c r="B32" s="92"/>
      <c r="C32" s="91"/>
      <c r="D32" s="91"/>
      <c r="E32" s="91"/>
      <c r="F32" s="106" t="s">
        <v>35</v>
      </c>
      <c r="G32" s="91"/>
      <c r="H32" s="91"/>
      <c r="I32" s="106" t="s">
        <v>34</v>
      </c>
      <c r="J32" s="106" t="s">
        <v>36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" customHeight="1">
      <c r="A33" s="91"/>
      <c r="B33" s="92"/>
      <c r="C33" s="91"/>
      <c r="D33" s="107" t="s">
        <v>37</v>
      </c>
      <c r="E33" s="90" t="s">
        <v>38</v>
      </c>
      <c r="F33" s="108">
        <f>ROUND((SUM(BE119:BE144)),2)</f>
        <v>0</v>
      </c>
      <c r="G33" s="91"/>
      <c r="H33" s="91"/>
      <c r="I33" s="109">
        <v>0.21</v>
      </c>
      <c r="J33" s="108">
        <f>ROUND(((SUM(BE119:BE144))*I33),2)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" customHeight="1">
      <c r="A34" s="91"/>
      <c r="B34" s="92"/>
      <c r="C34" s="91"/>
      <c r="D34" s="91"/>
      <c r="E34" s="90" t="s">
        <v>39</v>
      </c>
      <c r="F34" s="108">
        <f>ROUND((SUM(BF119:BF144)),2)</f>
        <v>0</v>
      </c>
      <c r="G34" s="91"/>
      <c r="H34" s="91"/>
      <c r="I34" s="109">
        <v>0.21</v>
      </c>
      <c r="J34" s="108">
        <f>ROUND(((SUM(BF119:BF144))*I34),2)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" customHeight="1" hidden="1">
      <c r="A35" s="91"/>
      <c r="B35" s="92"/>
      <c r="C35" s="91"/>
      <c r="D35" s="91"/>
      <c r="E35" s="90" t="s">
        <v>40</v>
      </c>
      <c r="F35" s="108">
        <f>ROUND((SUM(BG119:BG144)),2)</f>
        <v>0</v>
      </c>
      <c r="G35" s="91"/>
      <c r="H35" s="91"/>
      <c r="I35" s="109">
        <v>0.21</v>
      </c>
      <c r="J35" s="108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" customHeight="1" hidden="1">
      <c r="A36" s="91"/>
      <c r="B36" s="92"/>
      <c r="C36" s="91"/>
      <c r="D36" s="91"/>
      <c r="E36" s="90" t="s">
        <v>41</v>
      </c>
      <c r="F36" s="108">
        <f>ROUND((SUM(BH119:BH144)),2)</f>
        <v>0</v>
      </c>
      <c r="G36" s="91"/>
      <c r="H36" s="91"/>
      <c r="I36" s="109">
        <v>0.21</v>
      </c>
      <c r="J36" s="108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" customHeight="1" hidden="1">
      <c r="A37" s="91"/>
      <c r="B37" s="92"/>
      <c r="C37" s="91"/>
      <c r="D37" s="91"/>
      <c r="E37" s="90" t="s">
        <v>42</v>
      </c>
      <c r="F37" s="108">
        <f>ROUND((SUM(BI119:BI144)),2)</f>
        <v>0</v>
      </c>
      <c r="G37" s="91"/>
      <c r="H37" s="91"/>
      <c r="I37" s="109">
        <v>0</v>
      </c>
      <c r="J37" s="108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10"/>
      <c r="D39" s="111" t="s">
        <v>43</v>
      </c>
      <c r="E39" s="112"/>
      <c r="F39" s="112"/>
      <c r="G39" s="113" t="s">
        <v>44</v>
      </c>
      <c r="H39" s="114" t="s">
        <v>45</v>
      </c>
      <c r="I39" s="112"/>
      <c r="J39" s="115">
        <f>SUM(J30:J37)</f>
        <v>0</v>
      </c>
      <c r="K39" s="116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" customHeight="1">
      <c r="B41" s="87"/>
      <c r="L41" s="87"/>
    </row>
    <row r="42" spans="2:12" ht="14.4" customHeight="1">
      <c r="B42" s="87"/>
      <c r="L42" s="87"/>
    </row>
    <row r="43" spans="2:12" ht="14.4" customHeight="1">
      <c r="B43" s="87"/>
      <c r="L43" s="87"/>
    </row>
    <row r="44" spans="2:12" ht="14.4" customHeight="1">
      <c r="B44" s="87"/>
      <c r="L44" s="87"/>
    </row>
    <row r="45" spans="2:12" ht="14.4" customHeight="1">
      <c r="B45" s="87"/>
      <c r="L45" s="87"/>
    </row>
    <row r="46" spans="2:12" ht="14.4" customHeight="1">
      <c r="B46" s="87"/>
      <c r="L46" s="87"/>
    </row>
    <row r="47" spans="2:12" ht="14.4" customHeight="1">
      <c r="B47" s="87"/>
      <c r="L47" s="87"/>
    </row>
    <row r="48" spans="2:12" ht="14.4" customHeight="1">
      <c r="B48" s="87"/>
      <c r="L48" s="87"/>
    </row>
    <row r="49" spans="2:12" ht="14.4" customHeight="1">
      <c r="B49" s="87"/>
      <c r="L49" s="87"/>
    </row>
    <row r="50" spans="2:12" s="94" customFormat="1" ht="14.4" customHeight="1">
      <c r="B50" s="93"/>
      <c r="D50" s="117" t="s">
        <v>46</v>
      </c>
      <c r="E50" s="118"/>
      <c r="F50" s="118"/>
      <c r="G50" s="117" t="s">
        <v>47</v>
      </c>
      <c r="H50" s="118"/>
      <c r="I50" s="118"/>
      <c r="J50" s="118"/>
      <c r="K50" s="118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3.2">
      <c r="A61" s="91"/>
      <c r="B61" s="92"/>
      <c r="C61" s="91"/>
      <c r="D61" s="119" t="s">
        <v>48</v>
      </c>
      <c r="E61" s="120"/>
      <c r="F61" s="121" t="s">
        <v>49</v>
      </c>
      <c r="G61" s="119" t="s">
        <v>48</v>
      </c>
      <c r="H61" s="120"/>
      <c r="I61" s="120"/>
      <c r="J61" s="122" t="s">
        <v>49</v>
      </c>
      <c r="K61" s="120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3.2">
      <c r="A65" s="91"/>
      <c r="B65" s="92"/>
      <c r="C65" s="91"/>
      <c r="D65" s="117" t="s">
        <v>50</v>
      </c>
      <c r="E65" s="123"/>
      <c r="F65" s="123"/>
      <c r="G65" s="117" t="s">
        <v>51</v>
      </c>
      <c r="H65" s="123"/>
      <c r="I65" s="123"/>
      <c r="J65" s="123"/>
      <c r="K65" s="123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3.2">
      <c r="A76" s="91"/>
      <c r="B76" s="92"/>
      <c r="C76" s="91"/>
      <c r="D76" s="119" t="s">
        <v>48</v>
      </c>
      <c r="E76" s="120"/>
      <c r="F76" s="121" t="s">
        <v>49</v>
      </c>
      <c r="G76" s="119" t="s">
        <v>48</v>
      </c>
      <c r="H76" s="120"/>
      <c r="I76" s="120"/>
      <c r="J76" s="122" t="s">
        <v>49</v>
      </c>
      <c r="K76" s="120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" customHeight="1">
      <c r="A77" s="91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" customHeight="1">
      <c r="A81" s="91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" customHeight="1">
      <c r="A82" s="91"/>
      <c r="B82" s="92"/>
      <c r="C82" s="88" t="s">
        <v>115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15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76" t="str">
        <f>E7</f>
        <v>SŠ PTA - Svářečská škola a výukový pavilon - EI</v>
      </c>
      <c r="F85" s="277"/>
      <c r="G85" s="277"/>
      <c r="H85" s="277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112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74" t="str">
        <f>E9</f>
        <v>SO 102g - Ochrana před bleskem - hromosvod</v>
      </c>
      <c r="F87" s="275"/>
      <c r="G87" s="275"/>
      <c r="H87" s="275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19</v>
      </c>
      <c r="D89" s="91"/>
      <c r="E89" s="91"/>
      <c r="F89" s="96" t="str">
        <f>F12</f>
        <v xml:space="preserve"> </v>
      </c>
      <c r="G89" s="91"/>
      <c r="H89" s="91"/>
      <c r="I89" s="90" t="s">
        <v>21</v>
      </c>
      <c r="J89" s="97" t="str">
        <f>IF(J12="","",J12)</f>
        <v>6. 12. 2019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15.15" customHeight="1">
      <c r="A91" s="91"/>
      <c r="B91" s="92"/>
      <c r="C91" s="90" t="s">
        <v>23</v>
      </c>
      <c r="D91" s="91"/>
      <c r="E91" s="91"/>
      <c r="F91" s="96" t="str">
        <f>E15</f>
        <v xml:space="preserve"> </v>
      </c>
      <c r="G91" s="91"/>
      <c r="H91" s="91"/>
      <c r="I91" s="90" t="s">
        <v>28</v>
      </c>
      <c r="J91" s="128" t="str">
        <f>E21</f>
        <v xml:space="preserve"> 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15" customHeight="1">
      <c r="A92" s="91"/>
      <c r="B92" s="92"/>
      <c r="C92" s="90" t="s">
        <v>26</v>
      </c>
      <c r="D92" s="91"/>
      <c r="E92" s="91"/>
      <c r="F92" s="96" t="str">
        <f>IF(E18="","",E18)</f>
        <v>Vyplň údaj</v>
      </c>
      <c r="G92" s="91"/>
      <c r="H92" s="91"/>
      <c r="I92" s="90" t="s">
        <v>30</v>
      </c>
      <c r="J92" s="128" t="str">
        <f>E24</f>
        <v xml:space="preserve"> 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9" t="s">
        <v>116</v>
      </c>
      <c r="D94" s="110"/>
      <c r="E94" s="110"/>
      <c r="F94" s="110"/>
      <c r="G94" s="110"/>
      <c r="H94" s="110"/>
      <c r="I94" s="110"/>
      <c r="J94" s="130" t="s">
        <v>117</v>
      </c>
      <c r="K94" s="110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8" customHeight="1">
      <c r="A96" s="91"/>
      <c r="B96" s="92"/>
      <c r="C96" s="131" t="s">
        <v>118</v>
      </c>
      <c r="D96" s="91"/>
      <c r="E96" s="91"/>
      <c r="F96" s="91"/>
      <c r="G96" s="91"/>
      <c r="H96" s="91"/>
      <c r="I96" s="91"/>
      <c r="J96" s="105">
        <f>J119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119</v>
      </c>
    </row>
    <row r="97" spans="2:12" s="132" customFormat="1" ht="24.9" customHeight="1">
      <c r="B97" s="133"/>
      <c r="D97" s="134" t="s">
        <v>559</v>
      </c>
      <c r="E97" s="135"/>
      <c r="F97" s="135"/>
      <c r="G97" s="135"/>
      <c r="H97" s="135"/>
      <c r="I97" s="135"/>
      <c r="J97" s="136">
        <f>J120</f>
        <v>0</v>
      </c>
      <c r="L97" s="133"/>
    </row>
    <row r="98" spans="2:12" s="137" customFormat="1" ht="19.95" customHeight="1">
      <c r="B98" s="138"/>
      <c r="D98" s="139" t="s">
        <v>125</v>
      </c>
      <c r="E98" s="140"/>
      <c r="F98" s="140"/>
      <c r="G98" s="140"/>
      <c r="H98" s="140"/>
      <c r="I98" s="140"/>
      <c r="J98" s="141">
        <f>J121</f>
        <v>0</v>
      </c>
      <c r="L98" s="138"/>
    </row>
    <row r="99" spans="2:12" s="137" customFormat="1" ht="19.95" customHeight="1">
      <c r="B99" s="138"/>
      <c r="D99" s="139" t="s">
        <v>560</v>
      </c>
      <c r="E99" s="140"/>
      <c r="F99" s="140"/>
      <c r="G99" s="140"/>
      <c r="H99" s="140"/>
      <c r="I99" s="140"/>
      <c r="J99" s="141">
        <f>J133</f>
        <v>0</v>
      </c>
      <c r="L99" s="138"/>
    </row>
    <row r="100" spans="1:31" s="94" customFormat="1" ht="21.75" customHeight="1">
      <c r="A100" s="91"/>
      <c r="B100" s="92"/>
      <c r="C100" s="91"/>
      <c r="D100" s="91"/>
      <c r="E100" s="91"/>
      <c r="F100" s="91"/>
      <c r="G100" s="91"/>
      <c r="H100" s="91"/>
      <c r="I100" s="91"/>
      <c r="J100" s="91"/>
      <c r="K100" s="91"/>
      <c r="L100" s="93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</row>
    <row r="101" spans="1:31" s="94" customFormat="1" ht="6.9" customHeight="1">
      <c r="A101" s="91"/>
      <c r="B101" s="124"/>
      <c r="C101" s="125"/>
      <c r="D101" s="125"/>
      <c r="E101" s="125"/>
      <c r="F101" s="125"/>
      <c r="G101" s="125"/>
      <c r="H101" s="125"/>
      <c r="I101" s="125"/>
      <c r="J101" s="125"/>
      <c r="K101" s="125"/>
      <c r="L101" s="93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</row>
    <row r="105" spans="1:31" s="94" customFormat="1" ht="6.9" customHeight="1">
      <c r="A105" s="91"/>
      <c r="B105" s="126"/>
      <c r="C105" s="127"/>
      <c r="D105" s="127"/>
      <c r="E105" s="127"/>
      <c r="F105" s="127"/>
      <c r="G105" s="127"/>
      <c r="H105" s="127"/>
      <c r="I105" s="127"/>
      <c r="J105" s="127"/>
      <c r="K105" s="127"/>
      <c r="L105" s="93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</row>
    <row r="106" spans="1:31" s="94" customFormat="1" ht="24.9" customHeight="1">
      <c r="A106" s="91"/>
      <c r="B106" s="92"/>
      <c r="C106" s="88" t="s">
        <v>131</v>
      </c>
      <c r="D106" s="91"/>
      <c r="E106" s="91"/>
      <c r="F106" s="91"/>
      <c r="G106" s="91"/>
      <c r="H106" s="91"/>
      <c r="I106" s="91"/>
      <c r="J106" s="91"/>
      <c r="K106" s="91"/>
      <c r="L106" s="93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</row>
    <row r="107" spans="1:31" s="94" customFormat="1" ht="6.9" customHeight="1">
      <c r="A107" s="91"/>
      <c r="B107" s="92"/>
      <c r="C107" s="91"/>
      <c r="D107" s="91"/>
      <c r="E107" s="91"/>
      <c r="F107" s="91"/>
      <c r="G107" s="91"/>
      <c r="H107" s="91"/>
      <c r="I107" s="91"/>
      <c r="J107" s="91"/>
      <c r="K107" s="91"/>
      <c r="L107" s="93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</row>
    <row r="108" spans="1:31" s="94" customFormat="1" ht="12" customHeight="1">
      <c r="A108" s="91"/>
      <c r="B108" s="92"/>
      <c r="C108" s="90" t="s">
        <v>15</v>
      </c>
      <c r="D108" s="91"/>
      <c r="E108" s="91"/>
      <c r="F108" s="91"/>
      <c r="G108" s="91"/>
      <c r="H108" s="91"/>
      <c r="I108" s="91"/>
      <c r="J108" s="91"/>
      <c r="K108" s="91"/>
      <c r="L108" s="93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09" spans="1:31" s="94" customFormat="1" ht="16.5" customHeight="1">
      <c r="A109" s="91"/>
      <c r="B109" s="92"/>
      <c r="C109" s="91"/>
      <c r="D109" s="91"/>
      <c r="E109" s="276" t="str">
        <f>E7</f>
        <v>SŠ PTA - Svářečská škola a výukový pavilon - EI</v>
      </c>
      <c r="F109" s="277"/>
      <c r="G109" s="277"/>
      <c r="H109" s="277"/>
      <c r="I109" s="91"/>
      <c r="J109" s="91"/>
      <c r="K109" s="91"/>
      <c r="L109" s="93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0" spans="1:31" s="94" customFormat="1" ht="12" customHeight="1">
      <c r="A110" s="91"/>
      <c r="B110" s="92"/>
      <c r="C110" s="90" t="s">
        <v>112</v>
      </c>
      <c r="D110" s="91"/>
      <c r="E110" s="91"/>
      <c r="F110" s="91"/>
      <c r="G110" s="91"/>
      <c r="H110" s="91"/>
      <c r="I110" s="91"/>
      <c r="J110" s="91"/>
      <c r="K110" s="91"/>
      <c r="L110" s="93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</row>
    <row r="111" spans="1:31" s="94" customFormat="1" ht="16.5" customHeight="1">
      <c r="A111" s="91"/>
      <c r="B111" s="92"/>
      <c r="C111" s="91"/>
      <c r="D111" s="91"/>
      <c r="E111" s="274" t="str">
        <f>E9</f>
        <v>SO 102g - Ochrana před bleskem - hromosvod</v>
      </c>
      <c r="F111" s="275"/>
      <c r="G111" s="275"/>
      <c r="H111" s="275"/>
      <c r="I111" s="91"/>
      <c r="J111" s="91"/>
      <c r="K111" s="91"/>
      <c r="L111" s="93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</row>
    <row r="112" spans="1:31" s="94" customFormat="1" ht="6.9" customHeight="1">
      <c r="A112" s="91"/>
      <c r="B112" s="92"/>
      <c r="C112" s="91"/>
      <c r="D112" s="91"/>
      <c r="E112" s="91"/>
      <c r="F112" s="91"/>
      <c r="G112" s="91"/>
      <c r="H112" s="91"/>
      <c r="I112" s="91"/>
      <c r="J112" s="91"/>
      <c r="K112" s="91"/>
      <c r="L112" s="93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3" spans="1:31" s="94" customFormat="1" ht="12" customHeight="1">
      <c r="A113" s="91"/>
      <c r="B113" s="92"/>
      <c r="C113" s="90" t="s">
        <v>19</v>
      </c>
      <c r="D113" s="91"/>
      <c r="E113" s="91"/>
      <c r="F113" s="96" t="str">
        <f>F12</f>
        <v xml:space="preserve"> </v>
      </c>
      <c r="G113" s="91"/>
      <c r="H113" s="91"/>
      <c r="I113" s="90" t="s">
        <v>21</v>
      </c>
      <c r="J113" s="97" t="str">
        <f>IF(J12="","",J12)</f>
        <v>6. 12. 2019</v>
      </c>
      <c r="K113" s="91"/>
      <c r="L113" s="9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4" customFormat="1" ht="6.9" customHeight="1">
      <c r="A114" s="91"/>
      <c r="B114" s="92"/>
      <c r="C114" s="91"/>
      <c r="D114" s="91"/>
      <c r="E114" s="91"/>
      <c r="F114" s="91"/>
      <c r="G114" s="91"/>
      <c r="H114" s="91"/>
      <c r="I114" s="91"/>
      <c r="J114" s="91"/>
      <c r="K114" s="91"/>
      <c r="L114" s="93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4" customFormat="1" ht="15.15" customHeight="1">
      <c r="A115" s="91"/>
      <c r="B115" s="92"/>
      <c r="C115" s="90" t="s">
        <v>23</v>
      </c>
      <c r="D115" s="91"/>
      <c r="E115" s="91"/>
      <c r="F115" s="96" t="str">
        <f>E15</f>
        <v xml:space="preserve"> </v>
      </c>
      <c r="G115" s="91"/>
      <c r="H115" s="91"/>
      <c r="I115" s="90" t="s">
        <v>28</v>
      </c>
      <c r="J115" s="128" t="str">
        <f>E21</f>
        <v xml:space="preserve"> </v>
      </c>
      <c r="K115" s="91"/>
      <c r="L115" s="93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4" customFormat="1" ht="15.15" customHeight="1">
      <c r="A116" s="91"/>
      <c r="B116" s="92"/>
      <c r="C116" s="90" t="s">
        <v>26</v>
      </c>
      <c r="D116" s="91"/>
      <c r="E116" s="91"/>
      <c r="F116" s="96" t="str">
        <f>IF(E18="","",E18)</f>
        <v>Vyplň údaj</v>
      </c>
      <c r="G116" s="91"/>
      <c r="H116" s="91"/>
      <c r="I116" s="90" t="s">
        <v>30</v>
      </c>
      <c r="J116" s="128" t="str">
        <f>E24</f>
        <v xml:space="preserve"> </v>
      </c>
      <c r="K116" s="91"/>
      <c r="L116" s="93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4" customFormat="1" ht="10.35" customHeight="1">
      <c r="A117" s="91"/>
      <c r="B117" s="92"/>
      <c r="C117" s="91"/>
      <c r="D117" s="91"/>
      <c r="E117" s="91"/>
      <c r="F117" s="91"/>
      <c r="G117" s="91"/>
      <c r="H117" s="91"/>
      <c r="I117" s="91"/>
      <c r="J117" s="91"/>
      <c r="K117" s="91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152" customFormat="1" ht="29.25" customHeight="1">
      <c r="A118" s="142"/>
      <c r="B118" s="143"/>
      <c r="C118" s="144" t="s">
        <v>132</v>
      </c>
      <c r="D118" s="145" t="s">
        <v>58</v>
      </c>
      <c r="E118" s="145" t="s">
        <v>54</v>
      </c>
      <c r="F118" s="145" t="s">
        <v>55</v>
      </c>
      <c r="G118" s="145" t="s">
        <v>133</v>
      </c>
      <c r="H118" s="145" t="s">
        <v>134</v>
      </c>
      <c r="I118" s="145" t="s">
        <v>135</v>
      </c>
      <c r="J118" s="146" t="s">
        <v>117</v>
      </c>
      <c r="K118" s="147" t="s">
        <v>136</v>
      </c>
      <c r="L118" s="148"/>
      <c r="M118" s="149" t="s">
        <v>1</v>
      </c>
      <c r="N118" s="150" t="s">
        <v>37</v>
      </c>
      <c r="O118" s="150" t="s">
        <v>137</v>
      </c>
      <c r="P118" s="150" t="s">
        <v>138</v>
      </c>
      <c r="Q118" s="150" t="s">
        <v>139</v>
      </c>
      <c r="R118" s="150" t="s">
        <v>140</v>
      </c>
      <c r="S118" s="150" t="s">
        <v>141</v>
      </c>
      <c r="T118" s="151" t="s">
        <v>142</v>
      </c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</row>
    <row r="119" spans="1:63" s="94" customFormat="1" ht="22.8" customHeight="1">
      <c r="A119" s="91"/>
      <c r="B119" s="92"/>
      <c r="C119" s="153" t="s">
        <v>143</v>
      </c>
      <c r="D119" s="91"/>
      <c r="E119" s="91"/>
      <c r="F119" s="91"/>
      <c r="G119" s="91"/>
      <c r="H119" s="91"/>
      <c r="I119" s="91"/>
      <c r="J119" s="154">
        <f>BK119</f>
        <v>0</v>
      </c>
      <c r="K119" s="91"/>
      <c r="L119" s="92"/>
      <c r="M119" s="155"/>
      <c r="N119" s="156"/>
      <c r="O119" s="103"/>
      <c r="P119" s="157">
        <f>P120</f>
        <v>0</v>
      </c>
      <c r="Q119" s="103"/>
      <c r="R119" s="157">
        <f>R120</f>
        <v>0.0225</v>
      </c>
      <c r="S119" s="103"/>
      <c r="T119" s="158">
        <f>T120</f>
        <v>0</v>
      </c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T119" s="84" t="s">
        <v>72</v>
      </c>
      <c r="AU119" s="84" t="s">
        <v>119</v>
      </c>
      <c r="BK119" s="159">
        <f>BK120</f>
        <v>0</v>
      </c>
    </row>
    <row r="120" spans="2:63" s="160" customFormat="1" ht="25.95" customHeight="1">
      <c r="B120" s="161"/>
      <c r="D120" s="162" t="s">
        <v>72</v>
      </c>
      <c r="E120" s="163" t="s">
        <v>189</v>
      </c>
      <c r="F120" s="163" t="s">
        <v>561</v>
      </c>
      <c r="J120" s="164">
        <f>BK120</f>
        <v>0</v>
      </c>
      <c r="L120" s="161"/>
      <c r="M120" s="165"/>
      <c r="N120" s="166"/>
      <c r="O120" s="166"/>
      <c r="P120" s="167">
        <f>P121+P133</f>
        <v>0</v>
      </c>
      <c r="Q120" s="166"/>
      <c r="R120" s="167">
        <f>R121+R133</f>
        <v>0.0225</v>
      </c>
      <c r="S120" s="166"/>
      <c r="T120" s="168">
        <f>T121+T133</f>
        <v>0</v>
      </c>
      <c r="AR120" s="162" t="s">
        <v>84</v>
      </c>
      <c r="AT120" s="169" t="s">
        <v>72</v>
      </c>
      <c r="AU120" s="169" t="s">
        <v>73</v>
      </c>
      <c r="AY120" s="162" t="s">
        <v>146</v>
      </c>
      <c r="BK120" s="170">
        <f>BK121+BK133</f>
        <v>0</v>
      </c>
    </row>
    <row r="121" spans="2:63" s="160" customFormat="1" ht="22.8" customHeight="1">
      <c r="B121" s="161"/>
      <c r="D121" s="162" t="s">
        <v>72</v>
      </c>
      <c r="E121" s="171" t="s">
        <v>191</v>
      </c>
      <c r="F121" s="171" t="s">
        <v>192</v>
      </c>
      <c r="J121" s="172">
        <f>BK121</f>
        <v>0</v>
      </c>
      <c r="L121" s="161"/>
      <c r="M121" s="165"/>
      <c r="N121" s="166"/>
      <c r="O121" s="166"/>
      <c r="P121" s="167">
        <f>SUM(P122:P132)</f>
        <v>0</v>
      </c>
      <c r="Q121" s="166"/>
      <c r="R121" s="167">
        <f>SUM(R122:R132)</f>
        <v>0.0225</v>
      </c>
      <c r="S121" s="166"/>
      <c r="T121" s="168">
        <f>SUM(T122:T132)</f>
        <v>0</v>
      </c>
      <c r="AR121" s="162" t="s">
        <v>84</v>
      </c>
      <c r="AT121" s="169" t="s">
        <v>72</v>
      </c>
      <c r="AU121" s="169" t="s">
        <v>81</v>
      </c>
      <c r="AY121" s="162" t="s">
        <v>146</v>
      </c>
      <c r="BK121" s="170">
        <f>SUM(BK122:BK132)</f>
        <v>0</v>
      </c>
    </row>
    <row r="122" spans="1:65" s="94" customFormat="1" ht="16.5" customHeight="1">
      <c r="A122" s="91"/>
      <c r="B122" s="92"/>
      <c r="C122" s="173" t="s">
        <v>81</v>
      </c>
      <c r="D122" s="173" t="s">
        <v>149</v>
      </c>
      <c r="E122" s="174" t="s">
        <v>1320</v>
      </c>
      <c r="F122" s="175" t="s">
        <v>1326</v>
      </c>
      <c r="G122" s="176" t="s">
        <v>161</v>
      </c>
      <c r="H122" s="177">
        <v>6</v>
      </c>
      <c r="I122" s="79"/>
      <c r="J122" s="178">
        <f>ROUND(I122*H122,2)</f>
        <v>0</v>
      </c>
      <c r="K122" s="179"/>
      <c r="L122" s="92"/>
      <c r="M122" s="180" t="s">
        <v>1</v>
      </c>
      <c r="N122" s="181" t="s">
        <v>39</v>
      </c>
      <c r="O122" s="182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R122" s="185" t="s">
        <v>195</v>
      </c>
      <c r="AT122" s="185" t="s">
        <v>149</v>
      </c>
      <c r="AU122" s="185" t="s">
        <v>84</v>
      </c>
      <c r="AY122" s="84" t="s">
        <v>146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84" t="s">
        <v>84</v>
      </c>
      <c r="BK122" s="186">
        <f>ROUND(I122*H122,2)</f>
        <v>0</v>
      </c>
      <c r="BL122" s="84" t="s">
        <v>195</v>
      </c>
      <c r="BM122" s="185" t="s">
        <v>84</v>
      </c>
    </row>
    <row r="123" spans="1:65" s="94" customFormat="1" ht="16.5" customHeight="1">
      <c r="A123" s="91"/>
      <c r="B123" s="92"/>
      <c r="C123" s="196" t="s">
        <v>84</v>
      </c>
      <c r="D123" s="196" t="s">
        <v>198</v>
      </c>
      <c r="E123" s="197" t="s">
        <v>1319</v>
      </c>
      <c r="F123" s="198" t="s">
        <v>1327</v>
      </c>
      <c r="G123" s="199" t="s">
        <v>161</v>
      </c>
      <c r="H123" s="200">
        <v>6</v>
      </c>
      <c r="I123" s="81"/>
      <c r="J123" s="201">
        <f>ROUND(I123*H123,2)</f>
        <v>0</v>
      </c>
      <c r="K123" s="202"/>
      <c r="L123" s="203"/>
      <c r="M123" s="204" t="s">
        <v>1</v>
      </c>
      <c r="N123" s="205" t="s">
        <v>39</v>
      </c>
      <c r="O123" s="182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R123" s="185" t="s">
        <v>201</v>
      </c>
      <c r="AT123" s="185" t="s">
        <v>198</v>
      </c>
      <c r="AU123" s="185" t="s">
        <v>84</v>
      </c>
      <c r="AY123" s="84" t="s">
        <v>146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84" t="s">
        <v>84</v>
      </c>
      <c r="BK123" s="186">
        <f>ROUND(I123*H123,2)</f>
        <v>0</v>
      </c>
      <c r="BL123" s="84" t="s">
        <v>195</v>
      </c>
      <c r="BM123" s="185" t="s">
        <v>153</v>
      </c>
    </row>
    <row r="124" spans="1:65" s="94" customFormat="1" ht="48" customHeight="1">
      <c r="A124" s="91"/>
      <c r="B124" s="92"/>
      <c r="C124" s="173" t="s">
        <v>147</v>
      </c>
      <c r="D124" s="173" t="s">
        <v>149</v>
      </c>
      <c r="E124" s="174" t="s">
        <v>562</v>
      </c>
      <c r="F124" s="175" t="s">
        <v>563</v>
      </c>
      <c r="G124" s="176" t="s">
        <v>152</v>
      </c>
      <c r="H124" s="177">
        <v>100</v>
      </c>
      <c r="I124" s="79"/>
      <c r="J124" s="178">
        <f>ROUND(I124*H124,2)</f>
        <v>0</v>
      </c>
      <c r="K124" s="179"/>
      <c r="L124" s="92"/>
      <c r="M124" s="180" t="s">
        <v>1</v>
      </c>
      <c r="N124" s="181" t="s">
        <v>39</v>
      </c>
      <c r="O124" s="182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R124" s="185" t="s">
        <v>195</v>
      </c>
      <c r="AT124" s="185" t="s">
        <v>149</v>
      </c>
      <c r="AU124" s="185" t="s">
        <v>84</v>
      </c>
      <c r="AY124" s="84" t="s">
        <v>146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84" t="s">
        <v>84</v>
      </c>
      <c r="BK124" s="186">
        <f>ROUND(I124*H124,2)</f>
        <v>0</v>
      </c>
      <c r="BL124" s="84" t="s">
        <v>195</v>
      </c>
      <c r="BM124" s="185" t="s">
        <v>177</v>
      </c>
    </row>
    <row r="125" spans="1:65" s="94" customFormat="1" ht="16.5" customHeight="1">
      <c r="A125" s="91"/>
      <c r="B125" s="92"/>
      <c r="C125" s="196" t="s">
        <v>153</v>
      </c>
      <c r="D125" s="196" t="s">
        <v>198</v>
      </c>
      <c r="E125" s="197" t="s">
        <v>564</v>
      </c>
      <c r="F125" s="198" t="s">
        <v>565</v>
      </c>
      <c r="G125" s="199" t="s">
        <v>152</v>
      </c>
      <c r="H125" s="200">
        <v>100</v>
      </c>
      <c r="I125" s="81"/>
      <c r="J125" s="201">
        <f>ROUND(I125*H125,2)</f>
        <v>0</v>
      </c>
      <c r="K125" s="202"/>
      <c r="L125" s="203"/>
      <c r="M125" s="204" t="s">
        <v>1</v>
      </c>
      <c r="N125" s="205" t="s">
        <v>39</v>
      </c>
      <c r="O125" s="182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R125" s="185" t="s">
        <v>201</v>
      </c>
      <c r="AT125" s="185" t="s">
        <v>198</v>
      </c>
      <c r="AU125" s="185" t="s">
        <v>84</v>
      </c>
      <c r="AY125" s="84" t="s">
        <v>146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84" t="s">
        <v>84</v>
      </c>
      <c r="BK125" s="186">
        <f>ROUND(I125*H125,2)</f>
        <v>0</v>
      </c>
      <c r="BL125" s="84" t="s">
        <v>195</v>
      </c>
      <c r="BM125" s="185" t="s">
        <v>185</v>
      </c>
    </row>
    <row r="126" spans="1:65" s="94" customFormat="1" ht="24" customHeight="1">
      <c r="A126" s="91"/>
      <c r="B126" s="92"/>
      <c r="C126" s="173" t="s">
        <v>172</v>
      </c>
      <c r="D126" s="173" t="s">
        <v>149</v>
      </c>
      <c r="E126" s="174" t="s">
        <v>566</v>
      </c>
      <c r="F126" s="175" t="s">
        <v>567</v>
      </c>
      <c r="G126" s="176" t="s">
        <v>152</v>
      </c>
      <c r="H126" s="177">
        <v>210</v>
      </c>
      <c r="I126" s="79"/>
      <c r="J126" s="178">
        <f>ROUND(I126*H126,2)</f>
        <v>0</v>
      </c>
      <c r="K126" s="179"/>
      <c r="L126" s="92"/>
      <c r="M126" s="180" t="s">
        <v>1</v>
      </c>
      <c r="N126" s="181" t="s">
        <v>39</v>
      </c>
      <c r="O126" s="182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R126" s="185" t="s">
        <v>195</v>
      </c>
      <c r="AT126" s="185" t="s">
        <v>149</v>
      </c>
      <c r="AU126" s="185" t="s">
        <v>84</v>
      </c>
      <c r="AY126" s="84" t="s">
        <v>146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84" t="s">
        <v>84</v>
      </c>
      <c r="BK126" s="186">
        <f>ROUND(I126*H126,2)</f>
        <v>0</v>
      </c>
      <c r="BL126" s="84" t="s">
        <v>195</v>
      </c>
      <c r="BM126" s="185" t="s">
        <v>197</v>
      </c>
    </row>
    <row r="127" spans="2:51" s="187" customFormat="1" ht="12">
      <c r="B127" s="188"/>
      <c r="D127" s="189" t="s">
        <v>155</v>
      </c>
      <c r="E127" s="190" t="s">
        <v>1</v>
      </c>
      <c r="F127" s="191" t="s">
        <v>1183</v>
      </c>
      <c r="H127" s="192">
        <v>210</v>
      </c>
      <c r="I127" s="80"/>
      <c r="L127" s="188"/>
      <c r="M127" s="193"/>
      <c r="N127" s="194"/>
      <c r="O127" s="194"/>
      <c r="P127" s="194"/>
      <c r="Q127" s="194"/>
      <c r="R127" s="194"/>
      <c r="S127" s="194"/>
      <c r="T127" s="195"/>
      <c r="AT127" s="190" t="s">
        <v>155</v>
      </c>
      <c r="AU127" s="190" t="s">
        <v>84</v>
      </c>
      <c r="AV127" s="187" t="s">
        <v>84</v>
      </c>
      <c r="AW127" s="187" t="s">
        <v>29</v>
      </c>
      <c r="AX127" s="187" t="s">
        <v>81</v>
      </c>
      <c r="AY127" s="190" t="s">
        <v>146</v>
      </c>
    </row>
    <row r="128" spans="1:65" s="94" customFormat="1" ht="16.5" customHeight="1">
      <c r="A128" s="91"/>
      <c r="B128" s="92"/>
      <c r="C128" s="196" t="s">
        <v>177</v>
      </c>
      <c r="D128" s="196" t="s">
        <v>198</v>
      </c>
      <c r="E128" s="197" t="s">
        <v>569</v>
      </c>
      <c r="F128" s="198" t="s">
        <v>570</v>
      </c>
      <c r="G128" s="199" t="s">
        <v>152</v>
      </c>
      <c r="H128" s="200">
        <v>60</v>
      </c>
      <c r="I128" s="81"/>
      <c r="J128" s="201">
        <f>ROUND(I128*H128,2)</f>
        <v>0</v>
      </c>
      <c r="K128" s="202"/>
      <c r="L128" s="203"/>
      <c r="M128" s="204" t="s">
        <v>1</v>
      </c>
      <c r="N128" s="205" t="s">
        <v>39</v>
      </c>
      <c r="O128" s="182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R128" s="185" t="s">
        <v>201</v>
      </c>
      <c r="AT128" s="185" t="s">
        <v>198</v>
      </c>
      <c r="AU128" s="185" t="s">
        <v>84</v>
      </c>
      <c r="AY128" s="84" t="s">
        <v>146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84" t="s">
        <v>84</v>
      </c>
      <c r="BK128" s="186">
        <f>ROUND(I128*H128,2)</f>
        <v>0</v>
      </c>
      <c r="BL128" s="84" t="s">
        <v>195</v>
      </c>
      <c r="BM128" s="185" t="s">
        <v>209</v>
      </c>
    </row>
    <row r="129" spans="1:65" s="94" customFormat="1" ht="16.5" customHeight="1">
      <c r="A129" s="91"/>
      <c r="B129" s="92"/>
      <c r="C129" s="196" t="s">
        <v>181</v>
      </c>
      <c r="D129" s="196" t="s">
        <v>198</v>
      </c>
      <c r="E129" s="197" t="s">
        <v>571</v>
      </c>
      <c r="F129" s="198" t="s">
        <v>572</v>
      </c>
      <c r="G129" s="199" t="s">
        <v>152</v>
      </c>
      <c r="H129" s="200">
        <v>150</v>
      </c>
      <c r="I129" s="81"/>
      <c r="J129" s="201">
        <f>ROUND(I129*H129,2)</f>
        <v>0</v>
      </c>
      <c r="K129" s="202"/>
      <c r="L129" s="203"/>
      <c r="M129" s="204" t="s">
        <v>1</v>
      </c>
      <c r="N129" s="205" t="s">
        <v>39</v>
      </c>
      <c r="O129" s="182"/>
      <c r="P129" s="183">
        <f>O129*H129</f>
        <v>0</v>
      </c>
      <c r="Q129" s="183">
        <v>0.00015</v>
      </c>
      <c r="R129" s="183">
        <f>Q129*H129</f>
        <v>0.0225</v>
      </c>
      <c r="S129" s="183">
        <v>0</v>
      </c>
      <c r="T129" s="184">
        <f>S129*H129</f>
        <v>0</v>
      </c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R129" s="185" t="s">
        <v>201</v>
      </c>
      <c r="AT129" s="185" t="s">
        <v>198</v>
      </c>
      <c r="AU129" s="185" t="s">
        <v>84</v>
      </c>
      <c r="AY129" s="84" t="s">
        <v>146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84" t="s">
        <v>84</v>
      </c>
      <c r="BK129" s="186">
        <f>ROUND(I129*H129,2)</f>
        <v>0</v>
      </c>
      <c r="BL129" s="84" t="s">
        <v>195</v>
      </c>
      <c r="BM129" s="185" t="s">
        <v>573</v>
      </c>
    </row>
    <row r="130" spans="1:65" s="94" customFormat="1" ht="24" customHeight="1">
      <c r="A130" s="91"/>
      <c r="B130" s="92"/>
      <c r="C130" s="173" t="s">
        <v>185</v>
      </c>
      <c r="D130" s="173" t="s">
        <v>149</v>
      </c>
      <c r="E130" s="174" t="s">
        <v>574</v>
      </c>
      <c r="F130" s="175" t="s">
        <v>575</v>
      </c>
      <c r="G130" s="176" t="s">
        <v>161</v>
      </c>
      <c r="H130" s="177">
        <v>6</v>
      </c>
      <c r="I130" s="79"/>
      <c r="J130" s="178">
        <f>ROUND(I130*H130,2)</f>
        <v>0</v>
      </c>
      <c r="K130" s="179"/>
      <c r="L130" s="92"/>
      <c r="M130" s="180" t="s">
        <v>1</v>
      </c>
      <c r="N130" s="181" t="s">
        <v>39</v>
      </c>
      <c r="O130" s="182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R130" s="185" t="s">
        <v>195</v>
      </c>
      <c r="AT130" s="185" t="s">
        <v>149</v>
      </c>
      <c r="AU130" s="185" t="s">
        <v>84</v>
      </c>
      <c r="AY130" s="84" t="s">
        <v>146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84" t="s">
        <v>84</v>
      </c>
      <c r="BK130" s="186">
        <f>ROUND(I130*H130,2)</f>
        <v>0</v>
      </c>
      <c r="BL130" s="84" t="s">
        <v>195</v>
      </c>
      <c r="BM130" s="185" t="s">
        <v>195</v>
      </c>
    </row>
    <row r="131" spans="1:65" s="94" customFormat="1" ht="16.5" customHeight="1">
      <c r="A131" s="91"/>
      <c r="B131" s="92"/>
      <c r="C131" s="196" t="s">
        <v>157</v>
      </c>
      <c r="D131" s="196" t="s">
        <v>198</v>
      </c>
      <c r="E131" s="197" t="s">
        <v>576</v>
      </c>
      <c r="F131" s="198" t="s">
        <v>577</v>
      </c>
      <c r="G131" s="199" t="s">
        <v>161</v>
      </c>
      <c r="H131" s="200">
        <v>6</v>
      </c>
      <c r="I131" s="81"/>
      <c r="J131" s="201">
        <f>ROUND(I131*H131,2)</f>
        <v>0</v>
      </c>
      <c r="K131" s="202"/>
      <c r="L131" s="203"/>
      <c r="M131" s="204" t="s">
        <v>1</v>
      </c>
      <c r="N131" s="205" t="s">
        <v>39</v>
      </c>
      <c r="O131" s="182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R131" s="185" t="s">
        <v>201</v>
      </c>
      <c r="AT131" s="185" t="s">
        <v>198</v>
      </c>
      <c r="AU131" s="185" t="s">
        <v>84</v>
      </c>
      <c r="AY131" s="84" t="s">
        <v>146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84" t="s">
        <v>84</v>
      </c>
      <c r="BK131" s="186">
        <f>ROUND(I131*H131,2)</f>
        <v>0</v>
      </c>
      <c r="BL131" s="84" t="s">
        <v>195</v>
      </c>
      <c r="BM131" s="185" t="s">
        <v>234</v>
      </c>
    </row>
    <row r="132" spans="1:65" s="94" customFormat="1" ht="36" customHeight="1">
      <c r="A132" s="91"/>
      <c r="B132" s="92"/>
      <c r="C132" s="173" t="s">
        <v>197</v>
      </c>
      <c r="D132" s="173" t="s">
        <v>149</v>
      </c>
      <c r="E132" s="174" t="s">
        <v>456</v>
      </c>
      <c r="F132" s="175" t="s">
        <v>457</v>
      </c>
      <c r="G132" s="176" t="s">
        <v>170</v>
      </c>
      <c r="H132" s="177">
        <v>0.216</v>
      </c>
      <c r="I132" s="79"/>
      <c r="J132" s="178">
        <f>ROUND(I132*H132,2)</f>
        <v>0</v>
      </c>
      <c r="K132" s="179"/>
      <c r="L132" s="92"/>
      <c r="M132" s="180" t="s">
        <v>1</v>
      </c>
      <c r="N132" s="181" t="s">
        <v>39</v>
      </c>
      <c r="O132" s="182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R132" s="185" t="s">
        <v>195</v>
      </c>
      <c r="AT132" s="185" t="s">
        <v>149</v>
      </c>
      <c r="AU132" s="185" t="s">
        <v>84</v>
      </c>
      <c r="AY132" s="84" t="s">
        <v>146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84" t="s">
        <v>84</v>
      </c>
      <c r="BK132" s="186">
        <f>ROUND(I132*H132,2)</f>
        <v>0</v>
      </c>
      <c r="BL132" s="84" t="s">
        <v>195</v>
      </c>
      <c r="BM132" s="185" t="s">
        <v>243</v>
      </c>
    </row>
    <row r="133" spans="2:63" s="160" customFormat="1" ht="22.8" customHeight="1">
      <c r="B133" s="161"/>
      <c r="D133" s="162" t="s">
        <v>72</v>
      </c>
      <c r="E133" s="171" t="s">
        <v>578</v>
      </c>
      <c r="F133" s="171" t="s">
        <v>579</v>
      </c>
      <c r="I133" s="78"/>
      <c r="J133" s="172">
        <f>BK133</f>
        <v>0</v>
      </c>
      <c r="L133" s="161"/>
      <c r="M133" s="165"/>
      <c r="N133" s="166"/>
      <c r="O133" s="166"/>
      <c r="P133" s="167">
        <f>SUM(P134:P144)</f>
        <v>0</v>
      </c>
      <c r="Q133" s="166"/>
      <c r="R133" s="167">
        <f>SUM(R134:R144)</f>
        <v>0</v>
      </c>
      <c r="S133" s="166"/>
      <c r="T133" s="168">
        <f>SUM(T134:T144)</f>
        <v>0</v>
      </c>
      <c r="AR133" s="162" t="s">
        <v>81</v>
      </c>
      <c r="AT133" s="169" t="s">
        <v>72</v>
      </c>
      <c r="AU133" s="169" t="s">
        <v>81</v>
      </c>
      <c r="AY133" s="162" t="s">
        <v>146</v>
      </c>
      <c r="BK133" s="170">
        <f>SUM(BK134:BK144)</f>
        <v>0</v>
      </c>
    </row>
    <row r="134" spans="1:65" s="94" customFormat="1" ht="24" customHeight="1">
      <c r="A134" s="91"/>
      <c r="B134" s="92"/>
      <c r="C134" s="173" t="s">
        <v>205</v>
      </c>
      <c r="D134" s="173" t="s">
        <v>149</v>
      </c>
      <c r="E134" s="174" t="s">
        <v>580</v>
      </c>
      <c r="F134" s="175" t="s">
        <v>581</v>
      </c>
      <c r="G134" s="176" t="s">
        <v>161</v>
      </c>
      <c r="H134" s="177">
        <v>98</v>
      </c>
      <c r="I134" s="79"/>
      <c r="J134" s="178">
        <f>ROUND(I134*H134,2)</f>
        <v>0</v>
      </c>
      <c r="K134" s="179"/>
      <c r="L134" s="92"/>
      <c r="M134" s="180" t="s">
        <v>1</v>
      </c>
      <c r="N134" s="181" t="s">
        <v>39</v>
      </c>
      <c r="O134" s="182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R134" s="185" t="s">
        <v>153</v>
      </c>
      <c r="AT134" s="185" t="s">
        <v>149</v>
      </c>
      <c r="AU134" s="185" t="s">
        <v>84</v>
      </c>
      <c r="AY134" s="84" t="s">
        <v>146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84" t="s">
        <v>84</v>
      </c>
      <c r="BK134" s="186">
        <f>ROUND(I134*H134,2)</f>
        <v>0</v>
      </c>
      <c r="BL134" s="84" t="s">
        <v>153</v>
      </c>
      <c r="BM134" s="185" t="s">
        <v>251</v>
      </c>
    </row>
    <row r="135" spans="2:51" s="187" customFormat="1" ht="12">
      <c r="B135" s="188"/>
      <c r="D135" s="189" t="s">
        <v>155</v>
      </c>
      <c r="E135" s="190" t="s">
        <v>1</v>
      </c>
      <c r="F135" s="191" t="s">
        <v>1324</v>
      </c>
      <c r="H135" s="192">
        <v>98</v>
      </c>
      <c r="I135" s="80"/>
      <c r="L135" s="188"/>
      <c r="M135" s="193"/>
      <c r="N135" s="194"/>
      <c r="O135" s="194"/>
      <c r="P135" s="194"/>
      <c r="Q135" s="194"/>
      <c r="R135" s="194"/>
      <c r="S135" s="194"/>
      <c r="T135" s="195"/>
      <c r="AT135" s="190" t="s">
        <v>155</v>
      </c>
      <c r="AU135" s="190" t="s">
        <v>84</v>
      </c>
      <c r="AV135" s="187" t="s">
        <v>84</v>
      </c>
      <c r="AW135" s="187" t="s">
        <v>29</v>
      </c>
      <c r="AX135" s="187" t="s">
        <v>81</v>
      </c>
      <c r="AY135" s="190" t="s">
        <v>146</v>
      </c>
    </row>
    <row r="136" spans="1:65" s="94" customFormat="1" ht="16.5" customHeight="1">
      <c r="A136" s="91"/>
      <c r="B136" s="92"/>
      <c r="C136" s="196" t="s">
        <v>209</v>
      </c>
      <c r="D136" s="196" t="s">
        <v>198</v>
      </c>
      <c r="E136" s="197" t="s">
        <v>582</v>
      </c>
      <c r="F136" s="198" t="s">
        <v>583</v>
      </c>
      <c r="G136" s="199" t="s">
        <v>161</v>
      </c>
      <c r="H136" s="200">
        <v>8</v>
      </c>
      <c r="I136" s="81"/>
      <c r="J136" s="201">
        <f aca="true" t="shared" si="0" ref="J136:J141">ROUND(I136*H136,2)</f>
        <v>0</v>
      </c>
      <c r="K136" s="202"/>
      <c r="L136" s="203"/>
      <c r="M136" s="204" t="s">
        <v>1</v>
      </c>
      <c r="N136" s="205" t="s">
        <v>39</v>
      </c>
      <c r="O136" s="182"/>
      <c r="P136" s="183">
        <f aca="true" t="shared" si="1" ref="P136:P141">O136*H136</f>
        <v>0</v>
      </c>
      <c r="Q136" s="183">
        <v>0</v>
      </c>
      <c r="R136" s="183">
        <f aca="true" t="shared" si="2" ref="R136:R141">Q136*H136</f>
        <v>0</v>
      </c>
      <c r="S136" s="183">
        <v>0</v>
      </c>
      <c r="T136" s="184">
        <f aca="true" t="shared" si="3" ref="T136:T141">S136*H136</f>
        <v>0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85" t="s">
        <v>185</v>
      </c>
      <c r="AT136" s="185" t="s">
        <v>198</v>
      </c>
      <c r="AU136" s="185" t="s">
        <v>84</v>
      </c>
      <c r="AY136" s="84" t="s">
        <v>146</v>
      </c>
      <c r="BE136" s="186">
        <f aca="true" t="shared" si="4" ref="BE136:BE141">IF(N136="základní",J136,0)</f>
        <v>0</v>
      </c>
      <c r="BF136" s="186">
        <f aca="true" t="shared" si="5" ref="BF136:BF141">IF(N136="snížená",J136,0)</f>
        <v>0</v>
      </c>
      <c r="BG136" s="186">
        <f aca="true" t="shared" si="6" ref="BG136:BG141">IF(N136="zákl. přenesená",J136,0)</f>
        <v>0</v>
      </c>
      <c r="BH136" s="186">
        <f aca="true" t="shared" si="7" ref="BH136:BH141">IF(N136="sníž. přenesená",J136,0)</f>
        <v>0</v>
      </c>
      <c r="BI136" s="186">
        <f aca="true" t="shared" si="8" ref="BI136:BI141">IF(N136="nulová",J136,0)</f>
        <v>0</v>
      </c>
      <c r="BJ136" s="84" t="s">
        <v>84</v>
      </c>
      <c r="BK136" s="186">
        <f aca="true" t="shared" si="9" ref="BK136:BK141">ROUND(I136*H136,2)</f>
        <v>0</v>
      </c>
      <c r="BL136" s="84" t="s">
        <v>153</v>
      </c>
      <c r="BM136" s="185" t="s">
        <v>260</v>
      </c>
    </row>
    <row r="137" spans="1:65" s="94" customFormat="1" ht="16.5" customHeight="1">
      <c r="A137" s="91"/>
      <c r="B137" s="92"/>
      <c r="C137" s="196" t="s">
        <v>213</v>
      </c>
      <c r="D137" s="196" t="s">
        <v>198</v>
      </c>
      <c r="E137" s="197" t="s">
        <v>584</v>
      </c>
      <c r="F137" s="198" t="s">
        <v>585</v>
      </c>
      <c r="G137" s="199" t="s">
        <v>161</v>
      </c>
      <c r="H137" s="200">
        <v>6</v>
      </c>
      <c r="I137" s="81"/>
      <c r="J137" s="201">
        <f t="shared" si="0"/>
        <v>0</v>
      </c>
      <c r="K137" s="202"/>
      <c r="L137" s="203"/>
      <c r="M137" s="204" t="s">
        <v>1</v>
      </c>
      <c r="N137" s="205" t="s">
        <v>39</v>
      </c>
      <c r="O137" s="182"/>
      <c r="P137" s="183">
        <f t="shared" si="1"/>
        <v>0</v>
      </c>
      <c r="Q137" s="183">
        <v>0</v>
      </c>
      <c r="R137" s="183">
        <f t="shared" si="2"/>
        <v>0</v>
      </c>
      <c r="S137" s="183">
        <v>0</v>
      </c>
      <c r="T137" s="184">
        <f t="shared" si="3"/>
        <v>0</v>
      </c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R137" s="185" t="s">
        <v>185</v>
      </c>
      <c r="AT137" s="185" t="s">
        <v>198</v>
      </c>
      <c r="AU137" s="185" t="s">
        <v>84</v>
      </c>
      <c r="AY137" s="84" t="s">
        <v>146</v>
      </c>
      <c r="BE137" s="186">
        <f t="shared" si="4"/>
        <v>0</v>
      </c>
      <c r="BF137" s="186">
        <f t="shared" si="5"/>
        <v>0</v>
      </c>
      <c r="BG137" s="186">
        <f t="shared" si="6"/>
        <v>0</v>
      </c>
      <c r="BH137" s="186">
        <f t="shared" si="7"/>
        <v>0</v>
      </c>
      <c r="BI137" s="186">
        <f t="shared" si="8"/>
        <v>0</v>
      </c>
      <c r="BJ137" s="84" t="s">
        <v>84</v>
      </c>
      <c r="BK137" s="186">
        <f t="shared" si="9"/>
        <v>0</v>
      </c>
      <c r="BL137" s="84" t="s">
        <v>153</v>
      </c>
      <c r="BM137" s="185" t="s">
        <v>268</v>
      </c>
    </row>
    <row r="138" spans="1:65" s="94" customFormat="1" ht="24" customHeight="1">
      <c r="A138" s="91"/>
      <c r="B138" s="92"/>
      <c r="C138" s="196" t="s">
        <v>217</v>
      </c>
      <c r="D138" s="196" t="s">
        <v>198</v>
      </c>
      <c r="E138" s="197" t="s">
        <v>586</v>
      </c>
      <c r="F138" s="198" t="s">
        <v>587</v>
      </c>
      <c r="G138" s="199" t="s">
        <v>161</v>
      </c>
      <c r="H138" s="200">
        <v>10</v>
      </c>
      <c r="I138" s="81"/>
      <c r="J138" s="201">
        <f t="shared" si="0"/>
        <v>0</v>
      </c>
      <c r="K138" s="202"/>
      <c r="L138" s="203"/>
      <c r="M138" s="204" t="s">
        <v>1</v>
      </c>
      <c r="N138" s="205" t="s">
        <v>39</v>
      </c>
      <c r="O138" s="182"/>
      <c r="P138" s="183">
        <f t="shared" si="1"/>
        <v>0</v>
      </c>
      <c r="Q138" s="183">
        <v>0</v>
      </c>
      <c r="R138" s="183">
        <f t="shared" si="2"/>
        <v>0</v>
      </c>
      <c r="S138" s="183">
        <v>0</v>
      </c>
      <c r="T138" s="184">
        <f t="shared" si="3"/>
        <v>0</v>
      </c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R138" s="185" t="s">
        <v>185</v>
      </c>
      <c r="AT138" s="185" t="s">
        <v>198</v>
      </c>
      <c r="AU138" s="185" t="s">
        <v>84</v>
      </c>
      <c r="AY138" s="84" t="s">
        <v>146</v>
      </c>
      <c r="BE138" s="186">
        <f t="shared" si="4"/>
        <v>0</v>
      </c>
      <c r="BF138" s="186">
        <f t="shared" si="5"/>
        <v>0</v>
      </c>
      <c r="BG138" s="186">
        <f t="shared" si="6"/>
        <v>0</v>
      </c>
      <c r="BH138" s="186">
        <f t="shared" si="7"/>
        <v>0</v>
      </c>
      <c r="BI138" s="186">
        <f t="shared" si="8"/>
        <v>0</v>
      </c>
      <c r="BJ138" s="84" t="s">
        <v>84</v>
      </c>
      <c r="BK138" s="186">
        <f t="shared" si="9"/>
        <v>0</v>
      </c>
      <c r="BL138" s="84" t="s">
        <v>153</v>
      </c>
      <c r="BM138" s="185" t="s">
        <v>275</v>
      </c>
    </row>
    <row r="139" spans="1:65" s="94" customFormat="1" ht="24" customHeight="1">
      <c r="A139" s="91"/>
      <c r="B139" s="92"/>
      <c r="C139" s="196" t="s">
        <v>222</v>
      </c>
      <c r="D139" s="196" t="s">
        <v>198</v>
      </c>
      <c r="E139" s="197" t="s">
        <v>588</v>
      </c>
      <c r="F139" s="198" t="s">
        <v>589</v>
      </c>
      <c r="G139" s="199" t="s">
        <v>161</v>
      </c>
      <c r="H139" s="200">
        <v>14</v>
      </c>
      <c r="I139" s="81"/>
      <c r="J139" s="201">
        <f t="shared" si="0"/>
        <v>0</v>
      </c>
      <c r="K139" s="202"/>
      <c r="L139" s="203"/>
      <c r="M139" s="204" t="s">
        <v>1</v>
      </c>
      <c r="N139" s="205" t="s">
        <v>39</v>
      </c>
      <c r="O139" s="182"/>
      <c r="P139" s="183">
        <f t="shared" si="1"/>
        <v>0</v>
      </c>
      <c r="Q139" s="183">
        <v>0</v>
      </c>
      <c r="R139" s="183">
        <f t="shared" si="2"/>
        <v>0</v>
      </c>
      <c r="S139" s="183">
        <v>0</v>
      </c>
      <c r="T139" s="184">
        <f t="shared" si="3"/>
        <v>0</v>
      </c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R139" s="185" t="s">
        <v>185</v>
      </c>
      <c r="AT139" s="185" t="s">
        <v>198</v>
      </c>
      <c r="AU139" s="185" t="s">
        <v>84</v>
      </c>
      <c r="AY139" s="84" t="s">
        <v>146</v>
      </c>
      <c r="BE139" s="186">
        <f t="shared" si="4"/>
        <v>0</v>
      </c>
      <c r="BF139" s="186">
        <f t="shared" si="5"/>
        <v>0</v>
      </c>
      <c r="BG139" s="186">
        <f t="shared" si="6"/>
        <v>0</v>
      </c>
      <c r="BH139" s="186">
        <f t="shared" si="7"/>
        <v>0</v>
      </c>
      <c r="BI139" s="186">
        <f t="shared" si="8"/>
        <v>0</v>
      </c>
      <c r="BJ139" s="84" t="s">
        <v>84</v>
      </c>
      <c r="BK139" s="186">
        <f t="shared" si="9"/>
        <v>0</v>
      </c>
      <c r="BL139" s="84" t="s">
        <v>153</v>
      </c>
      <c r="BM139" s="185" t="s">
        <v>283</v>
      </c>
    </row>
    <row r="140" spans="1:65" s="94" customFormat="1" ht="16.5" customHeight="1">
      <c r="A140" s="91"/>
      <c r="B140" s="92"/>
      <c r="C140" s="196" t="s">
        <v>195</v>
      </c>
      <c r="D140" s="196" t="s">
        <v>198</v>
      </c>
      <c r="E140" s="197" t="s">
        <v>590</v>
      </c>
      <c r="F140" s="198" t="s">
        <v>591</v>
      </c>
      <c r="G140" s="199" t="s">
        <v>161</v>
      </c>
      <c r="H140" s="200">
        <v>60</v>
      </c>
      <c r="I140" s="81"/>
      <c r="J140" s="201">
        <f t="shared" si="0"/>
        <v>0</v>
      </c>
      <c r="K140" s="202"/>
      <c r="L140" s="203"/>
      <c r="M140" s="204" t="s">
        <v>1</v>
      </c>
      <c r="N140" s="205" t="s">
        <v>39</v>
      </c>
      <c r="O140" s="182"/>
      <c r="P140" s="183">
        <f t="shared" si="1"/>
        <v>0</v>
      </c>
      <c r="Q140" s="183">
        <v>0</v>
      </c>
      <c r="R140" s="183">
        <f t="shared" si="2"/>
        <v>0</v>
      </c>
      <c r="S140" s="183">
        <v>0</v>
      </c>
      <c r="T140" s="184">
        <f t="shared" si="3"/>
        <v>0</v>
      </c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R140" s="185" t="s">
        <v>185</v>
      </c>
      <c r="AT140" s="185" t="s">
        <v>198</v>
      </c>
      <c r="AU140" s="185" t="s">
        <v>84</v>
      </c>
      <c r="AY140" s="84" t="s">
        <v>146</v>
      </c>
      <c r="BE140" s="186">
        <f t="shared" si="4"/>
        <v>0</v>
      </c>
      <c r="BF140" s="186">
        <f t="shared" si="5"/>
        <v>0</v>
      </c>
      <c r="BG140" s="186">
        <f t="shared" si="6"/>
        <v>0</v>
      </c>
      <c r="BH140" s="186">
        <f t="shared" si="7"/>
        <v>0</v>
      </c>
      <c r="BI140" s="186">
        <f t="shared" si="8"/>
        <v>0</v>
      </c>
      <c r="BJ140" s="84" t="s">
        <v>84</v>
      </c>
      <c r="BK140" s="186">
        <f t="shared" si="9"/>
        <v>0</v>
      </c>
      <c r="BL140" s="84" t="s">
        <v>153</v>
      </c>
      <c r="BM140" s="185" t="s">
        <v>201</v>
      </c>
    </row>
    <row r="141" spans="1:65" s="94" customFormat="1" ht="16.5" customHeight="1">
      <c r="A141" s="91"/>
      <c r="B141" s="92"/>
      <c r="C141" s="173" t="s">
        <v>230</v>
      </c>
      <c r="D141" s="173" t="s">
        <v>149</v>
      </c>
      <c r="E141" s="174" t="s">
        <v>592</v>
      </c>
      <c r="F141" s="175" t="s">
        <v>593</v>
      </c>
      <c r="G141" s="176" t="s">
        <v>161</v>
      </c>
      <c r="H141" s="177">
        <v>160</v>
      </c>
      <c r="I141" s="79"/>
      <c r="J141" s="178">
        <f t="shared" si="0"/>
        <v>0</v>
      </c>
      <c r="K141" s="179"/>
      <c r="L141" s="92"/>
      <c r="M141" s="180" t="s">
        <v>1</v>
      </c>
      <c r="N141" s="181" t="s">
        <v>39</v>
      </c>
      <c r="O141" s="182"/>
      <c r="P141" s="183">
        <f t="shared" si="1"/>
        <v>0</v>
      </c>
      <c r="Q141" s="183">
        <v>0</v>
      </c>
      <c r="R141" s="183">
        <f t="shared" si="2"/>
        <v>0</v>
      </c>
      <c r="S141" s="183">
        <v>0</v>
      </c>
      <c r="T141" s="184">
        <f t="shared" si="3"/>
        <v>0</v>
      </c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R141" s="185" t="s">
        <v>153</v>
      </c>
      <c r="AT141" s="185" t="s">
        <v>149</v>
      </c>
      <c r="AU141" s="185" t="s">
        <v>84</v>
      </c>
      <c r="AY141" s="84" t="s">
        <v>146</v>
      </c>
      <c r="BE141" s="186">
        <f t="shared" si="4"/>
        <v>0</v>
      </c>
      <c r="BF141" s="186">
        <f t="shared" si="5"/>
        <v>0</v>
      </c>
      <c r="BG141" s="186">
        <f t="shared" si="6"/>
        <v>0</v>
      </c>
      <c r="BH141" s="186">
        <f t="shared" si="7"/>
        <v>0</v>
      </c>
      <c r="BI141" s="186">
        <f t="shared" si="8"/>
        <v>0</v>
      </c>
      <c r="BJ141" s="84" t="s">
        <v>84</v>
      </c>
      <c r="BK141" s="186">
        <f t="shared" si="9"/>
        <v>0</v>
      </c>
      <c r="BL141" s="84" t="s">
        <v>153</v>
      </c>
      <c r="BM141" s="185" t="s">
        <v>315</v>
      </c>
    </row>
    <row r="142" spans="2:51" s="187" customFormat="1" ht="12">
      <c r="B142" s="188"/>
      <c r="D142" s="189" t="s">
        <v>155</v>
      </c>
      <c r="E142" s="190" t="s">
        <v>1</v>
      </c>
      <c r="F142" s="191" t="s">
        <v>594</v>
      </c>
      <c r="H142" s="192">
        <v>160</v>
      </c>
      <c r="I142" s="80"/>
      <c r="L142" s="188"/>
      <c r="M142" s="193"/>
      <c r="N142" s="194"/>
      <c r="O142" s="194"/>
      <c r="P142" s="194"/>
      <c r="Q142" s="194"/>
      <c r="R142" s="194"/>
      <c r="S142" s="194"/>
      <c r="T142" s="195"/>
      <c r="AT142" s="190" t="s">
        <v>155</v>
      </c>
      <c r="AU142" s="190" t="s">
        <v>84</v>
      </c>
      <c r="AV142" s="187" t="s">
        <v>84</v>
      </c>
      <c r="AW142" s="187" t="s">
        <v>29</v>
      </c>
      <c r="AX142" s="187" t="s">
        <v>81</v>
      </c>
      <c r="AY142" s="190" t="s">
        <v>146</v>
      </c>
    </row>
    <row r="143" spans="1:65" s="94" customFormat="1" ht="24" customHeight="1">
      <c r="A143" s="91"/>
      <c r="B143" s="92"/>
      <c r="C143" s="196" t="s">
        <v>234</v>
      </c>
      <c r="D143" s="196" t="s">
        <v>198</v>
      </c>
      <c r="E143" s="197" t="s">
        <v>595</v>
      </c>
      <c r="F143" s="198" t="s">
        <v>596</v>
      </c>
      <c r="G143" s="199" t="s">
        <v>161</v>
      </c>
      <c r="H143" s="200">
        <v>60</v>
      </c>
      <c r="I143" s="81"/>
      <c r="J143" s="201">
        <f>ROUND(I143*H143,2)</f>
        <v>0</v>
      </c>
      <c r="K143" s="202"/>
      <c r="L143" s="203"/>
      <c r="M143" s="204" t="s">
        <v>1</v>
      </c>
      <c r="N143" s="205" t="s">
        <v>39</v>
      </c>
      <c r="O143" s="182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R143" s="185" t="s">
        <v>185</v>
      </c>
      <c r="AT143" s="185" t="s">
        <v>198</v>
      </c>
      <c r="AU143" s="185" t="s">
        <v>84</v>
      </c>
      <c r="AY143" s="84" t="s">
        <v>146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84" t="s">
        <v>84</v>
      </c>
      <c r="BK143" s="186">
        <f>ROUND(I143*H143,2)</f>
        <v>0</v>
      </c>
      <c r="BL143" s="84" t="s">
        <v>153</v>
      </c>
      <c r="BM143" s="185" t="s">
        <v>323</v>
      </c>
    </row>
    <row r="144" spans="1:65" s="94" customFormat="1" ht="24" customHeight="1">
      <c r="A144" s="91"/>
      <c r="B144" s="92"/>
      <c r="C144" s="196" t="s">
        <v>239</v>
      </c>
      <c r="D144" s="196" t="s">
        <v>198</v>
      </c>
      <c r="E144" s="197" t="s">
        <v>597</v>
      </c>
      <c r="F144" s="198" t="s">
        <v>598</v>
      </c>
      <c r="G144" s="199" t="s">
        <v>161</v>
      </c>
      <c r="H144" s="200">
        <v>100</v>
      </c>
      <c r="I144" s="81"/>
      <c r="J144" s="201">
        <f>ROUND(I144*H144,2)</f>
        <v>0</v>
      </c>
      <c r="K144" s="202"/>
      <c r="L144" s="203"/>
      <c r="M144" s="210" t="s">
        <v>1</v>
      </c>
      <c r="N144" s="211" t="s">
        <v>39</v>
      </c>
      <c r="O144" s="21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R144" s="185" t="s">
        <v>185</v>
      </c>
      <c r="AT144" s="185" t="s">
        <v>198</v>
      </c>
      <c r="AU144" s="185" t="s">
        <v>84</v>
      </c>
      <c r="AY144" s="84" t="s">
        <v>146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84" t="s">
        <v>84</v>
      </c>
      <c r="BK144" s="186">
        <f>ROUND(I144*H144,2)</f>
        <v>0</v>
      </c>
      <c r="BL144" s="84" t="s">
        <v>153</v>
      </c>
      <c r="BM144" s="185" t="s">
        <v>331</v>
      </c>
    </row>
    <row r="145" spans="1:31" s="94" customFormat="1" ht="6.9" customHeight="1">
      <c r="A145" s="91"/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92"/>
      <c r="M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</row>
  </sheetData>
  <sheetProtection password="CB59" sheet="1" objects="1" scenarios="1"/>
  <autoFilter ref="C118:K14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9"/>
  <sheetViews>
    <sheetView showGridLines="0" zoomScale="90" zoomScaleNormal="90" workbookViewId="0" topLeftCell="A39">
      <selection activeCell="Y282" sqref="Y282"/>
    </sheetView>
  </sheetViews>
  <sheetFormatPr defaultColWidth="9.140625" defaultRowHeight="12"/>
  <cols>
    <col min="1" max="1" width="8.28125" style="83" customWidth="1"/>
    <col min="2" max="2" width="1.7109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00390625" style="83" customWidth="1"/>
    <col min="8" max="8" width="11.421875" style="83" customWidth="1"/>
    <col min="9" max="10" width="20.140625" style="83" customWidth="1"/>
    <col min="11" max="11" width="20.140625" style="83" hidden="1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140625" style="83" customWidth="1"/>
    <col min="44" max="65" width="9.28125" style="83" hidden="1" customWidth="1"/>
    <col min="66" max="16384" width="9.140625" style="83" customWidth="1"/>
  </cols>
  <sheetData>
    <row r="1" ht="12"/>
    <row r="2" spans="12:46" ht="36.9" customHeight="1"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84" t="s">
        <v>99</v>
      </c>
    </row>
    <row r="3" spans="2:46" ht="6.9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81</v>
      </c>
    </row>
    <row r="4" spans="2:46" ht="24.9" customHeight="1">
      <c r="B4" s="87"/>
      <c r="D4" s="88" t="s">
        <v>111</v>
      </c>
      <c r="L4" s="87"/>
      <c r="M4" s="89" t="s">
        <v>9</v>
      </c>
      <c r="AT4" s="84" t="s">
        <v>3</v>
      </c>
    </row>
    <row r="5" spans="2:12" ht="6.9" customHeight="1">
      <c r="B5" s="87"/>
      <c r="L5" s="87"/>
    </row>
    <row r="6" spans="2:12" ht="12" customHeight="1">
      <c r="B6" s="87"/>
      <c r="D6" s="90" t="s">
        <v>15</v>
      </c>
      <c r="L6" s="87"/>
    </row>
    <row r="7" spans="2:12" ht="16.5" customHeight="1">
      <c r="B7" s="87"/>
      <c r="E7" s="276" t="str">
        <f>'Rekapitulace stavby'!K6</f>
        <v>SŠ PTA - Svářečská škola a výukový pavilon - EI</v>
      </c>
      <c r="F7" s="277"/>
      <c r="G7" s="277"/>
      <c r="H7" s="277"/>
      <c r="L7" s="87"/>
    </row>
    <row r="8" spans="1:31" s="94" customFormat="1" ht="12" customHeight="1">
      <c r="A8" s="91"/>
      <c r="B8" s="92"/>
      <c r="C8" s="91"/>
      <c r="D8" s="90" t="s">
        <v>112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74" t="s">
        <v>1184</v>
      </c>
      <c r="F9" s="275"/>
      <c r="G9" s="275"/>
      <c r="H9" s="275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17</v>
      </c>
      <c r="E11" s="91"/>
      <c r="F11" s="96" t="s">
        <v>1</v>
      </c>
      <c r="G11" s="91"/>
      <c r="H11" s="91"/>
      <c r="I11" s="90" t="s">
        <v>18</v>
      </c>
      <c r="J11" s="96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19</v>
      </c>
      <c r="E12" s="91"/>
      <c r="F12" s="96" t="s">
        <v>20</v>
      </c>
      <c r="G12" s="91"/>
      <c r="H12" s="91"/>
      <c r="I12" s="90" t="s">
        <v>21</v>
      </c>
      <c r="J12" s="97" t="str">
        <f>'Rekapitulace stavby'!AN8</f>
        <v>6. 12. 2019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8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23</v>
      </c>
      <c r="E14" s="91"/>
      <c r="F14" s="91"/>
      <c r="G14" s="91"/>
      <c r="H14" s="91"/>
      <c r="I14" s="90" t="s">
        <v>24</v>
      </c>
      <c r="J14" s="96" t="str">
        <f>IF('Rekapitulace stavby'!AN10="","",'Rekapitulace stavby'!AN10)</f>
        <v/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6" t="str">
        <f>IF('Rekapitulace stavby'!E11="","",'Rekapitulace stavby'!E11)</f>
        <v xml:space="preserve"> </v>
      </c>
      <c r="F15" s="91"/>
      <c r="G15" s="91"/>
      <c r="H15" s="91"/>
      <c r="I15" s="90" t="s">
        <v>25</v>
      </c>
      <c r="J15" s="96" t="str">
        <f>IF('Rekapitulace stavby'!AN11="","",'Rekapitulace stavby'!AN11)</f>
        <v/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26</v>
      </c>
      <c r="E17" s="91"/>
      <c r="F17" s="91"/>
      <c r="G17" s="91"/>
      <c r="H17" s="91"/>
      <c r="I17" s="90" t="s">
        <v>24</v>
      </c>
      <c r="J17" s="98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80" t="str">
        <f>'Rekapitulace stavby'!E14</f>
        <v>Vyplň údaj</v>
      </c>
      <c r="F18" s="281"/>
      <c r="G18" s="281"/>
      <c r="H18" s="281"/>
      <c r="I18" s="90" t="s">
        <v>25</v>
      </c>
      <c r="J18" s="98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28</v>
      </c>
      <c r="E20" s="91"/>
      <c r="F20" s="91"/>
      <c r="G20" s="91"/>
      <c r="H20" s="91"/>
      <c r="I20" s="90" t="s">
        <v>24</v>
      </c>
      <c r="J20" s="96" t="str">
        <f>IF('Rekapitulace stavby'!AN16="","",'Rekapitulace stavby'!AN16)</f>
        <v/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6" t="str">
        <f>IF('Rekapitulace stavby'!E17="","",'Rekapitulace stavby'!E17)</f>
        <v xml:space="preserve"> </v>
      </c>
      <c r="F21" s="91"/>
      <c r="G21" s="91"/>
      <c r="H21" s="91"/>
      <c r="I21" s="90" t="s">
        <v>25</v>
      </c>
      <c r="J21" s="96" t="str">
        <f>IF('Rekapitulace stavby'!AN17="","",'Rekapitulace stavby'!AN17)</f>
        <v/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30</v>
      </c>
      <c r="E23" s="91"/>
      <c r="F23" s="91"/>
      <c r="G23" s="91"/>
      <c r="H23" s="91"/>
      <c r="I23" s="90" t="s">
        <v>24</v>
      </c>
      <c r="J23" s="96" t="str">
        <f>IF('Rekapitulace stavby'!AN19="","",'Rekapitulace stavby'!AN19)</f>
        <v/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6" t="str">
        <f>IF('Rekapitulace stavby'!E20="","",'Rekapitulace stavby'!E20)</f>
        <v xml:space="preserve"> </v>
      </c>
      <c r="F24" s="91"/>
      <c r="G24" s="91"/>
      <c r="H24" s="91"/>
      <c r="I24" s="90" t="s">
        <v>25</v>
      </c>
      <c r="J24" s="96" t="str">
        <f>IF('Rekapitulace stavby'!AN20="","",'Rekapitulace stavby'!AN20)</f>
        <v/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31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2" customFormat="1" ht="114.75" customHeight="1">
      <c r="A27" s="99"/>
      <c r="B27" s="100"/>
      <c r="C27" s="99"/>
      <c r="D27" s="99"/>
      <c r="E27" s="282" t="s">
        <v>114</v>
      </c>
      <c r="F27" s="282"/>
      <c r="G27" s="282"/>
      <c r="H27" s="282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4" customFormat="1" ht="6.9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" customHeight="1">
      <c r="A29" s="91"/>
      <c r="B29" s="92"/>
      <c r="C29" s="91"/>
      <c r="D29" s="103"/>
      <c r="E29" s="103"/>
      <c r="F29" s="103"/>
      <c r="G29" s="103"/>
      <c r="H29" s="103"/>
      <c r="I29" s="103"/>
      <c r="J29" s="103"/>
      <c r="K29" s="103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4" t="s">
        <v>33</v>
      </c>
      <c r="E30" s="91"/>
      <c r="F30" s="91"/>
      <c r="G30" s="91"/>
      <c r="H30" s="91"/>
      <c r="I30" s="91"/>
      <c r="J30" s="105">
        <f>ROUND(J131,2)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" customHeight="1">
      <c r="A31" s="91"/>
      <c r="B31" s="92"/>
      <c r="C31" s="91"/>
      <c r="D31" s="103"/>
      <c r="E31" s="103"/>
      <c r="F31" s="103"/>
      <c r="G31" s="103"/>
      <c r="H31" s="103"/>
      <c r="I31" s="103"/>
      <c r="J31" s="103"/>
      <c r="K31" s="103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" customHeight="1">
      <c r="A32" s="91"/>
      <c r="B32" s="92"/>
      <c r="C32" s="91"/>
      <c r="D32" s="91"/>
      <c r="E32" s="91"/>
      <c r="F32" s="106" t="s">
        <v>35</v>
      </c>
      <c r="G32" s="91"/>
      <c r="H32" s="91"/>
      <c r="I32" s="106" t="s">
        <v>34</v>
      </c>
      <c r="J32" s="106" t="s">
        <v>36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" customHeight="1">
      <c r="A33" s="91"/>
      <c r="B33" s="92"/>
      <c r="C33" s="91"/>
      <c r="D33" s="107" t="s">
        <v>37</v>
      </c>
      <c r="E33" s="90" t="s">
        <v>38</v>
      </c>
      <c r="F33" s="108">
        <v>0</v>
      </c>
      <c r="G33" s="91"/>
      <c r="H33" s="91"/>
      <c r="I33" s="109">
        <v>0.21</v>
      </c>
      <c r="J33" s="108">
        <f>ROUND(((SUM(BE131:BE317))*I33),2)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" customHeight="1">
      <c r="A34" s="91"/>
      <c r="B34" s="92"/>
      <c r="C34" s="91"/>
      <c r="D34" s="91"/>
      <c r="E34" s="90" t="s">
        <v>39</v>
      </c>
      <c r="F34" s="108">
        <f>J30</f>
        <v>0</v>
      </c>
      <c r="G34" s="91"/>
      <c r="H34" s="91"/>
      <c r="I34" s="109">
        <v>0.21</v>
      </c>
      <c r="J34" s="108">
        <f>F34*0.21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" customHeight="1" hidden="1">
      <c r="A35" s="91"/>
      <c r="B35" s="92"/>
      <c r="C35" s="91"/>
      <c r="D35" s="91"/>
      <c r="E35" s="90" t="s">
        <v>40</v>
      </c>
      <c r="F35" s="108">
        <f>ROUND((SUM(BG131:BG317)),2)</f>
        <v>0</v>
      </c>
      <c r="G35" s="91"/>
      <c r="H35" s="91"/>
      <c r="I35" s="109">
        <v>0.21</v>
      </c>
      <c r="J35" s="108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" customHeight="1" hidden="1">
      <c r="A36" s="91"/>
      <c r="B36" s="92"/>
      <c r="C36" s="91"/>
      <c r="D36" s="91"/>
      <c r="E36" s="90" t="s">
        <v>41</v>
      </c>
      <c r="F36" s="108">
        <f>ROUND((SUM(BH131:BH317)),2)</f>
        <v>0</v>
      </c>
      <c r="G36" s="91"/>
      <c r="H36" s="91"/>
      <c r="I36" s="109">
        <v>0.21</v>
      </c>
      <c r="J36" s="108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" customHeight="1" hidden="1">
      <c r="A37" s="91"/>
      <c r="B37" s="92"/>
      <c r="C37" s="91"/>
      <c r="D37" s="91"/>
      <c r="E37" s="90" t="s">
        <v>42</v>
      </c>
      <c r="F37" s="108">
        <f>ROUND((SUM(BI131:BI317)),2)</f>
        <v>0</v>
      </c>
      <c r="G37" s="91"/>
      <c r="H37" s="91"/>
      <c r="I37" s="109">
        <v>0</v>
      </c>
      <c r="J37" s="108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10"/>
      <c r="D39" s="111" t="s">
        <v>43</v>
      </c>
      <c r="E39" s="112"/>
      <c r="F39" s="112"/>
      <c r="G39" s="113" t="s">
        <v>44</v>
      </c>
      <c r="H39" s="114" t="s">
        <v>45</v>
      </c>
      <c r="I39" s="112"/>
      <c r="J39" s="115">
        <f>SUM(J30:J37)</f>
        <v>0</v>
      </c>
      <c r="K39" s="116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" customHeight="1">
      <c r="B41" s="87"/>
      <c r="L41" s="87"/>
    </row>
    <row r="42" spans="2:12" ht="14.4" customHeight="1">
      <c r="B42" s="87"/>
      <c r="L42" s="87"/>
    </row>
    <row r="43" spans="2:12" ht="14.4" customHeight="1">
      <c r="B43" s="87"/>
      <c r="L43" s="87"/>
    </row>
    <row r="44" spans="2:12" ht="14.4" customHeight="1">
      <c r="B44" s="87"/>
      <c r="L44" s="87"/>
    </row>
    <row r="45" spans="2:12" ht="14.4" customHeight="1">
      <c r="B45" s="87"/>
      <c r="L45" s="87"/>
    </row>
    <row r="46" spans="2:12" ht="14.4" customHeight="1">
      <c r="B46" s="87"/>
      <c r="L46" s="87"/>
    </row>
    <row r="47" spans="2:12" ht="14.4" customHeight="1">
      <c r="B47" s="87"/>
      <c r="L47" s="87"/>
    </row>
    <row r="48" spans="2:12" ht="14.4" customHeight="1">
      <c r="B48" s="87"/>
      <c r="L48" s="87"/>
    </row>
    <row r="49" spans="2:12" ht="14.4" customHeight="1">
      <c r="B49" s="87"/>
      <c r="L49" s="87"/>
    </row>
    <row r="50" spans="2:12" s="94" customFormat="1" ht="14.4" customHeight="1">
      <c r="B50" s="93"/>
      <c r="D50" s="117" t="s">
        <v>46</v>
      </c>
      <c r="E50" s="118"/>
      <c r="F50" s="118"/>
      <c r="G50" s="117" t="s">
        <v>47</v>
      </c>
      <c r="H50" s="118"/>
      <c r="I50" s="118"/>
      <c r="J50" s="118"/>
      <c r="K50" s="118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3.2">
      <c r="A61" s="91"/>
      <c r="B61" s="92"/>
      <c r="C61" s="91"/>
      <c r="D61" s="119" t="s">
        <v>48</v>
      </c>
      <c r="E61" s="120"/>
      <c r="F61" s="121" t="s">
        <v>49</v>
      </c>
      <c r="G61" s="119" t="s">
        <v>48</v>
      </c>
      <c r="H61" s="120"/>
      <c r="I61" s="120"/>
      <c r="J61" s="122" t="s">
        <v>49</v>
      </c>
      <c r="K61" s="120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3.2">
      <c r="A65" s="91"/>
      <c r="B65" s="92"/>
      <c r="C65" s="91"/>
      <c r="D65" s="117" t="s">
        <v>50</v>
      </c>
      <c r="E65" s="123"/>
      <c r="F65" s="123"/>
      <c r="G65" s="117" t="s">
        <v>51</v>
      </c>
      <c r="H65" s="123"/>
      <c r="I65" s="123"/>
      <c r="J65" s="123"/>
      <c r="K65" s="123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3.2">
      <c r="A76" s="91"/>
      <c r="B76" s="92"/>
      <c r="C76" s="91"/>
      <c r="D76" s="119" t="s">
        <v>48</v>
      </c>
      <c r="E76" s="120"/>
      <c r="F76" s="121" t="s">
        <v>49</v>
      </c>
      <c r="G76" s="119" t="s">
        <v>48</v>
      </c>
      <c r="H76" s="120"/>
      <c r="I76" s="120"/>
      <c r="J76" s="122" t="s">
        <v>49</v>
      </c>
      <c r="K76" s="120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" customHeight="1">
      <c r="A77" s="91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" customHeight="1">
      <c r="A81" s="91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" customHeight="1">
      <c r="A82" s="91"/>
      <c r="B82" s="92"/>
      <c r="C82" s="88" t="s">
        <v>115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15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76" t="str">
        <f>E7</f>
        <v>SŠ PTA - Svářečská škola a výukový pavilon - EI</v>
      </c>
      <c r="F85" s="277"/>
      <c r="G85" s="277"/>
      <c r="H85" s="277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112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74" t="str">
        <f>E9</f>
        <v>SO 102h - Slaboproudá elektroinstalace</v>
      </c>
      <c r="F87" s="275"/>
      <c r="G87" s="275"/>
      <c r="H87" s="275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19</v>
      </c>
      <c r="D89" s="91"/>
      <c r="E89" s="91"/>
      <c r="F89" s="96" t="str">
        <f>F12</f>
        <v xml:space="preserve"> </v>
      </c>
      <c r="G89" s="91"/>
      <c r="H89" s="91"/>
      <c r="I89" s="90" t="s">
        <v>21</v>
      </c>
      <c r="J89" s="97" t="str">
        <f>IF(J12="","",J12)</f>
        <v>6. 12. 2019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15.15" customHeight="1">
      <c r="A91" s="91"/>
      <c r="B91" s="92"/>
      <c r="C91" s="90" t="s">
        <v>23</v>
      </c>
      <c r="D91" s="91"/>
      <c r="E91" s="91"/>
      <c r="F91" s="96" t="str">
        <f>E15</f>
        <v xml:space="preserve"> </v>
      </c>
      <c r="G91" s="91"/>
      <c r="H91" s="91"/>
      <c r="I91" s="90" t="s">
        <v>28</v>
      </c>
      <c r="J91" s="128" t="str">
        <f>E21</f>
        <v xml:space="preserve"> 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15" customHeight="1">
      <c r="A92" s="91"/>
      <c r="B92" s="92"/>
      <c r="C92" s="90" t="s">
        <v>26</v>
      </c>
      <c r="D92" s="91"/>
      <c r="E92" s="91"/>
      <c r="F92" s="96" t="str">
        <f>IF(E18="","",E18)</f>
        <v>Vyplň údaj</v>
      </c>
      <c r="G92" s="91"/>
      <c r="H92" s="91"/>
      <c r="I92" s="90" t="s">
        <v>30</v>
      </c>
      <c r="J92" s="128" t="str">
        <f>E24</f>
        <v xml:space="preserve"> 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9" t="s">
        <v>116</v>
      </c>
      <c r="D94" s="110"/>
      <c r="E94" s="110"/>
      <c r="F94" s="110"/>
      <c r="G94" s="110"/>
      <c r="H94" s="110"/>
      <c r="I94" s="110"/>
      <c r="J94" s="130" t="s">
        <v>117</v>
      </c>
      <c r="K94" s="110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8" customHeight="1">
      <c r="A96" s="91"/>
      <c r="B96" s="92"/>
      <c r="C96" s="131" t="s">
        <v>118</v>
      </c>
      <c r="D96" s="91"/>
      <c r="E96" s="91"/>
      <c r="F96" s="91"/>
      <c r="G96" s="91"/>
      <c r="H96" s="91"/>
      <c r="I96" s="91"/>
      <c r="J96" s="105">
        <f>J131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119</v>
      </c>
    </row>
    <row r="97" spans="2:12" s="132" customFormat="1" ht="24.9" customHeight="1">
      <c r="B97" s="133"/>
      <c r="D97" s="134" t="s">
        <v>120</v>
      </c>
      <c r="E97" s="135"/>
      <c r="F97" s="135"/>
      <c r="G97" s="135"/>
      <c r="H97" s="135"/>
      <c r="I97" s="135"/>
      <c r="J97" s="136">
        <f>J132</f>
        <v>0</v>
      </c>
      <c r="L97" s="133"/>
    </row>
    <row r="98" spans="2:12" s="137" customFormat="1" ht="19.95" customHeight="1">
      <c r="B98" s="138"/>
      <c r="D98" s="139" t="s">
        <v>1185</v>
      </c>
      <c r="E98" s="140"/>
      <c r="F98" s="140"/>
      <c r="G98" s="140"/>
      <c r="H98" s="140"/>
      <c r="I98" s="140"/>
      <c r="J98" s="141">
        <f>J133</f>
        <v>0</v>
      </c>
      <c r="L98" s="138"/>
    </row>
    <row r="99" spans="2:12" s="137" customFormat="1" ht="19.95" customHeight="1">
      <c r="B99" s="138"/>
      <c r="D99" s="139" t="s">
        <v>1186</v>
      </c>
      <c r="E99" s="140"/>
      <c r="F99" s="140"/>
      <c r="G99" s="140"/>
      <c r="H99" s="140"/>
      <c r="I99" s="140"/>
      <c r="J99" s="141">
        <f>J138</f>
        <v>0</v>
      </c>
      <c r="L99" s="138"/>
    </row>
    <row r="100" spans="2:12" s="137" customFormat="1" ht="19.95" customHeight="1">
      <c r="B100" s="138"/>
      <c r="D100" s="139" t="s">
        <v>122</v>
      </c>
      <c r="E100" s="140"/>
      <c r="F100" s="140"/>
      <c r="G100" s="140"/>
      <c r="H100" s="140"/>
      <c r="I100" s="140"/>
      <c r="J100" s="141">
        <f>J141</f>
        <v>0</v>
      </c>
      <c r="L100" s="138"/>
    </row>
    <row r="101" spans="2:12" s="137" customFormat="1" ht="19.95" customHeight="1">
      <c r="B101" s="138"/>
      <c r="D101" s="139" t="s">
        <v>123</v>
      </c>
      <c r="E101" s="140"/>
      <c r="F101" s="140"/>
      <c r="G101" s="140"/>
      <c r="H101" s="140"/>
      <c r="I101" s="140"/>
      <c r="J101" s="141">
        <f>J151</f>
        <v>0</v>
      </c>
      <c r="L101" s="138"/>
    </row>
    <row r="102" spans="2:12" s="132" customFormat="1" ht="24.9" customHeight="1">
      <c r="B102" s="133"/>
      <c r="D102" s="134" t="s">
        <v>559</v>
      </c>
      <c r="E102" s="135"/>
      <c r="F102" s="135"/>
      <c r="G102" s="135"/>
      <c r="H102" s="135"/>
      <c r="I102" s="135"/>
      <c r="J102" s="136">
        <f>J158</f>
        <v>0</v>
      </c>
      <c r="L102" s="133"/>
    </row>
    <row r="103" spans="2:12" s="137" customFormat="1" ht="19.95" customHeight="1">
      <c r="B103" s="138"/>
      <c r="D103" s="139" t="s">
        <v>600</v>
      </c>
      <c r="E103" s="140"/>
      <c r="F103" s="140"/>
      <c r="G103" s="140"/>
      <c r="H103" s="140"/>
      <c r="I103" s="140"/>
      <c r="J103" s="141">
        <f>J159</f>
        <v>0</v>
      </c>
      <c r="L103" s="138"/>
    </row>
    <row r="104" spans="2:12" s="137" customFormat="1" ht="19.95" customHeight="1">
      <c r="B104" s="138"/>
      <c r="D104" s="139" t="s">
        <v>125</v>
      </c>
      <c r="E104" s="140"/>
      <c r="F104" s="140"/>
      <c r="G104" s="140"/>
      <c r="H104" s="140"/>
      <c r="I104" s="140"/>
      <c r="J104" s="141">
        <f>J161</f>
        <v>0</v>
      </c>
      <c r="L104" s="138"/>
    </row>
    <row r="105" spans="2:12" s="137" customFormat="1" ht="19.95" customHeight="1">
      <c r="B105" s="138"/>
      <c r="D105" s="139" t="s">
        <v>126</v>
      </c>
      <c r="E105" s="140"/>
      <c r="F105" s="140"/>
      <c r="G105" s="140"/>
      <c r="H105" s="140"/>
      <c r="I105" s="140"/>
      <c r="J105" s="141">
        <f>J198</f>
        <v>0</v>
      </c>
      <c r="L105" s="138"/>
    </row>
    <row r="106" spans="2:12" s="132" customFormat="1" ht="24.9" customHeight="1">
      <c r="B106" s="133"/>
      <c r="D106" s="134" t="s">
        <v>128</v>
      </c>
      <c r="E106" s="135"/>
      <c r="F106" s="135"/>
      <c r="G106" s="135"/>
      <c r="H106" s="135"/>
      <c r="I106" s="135"/>
      <c r="J106" s="136">
        <f>J259</f>
        <v>0</v>
      </c>
      <c r="L106" s="133"/>
    </row>
    <row r="107" spans="2:12" s="137" customFormat="1" ht="19.95" customHeight="1">
      <c r="B107" s="138"/>
      <c r="D107" s="139" t="s">
        <v>129</v>
      </c>
      <c r="E107" s="140"/>
      <c r="F107" s="140"/>
      <c r="G107" s="140"/>
      <c r="H107" s="140"/>
      <c r="I107" s="140"/>
      <c r="J107" s="141">
        <f>J272</f>
        <v>0</v>
      </c>
      <c r="L107" s="138"/>
    </row>
    <row r="108" spans="2:12" s="137" customFormat="1" ht="19.95" customHeight="1">
      <c r="B108" s="138"/>
      <c r="D108" s="139" t="s">
        <v>130</v>
      </c>
      <c r="E108" s="140"/>
      <c r="F108" s="140"/>
      <c r="G108" s="140"/>
      <c r="H108" s="140"/>
      <c r="I108" s="140"/>
      <c r="J108" s="141">
        <f>J305</f>
        <v>0</v>
      </c>
      <c r="L108" s="138"/>
    </row>
    <row r="109" spans="2:12" s="137" customFormat="1" ht="19.95" customHeight="1">
      <c r="B109" s="138"/>
      <c r="D109" s="139" t="s">
        <v>601</v>
      </c>
      <c r="E109" s="140"/>
      <c r="F109" s="140"/>
      <c r="G109" s="140"/>
      <c r="H109" s="140"/>
      <c r="I109" s="140"/>
      <c r="J109" s="141">
        <f>J308</f>
        <v>0</v>
      </c>
      <c r="L109" s="138"/>
    </row>
    <row r="110" spans="2:12" s="132" customFormat="1" ht="24.9" customHeight="1">
      <c r="B110" s="133"/>
      <c r="D110" s="134" t="s">
        <v>602</v>
      </c>
      <c r="E110" s="135"/>
      <c r="F110" s="135"/>
      <c r="G110" s="135"/>
      <c r="H110" s="135"/>
      <c r="I110" s="135"/>
      <c r="J110" s="136">
        <f>J313</f>
        <v>0</v>
      </c>
      <c r="L110" s="133"/>
    </row>
    <row r="111" spans="2:12" s="137" customFormat="1" ht="19.95" customHeight="1">
      <c r="B111" s="138"/>
      <c r="D111" s="139" t="s">
        <v>603</v>
      </c>
      <c r="E111" s="140"/>
      <c r="F111" s="140"/>
      <c r="G111" s="140"/>
      <c r="H111" s="140"/>
      <c r="I111" s="140"/>
      <c r="J111" s="141">
        <f>J314</f>
        <v>0</v>
      </c>
      <c r="L111" s="138"/>
    </row>
    <row r="112" spans="1:31" s="94" customFormat="1" ht="21.75" customHeight="1">
      <c r="A112" s="91"/>
      <c r="B112" s="92"/>
      <c r="C112" s="91"/>
      <c r="D112" s="91"/>
      <c r="E112" s="91"/>
      <c r="F112" s="91"/>
      <c r="G112" s="91"/>
      <c r="H112" s="91"/>
      <c r="I112" s="91"/>
      <c r="J112" s="91"/>
      <c r="K112" s="91"/>
      <c r="L112" s="93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3" spans="1:31" s="94" customFormat="1" ht="6.9" customHeight="1">
      <c r="A113" s="91"/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9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7" spans="1:31" s="94" customFormat="1" ht="6.9" customHeight="1">
      <c r="A117" s="91"/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94" customFormat="1" ht="24.9" customHeight="1">
      <c r="A118" s="91"/>
      <c r="B118" s="92"/>
      <c r="C118" s="88" t="s">
        <v>131</v>
      </c>
      <c r="D118" s="91"/>
      <c r="E118" s="91"/>
      <c r="F118" s="91"/>
      <c r="G118" s="91"/>
      <c r="H118" s="91"/>
      <c r="I118" s="91"/>
      <c r="J118" s="91"/>
      <c r="K118" s="91"/>
      <c r="L118" s="93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s="94" customFormat="1" ht="6.9" customHeight="1">
      <c r="A119" s="91"/>
      <c r="B119" s="92"/>
      <c r="C119" s="91"/>
      <c r="D119" s="91"/>
      <c r="E119" s="91"/>
      <c r="F119" s="91"/>
      <c r="G119" s="91"/>
      <c r="H119" s="91"/>
      <c r="I119" s="91"/>
      <c r="J119" s="91"/>
      <c r="K119" s="91"/>
      <c r="L119" s="93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4" customFormat="1" ht="12" customHeight="1">
      <c r="A120" s="91"/>
      <c r="B120" s="92"/>
      <c r="C120" s="90" t="s">
        <v>15</v>
      </c>
      <c r="D120" s="91"/>
      <c r="E120" s="91"/>
      <c r="F120" s="91"/>
      <c r="G120" s="91"/>
      <c r="H120" s="91"/>
      <c r="I120" s="91"/>
      <c r="J120" s="91"/>
      <c r="K120" s="91"/>
      <c r="L120" s="93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4" customFormat="1" ht="16.5" customHeight="1">
      <c r="A121" s="91"/>
      <c r="B121" s="92"/>
      <c r="C121" s="91"/>
      <c r="D121" s="91"/>
      <c r="E121" s="276" t="str">
        <f>E7</f>
        <v>SŠ PTA - Svářečská škola a výukový pavilon - EI</v>
      </c>
      <c r="F121" s="277"/>
      <c r="G121" s="277"/>
      <c r="H121" s="277"/>
      <c r="I121" s="91"/>
      <c r="J121" s="91"/>
      <c r="K121" s="91"/>
      <c r="L121" s="93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4" customFormat="1" ht="12" customHeight="1">
      <c r="A122" s="91"/>
      <c r="B122" s="92"/>
      <c r="C122" s="90" t="s">
        <v>112</v>
      </c>
      <c r="D122" s="91"/>
      <c r="E122" s="91"/>
      <c r="F122" s="91"/>
      <c r="G122" s="91"/>
      <c r="H122" s="91"/>
      <c r="I122" s="91"/>
      <c r="J122" s="91"/>
      <c r="K122" s="91"/>
      <c r="L122" s="93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94" customFormat="1" ht="16.5" customHeight="1">
      <c r="A123" s="91"/>
      <c r="B123" s="92"/>
      <c r="C123" s="91"/>
      <c r="D123" s="91"/>
      <c r="E123" s="274" t="str">
        <f>E9</f>
        <v>SO 102h - Slaboproudá elektroinstalace</v>
      </c>
      <c r="F123" s="275"/>
      <c r="G123" s="275"/>
      <c r="H123" s="275"/>
      <c r="I123" s="91"/>
      <c r="J123" s="91"/>
      <c r="K123" s="91"/>
      <c r="L123" s="93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</row>
    <row r="124" spans="1:31" s="94" customFormat="1" ht="6.9" customHeight="1">
      <c r="A124" s="91"/>
      <c r="B124" s="92"/>
      <c r="C124" s="91"/>
      <c r="D124" s="91"/>
      <c r="E124" s="91"/>
      <c r="F124" s="91"/>
      <c r="G124" s="91"/>
      <c r="H124" s="91"/>
      <c r="I124" s="91"/>
      <c r="J124" s="91"/>
      <c r="K124" s="91"/>
      <c r="L124" s="93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</row>
    <row r="125" spans="1:31" s="94" customFormat="1" ht="12" customHeight="1">
      <c r="A125" s="91"/>
      <c r="B125" s="92"/>
      <c r="C125" s="90" t="s">
        <v>19</v>
      </c>
      <c r="D125" s="91"/>
      <c r="E125" s="91"/>
      <c r="F125" s="96" t="str">
        <f>F12</f>
        <v xml:space="preserve"> </v>
      </c>
      <c r="G125" s="91"/>
      <c r="H125" s="91"/>
      <c r="I125" s="90" t="s">
        <v>21</v>
      </c>
      <c r="J125" s="97" t="str">
        <f>IF(J12="","",J12)</f>
        <v>6. 12. 2019</v>
      </c>
      <c r="K125" s="91"/>
      <c r="L125" s="93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</row>
    <row r="126" spans="1:31" s="94" customFormat="1" ht="6.9" customHeight="1">
      <c r="A126" s="91"/>
      <c r="B126" s="92"/>
      <c r="C126" s="91"/>
      <c r="D126" s="91"/>
      <c r="E126" s="91"/>
      <c r="F126" s="91"/>
      <c r="G126" s="91"/>
      <c r="H126" s="91"/>
      <c r="I126" s="91"/>
      <c r="J126" s="91"/>
      <c r="K126" s="91"/>
      <c r="L126" s="93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</row>
    <row r="127" spans="1:31" s="94" customFormat="1" ht="15.15" customHeight="1">
      <c r="A127" s="91"/>
      <c r="B127" s="92"/>
      <c r="C127" s="90" t="s">
        <v>23</v>
      </c>
      <c r="D127" s="91"/>
      <c r="E127" s="91"/>
      <c r="F127" s="96" t="str">
        <f>E15</f>
        <v xml:space="preserve"> </v>
      </c>
      <c r="G127" s="91"/>
      <c r="H127" s="91"/>
      <c r="I127" s="90" t="s">
        <v>28</v>
      </c>
      <c r="J127" s="128" t="str">
        <f>E21</f>
        <v xml:space="preserve"> </v>
      </c>
      <c r="K127" s="91"/>
      <c r="L127" s="93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</row>
    <row r="128" spans="1:31" s="94" customFormat="1" ht="15.15" customHeight="1">
      <c r="A128" s="91"/>
      <c r="B128" s="92"/>
      <c r="C128" s="90" t="s">
        <v>26</v>
      </c>
      <c r="D128" s="91"/>
      <c r="E128" s="91"/>
      <c r="F128" s="96" t="str">
        <f>IF(E18="","",E18)</f>
        <v>Vyplň údaj</v>
      </c>
      <c r="G128" s="91"/>
      <c r="H128" s="91"/>
      <c r="I128" s="90" t="s">
        <v>30</v>
      </c>
      <c r="J128" s="128" t="str">
        <f>E24</f>
        <v xml:space="preserve"> </v>
      </c>
      <c r="K128" s="91"/>
      <c r="L128" s="93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</row>
    <row r="129" spans="1:31" s="94" customFormat="1" ht="10.35" customHeight="1">
      <c r="A129" s="91"/>
      <c r="B129" s="92"/>
      <c r="C129" s="91"/>
      <c r="D129" s="91"/>
      <c r="E129" s="91"/>
      <c r="F129" s="91"/>
      <c r="G129" s="91"/>
      <c r="H129" s="91"/>
      <c r="I129" s="91"/>
      <c r="J129" s="91"/>
      <c r="K129" s="91"/>
      <c r="L129" s="93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</row>
    <row r="130" spans="1:31" s="152" customFormat="1" ht="29.25" customHeight="1">
      <c r="A130" s="142"/>
      <c r="B130" s="143"/>
      <c r="C130" s="144" t="s">
        <v>132</v>
      </c>
      <c r="D130" s="145" t="s">
        <v>58</v>
      </c>
      <c r="E130" s="145" t="s">
        <v>54</v>
      </c>
      <c r="F130" s="145" t="s">
        <v>55</v>
      </c>
      <c r="G130" s="145" t="s">
        <v>133</v>
      </c>
      <c r="H130" s="145" t="s">
        <v>134</v>
      </c>
      <c r="I130" s="145" t="s">
        <v>135</v>
      </c>
      <c r="J130" s="146" t="s">
        <v>117</v>
      </c>
      <c r="K130" s="147" t="s">
        <v>136</v>
      </c>
      <c r="L130" s="148"/>
      <c r="M130" s="149" t="s">
        <v>1</v>
      </c>
      <c r="N130" s="150" t="s">
        <v>37</v>
      </c>
      <c r="O130" s="150" t="s">
        <v>137</v>
      </c>
      <c r="P130" s="150" t="s">
        <v>138</v>
      </c>
      <c r="Q130" s="150" t="s">
        <v>139</v>
      </c>
      <c r="R130" s="150" t="s">
        <v>140</v>
      </c>
      <c r="S130" s="150" t="s">
        <v>141</v>
      </c>
      <c r="T130" s="151" t="s">
        <v>142</v>
      </c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</row>
    <row r="131" spans="1:63" s="94" customFormat="1" ht="22.8" customHeight="1">
      <c r="A131" s="91"/>
      <c r="B131" s="92"/>
      <c r="C131" s="153" t="s">
        <v>143</v>
      </c>
      <c r="D131" s="91"/>
      <c r="E131" s="91"/>
      <c r="F131" s="91"/>
      <c r="G131" s="91"/>
      <c r="H131" s="91"/>
      <c r="I131" s="91"/>
      <c r="J131" s="154">
        <f>SUM(J132,J158,J259,J313)</f>
        <v>0</v>
      </c>
      <c r="K131" s="91"/>
      <c r="L131" s="92"/>
      <c r="M131" s="155"/>
      <c r="N131" s="156"/>
      <c r="O131" s="103"/>
      <c r="P131" s="157">
        <f>P132+P158+P259+P313</f>
        <v>0</v>
      </c>
      <c r="Q131" s="103"/>
      <c r="R131" s="157">
        <f>R132+R158+R259+R313</f>
        <v>0.432016</v>
      </c>
      <c r="S131" s="103"/>
      <c r="T131" s="158">
        <f>T132+T158+T259+T313</f>
        <v>6.244999999999999</v>
      </c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T131" s="84" t="s">
        <v>72</v>
      </c>
      <c r="AU131" s="84" t="s">
        <v>119</v>
      </c>
      <c r="BK131" s="159">
        <f>BK132+BK158+BK259+BK313</f>
        <v>0</v>
      </c>
    </row>
    <row r="132" spans="2:63" s="160" customFormat="1" ht="25.95" customHeight="1">
      <c r="B132" s="161"/>
      <c r="D132" s="162" t="s">
        <v>72</v>
      </c>
      <c r="E132" s="163" t="s">
        <v>144</v>
      </c>
      <c r="F132" s="163" t="s">
        <v>145</v>
      </c>
      <c r="J132" s="164">
        <f>SUM(J133,J138,J141,J151)</f>
        <v>0</v>
      </c>
      <c r="L132" s="161"/>
      <c r="M132" s="165"/>
      <c r="N132" s="166"/>
      <c r="O132" s="166"/>
      <c r="P132" s="167">
        <f>P133+P138+P141+P151</f>
        <v>0</v>
      </c>
      <c r="Q132" s="166"/>
      <c r="R132" s="167">
        <f>R133+R138+R141+R151</f>
        <v>0</v>
      </c>
      <c r="S132" s="166"/>
      <c r="T132" s="168">
        <f>T133+T138+T141+T151</f>
        <v>6.244999999999999</v>
      </c>
      <c r="AR132" s="162" t="s">
        <v>81</v>
      </c>
      <c r="AT132" s="169" t="s">
        <v>72</v>
      </c>
      <c r="AU132" s="169" t="s">
        <v>73</v>
      </c>
      <c r="AY132" s="162" t="s">
        <v>146</v>
      </c>
      <c r="BK132" s="170">
        <f>BK133+BK138+BK141+BK151</f>
        <v>0</v>
      </c>
    </row>
    <row r="133" spans="2:63" s="160" customFormat="1" ht="22.8" customHeight="1">
      <c r="B133" s="161"/>
      <c r="D133" s="162" t="s">
        <v>72</v>
      </c>
      <c r="E133" s="171" t="s">
        <v>81</v>
      </c>
      <c r="F133" s="171" t="s">
        <v>1187</v>
      </c>
      <c r="J133" s="172">
        <f>SUM(J134:J137)</f>
        <v>0</v>
      </c>
      <c r="L133" s="161"/>
      <c r="M133" s="165"/>
      <c r="N133" s="166"/>
      <c r="O133" s="166"/>
      <c r="P133" s="167">
        <f>SUM(P134:P137)</f>
        <v>0</v>
      </c>
      <c r="Q133" s="166"/>
      <c r="R133" s="167">
        <f>SUM(R134:R137)</f>
        <v>0</v>
      </c>
      <c r="S133" s="166"/>
      <c r="T133" s="168">
        <f>SUM(T134:T137)</f>
        <v>0</v>
      </c>
      <c r="AR133" s="162" t="s">
        <v>81</v>
      </c>
      <c r="AT133" s="169" t="s">
        <v>72</v>
      </c>
      <c r="AU133" s="169" t="s">
        <v>81</v>
      </c>
      <c r="AY133" s="162" t="s">
        <v>146</v>
      </c>
      <c r="BK133" s="170">
        <f>SUM(BK134:BK137)</f>
        <v>0</v>
      </c>
    </row>
    <row r="134" spans="1:65" s="94" customFormat="1" ht="36" customHeight="1">
      <c r="A134" s="91"/>
      <c r="B134" s="92"/>
      <c r="C134" s="173" t="s">
        <v>81</v>
      </c>
      <c r="D134" s="173" t="s">
        <v>149</v>
      </c>
      <c r="E134" s="174" t="s">
        <v>1188</v>
      </c>
      <c r="F134" s="175" t="s">
        <v>1189</v>
      </c>
      <c r="G134" s="176" t="s">
        <v>1190</v>
      </c>
      <c r="H134" s="177">
        <v>24</v>
      </c>
      <c r="I134" s="79"/>
      <c r="J134" s="178">
        <f>ROUND(I134*H134,2)</f>
        <v>0</v>
      </c>
      <c r="K134" s="179"/>
      <c r="L134" s="92"/>
      <c r="M134" s="180" t="s">
        <v>1</v>
      </c>
      <c r="N134" s="181" t="s">
        <v>39</v>
      </c>
      <c r="O134" s="182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R134" s="185" t="s">
        <v>153</v>
      </c>
      <c r="AT134" s="185" t="s">
        <v>149</v>
      </c>
      <c r="AU134" s="185" t="s">
        <v>84</v>
      </c>
      <c r="AY134" s="84" t="s">
        <v>146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84" t="s">
        <v>84</v>
      </c>
      <c r="BK134" s="186">
        <f>ROUND(I134*H134,2)</f>
        <v>0</v>
      </c>
      <c r="BL134" s="84" t="s">
        <v>153</v>
      </c>
      <c r="BM134" s="185" t="s">
        <v>1191</v>
      </c>
    </row>
    <row r="135" spans="2:51" s="187" customFormat="1" ht="20.4">
      <c r="B135" s="188"/>
      <c r="D135" s="189" t="s">
        <v>155</v>
      </c>
      <c r="E135" s="190" t="s">
        <v>1</v>
      </c>
      <c r="F135" s="191" t="s">
        <v>1192</v>
      </c>
      <c r="H135" s="192">
        <v>24</v>
      </c>
      <c r="I135" s="80"/>
      <c r="L135" s="188"/>
      <c r="M135" s="193"/>
      <c r="N135" s="194"/>
      <c r="O135" s="194"/>
      <c r="P135" s="194"/>
      <c r="Q135" s="194"/>
      <c r="R135" s="194"/>
      <c r="S135" s="194"/>
      <c r="T135" s="195"/>
      <c r="AT135" s="190" t="s">
        <v>155</v>
      </c>
      <c r="AU135" s="190" t="s">
        <v>84</v>
      </c>
      <c r="AV135" s="187" t="s">
        <v>84</v>
      </c>
      <c r="AW135" s="187" t="s">
        <v>29</v>
      </c>
      <c r="AX135" s="187" t="s">
        <v>81</v>
      </c>
      <c r="AY135" s="190" t="s">
        <v>146</v>
      </c>
    </row>
    <row r="136" spans="1:65" s="94" customFormat="1" ht="48" customHeight="1">
      <c r="A136" s="91"/>
      <c r="B136" s="92"/>
      <c r="C136" s="173" t="s">
        <v>84</v>
      </c>
      <c r="D136" s="173" t="s">
        <v>149</v>
      </c>
      <c r="E136" s="174" t="s">
        <v>1193</v>
      </c>
      <c r="F136" s="175" t="s">
        <v>1194</v>
      </c>
      <c r="G136" s="176" t="s">
        <v>1190</v>
      </c>
      <c r="H136" s="177">
        <v>24</v>
      </c>
      <c r="I136" s="79"/>
      <c r="J136" s="178">
        <f>ROUND(I136*H136,2)</f>
        <v>0</v>
      </c>
      <c r="K136" s="179"/>
      <c r="L136" s="92"/>
      <c r="M136" s="180" t="s">
        <v>1</v>
      </c>
      <c r="N136" s="181" t="s">
        <v>39</v>
      </c>
      <c r="O136" s="182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85" t="s">
        <v>153</v>
      </c>
      <c r="AT136" s="185" t="s">
        <v>149</v>
      </c>
      <c r="AU136" s="185" t="s">
        <v>84</v>
      </c>
      <c r="AY136" s="84" t="s">
        <v>146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84" t="s">
        <v>84</v>
      </c>
      <c r="BK136" s="186">
        <f>ROUND(I136*H136,2)</f>
        <v>0</v>
      </c>
      <c r="BL136" s="84" t="s">
        <v>153</v>
      </c>
      <c r="BM136" s="185" t="s">
        <v>1195</v>
      </c>
    </row>
    <row r="137" spans="1:65" s="94" customFormat="1" ht="36" customHeight="1">
      <c r="A137" s="91"/>
      <c r="B137" s="92"/>
      <c r="C137" s="173" t="s">
        <v>147</v>
      </c>
      <c r="D137" s="173" t="s">
        <v>149</v>
      </c>
      <c r="E137" s="174" t="s">
        <v>1196</v>
      </c>
      <c r="F137" s="175" t="s">
        <v>1197</v>
      </c>
      <c r="G137" s="176" t="s">
        <v>1190</v>
      </c>
      <c r="H137" s="177">
        <v>24</v>
      </c>
      <c r="I137" s="79"/>
      <c r="J137" s="178">
        <f>ROUND(I137*H137,2)</f>
        <v>0</v>
      </c>
      <c r="K137" s="179"/>
      <c r="L137" s="92"/>
      <c r="M137" s="180" t="s">
        <v>1</v>
      </c>
      <c r="N137" s="181" t="s">
        <v>39</v>
      </c>
      <c r="O137" s="182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R137" s="185" t="s">
        <v>153</v>
      </c>
      <c r="AT137" s="185" t="s">
        <v>149</v>
      </c>
      <c r="AU137" s="185" t="s">
        <v>84</v>
      </c>
      <c r="AY137" s="84" t="s">
        <v>146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84" t="s">
        <v>84</v>
      </c>
      <c r="BK137" s="186">
        <f>ROUND(I137*H137,2)</f>
        <v>0</v>
      </c>
      <c r="BL137" s="84" t="s">
        <v>153</v>
      </c>
      <c r="BM137" s="185" t="s">
        <v>1198</v>
      </c>
    </row>
    <row r="138" spans="2:63" s="160" customFormat="1" ht="22.8" customHeight="1">
      <c r="B138" s="161"/>
      <c r="D138" s="162" t="s">
        <v>72</v>
      </c>
      <c r="E138" s="171" t="s">
        <v>153</v>
      </c>
      <c r="F138" s="171" t="s">
        <v>1199</v>
      </c>
      <c r="I138" s="78"/>
      <c r="J138" s="172">
        <f>SUM(J139)</f>
        <v>0</v>
      </c>
      <c r="L138" s="161"/>
      <c r="M138" s="165"/>
      <c r="N138" s="166"/>
      <c r="O138" s="166"/>
      <c r="P138" s="167">
        <f>SUM(P139:P140)</f>
        <v>0</v>
      </c>
      <c r="Q138" s="166"/>
      <c r="R138" s="167">
        <f>SUM(R139:R140)</f>
        <v>0</v>
      </c>
      <c r="S138" s="166"/>
      <c r="T138" s="168">
        <f>SUM(T139:T140)</f>
        <v>0</v>
      </c>
      <c r="AR138" s="162" t="s">
        <v>81</v>
      </c>
      <c r="AT138" s="169" t="s">
        <v>72</v>
      </c>
      <c r="AU138" s="169" t="s">
        <v>81</v>
      </c>
      <c r="AY138" s="162" t="s">
        <v>146</v>
      </c>
      <c r="BK138" s="170">
        <f>SUM(BK139:BK140)</f>
        <v>0</v>
      </c>
    </row>
    <row r="139" spans="1:65" s="94" customFormat="1" ht="24" customHeight="1">
      <c r="A139" s="91"/>
      <c r="B139" s="92"/>
      <c r="C139" s="173" t="s">
        <v>153</v>
      </c>
      <c r="D139" s="173" t="s">
        <v>149</v>
      </c>
      <c r="E139" s="174" t="s">
        <v>1200</v>
      </c>
      <c r="F139" s="175" t="s">
        <v>1201</v>
      </c>
      <c r="G139" s="176" t="s">
        <v>1190</v>
      </c>
      <c r="H139" s="177">
        <v>4</v>
      </c>
      <c r="I139" s="79"/>
      <c r="J139" s="178">
        <f>ROUND(I139*H139,2)</f>
        <v>0</v>
      </c>
      <c r="K139" s="179"/>
      <c r="L139" s="92"/>
      <c r="M139" s="180" t="s">
        <v>1</v>
      </c>
      <c r="N139" s="181" t="s">
        <v>39</v>
      </c>
      <c r="O139" s="182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R139" s="185" t="s">
        <v>153</v>
      </c>
      <c r="AT139" s="185" t="s">
        <v>149</v>
      </c>
      <c r="AU139" s="185" t="s">
        <v>84</v>
      </c>
      <c r="AY139" s="84" t="s">
        <v>146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84" t="s">
        <v>84</v>
      </c>
      <c r="BK139" s="186">
        <f>ROUND(I139*H139,2)</f>
        <v>0</v>
      </c>
      <c r="BL139" s="84" t="s">
        <v>153</v>
      </c>
      <c r="BM139" s="185" t="s">
        <v>1202</v>
      </c>
    </row>
    <row r="140" spans="2:51" s="187" customFormat="1" ht="20.4">
      <c r="B140" s="188"/>
      <c r="D140" s="189" t="s">
        <v>155</v>
      </c>
      <c r="E140" s="190" t="s">
        <v>1</v>
      </c>
      <c r="F140" s="191" t="s">
        <v>1203</v>
      </c>
      <c r="H140" s="192">
        <v>4</v>
      </c>
      <c r="I140" s="80"/>
      <c r="L140" s="188"/>
      <c r="M140" s="193"/>
      <c r="N140" s="194"/>
      <c r="O140" s="194"/>
      <c r="P140" s="194"/>
      <c r="Q140" s="194"/>
      <c r="R140" s="194"/>
      <c r="S140" s="194"/>
      <c r="T140" s="195"/>
      <c r="AT140" s="190" t="s">
        <v>155</v>
      </c>
      <c r="AU140" s="190" t="s">
        <v>84</v>
      </c>
      <c r="AV140" s="187" t="s">
        <v>84</v>
      </c>
      <c r="AW140" s="187" t="s">
        <v>29</v>
      </c>
      <c r="AX140" s="187" t="s">
        <v>81</v>
      </c>
      <c r="AY140" s="190" t="s">
        <v>146</v>
      </c>
    </row>
    <row r="141" spans="2:63" s="160" customFormat="1" ht="22.8" customHeight="1">
      <c r="B141" s="161"/>
      <c r="D141" s="162" t="s">
        <v>72</v>
      </c>
      <c r="E141" s="171" t="s">
        <v>157</v>
      </c>
      <c r="F141" s="171" t="s">
        <v>158</v>
      </c>
      <c r="I141" s="78"/>
      <c r="J141" s="172">
        <f>SUM(J142:J149)</f>
        <v>0</v>
      </c>
      <c r="L141" s="161"/>
      <c r="M141" s="165"/>
      <c r="N141" s="166"/>
      <c r="O141" s="166"/>
      <c r="P141" s="167">
        <f>SUM(P142:P150)</f>
        <v>0</v>
      </c>
      <c r="Q141" s="166"/>
      <c r="R141" s="167">
        <f>SUM(R142:R150)</f>
        <v>0</v>
      </c>
      <c r="S141" s="166"/>
      <c r="T141" s="168">
        <f>SUM(T142:T150)</f>
        <v>6.244999999999999</v>
      </c>
      <c r="AR141" s="162" t="s">
        <v>81</v>
      </c>
      <c r="AT141" s="169" t="s">
        <v>72</v>
      </c>
      <c r="AU141" s="169" t="s">
        <v>81</v>
      </c>
      <c r="AY141" s="162" t="s">
        <v>146</v>
      </c>
      <c r="BK141" s="170">
        <f>SUM(BK142:BK150)</f>
        <v>0</v>
      </c>
    </row>
    <row r="142" spans="1:65" s="94" customFormat="1" ht="48" customHeight="1">
      <c r="A142" s="91"/>
      <c r="B142" s="92"/>
      <c r="C142" s="173" t="s">
        <v>172</v>
      </c>
      <c r="D142" s="173" t="s">
        <v>149</v>
      </c>
      <c r="E142" s="174" t="s">
        <v>604</v>
      </c>
      <c r="F142" s="175" t="s">
        <v>605</v>
      </c>
      <c r="G142" s="176" t="s">
        <v>161</v>
      </c>
      <c r="H142" s="177">
        <v>30</v>
      </c>
      <c r="I142" s="79"/>
      <c r="J142" s="178">
        <f>ROUND(I142*H142,2)</f>
        <v>0</v>
      </c>
      <c r="K142" s="179"/>
      <c r="L142" s="92"/>
      <c r="M142" s="180" t="s">
        <v>1</v>
      </c>
      <c r="N142" s="181" t="s">
        <v>39</v>
      </c>
      <c r="O142" s="182"/>
      <c r="P142" s="183">
        <f>O142*H142</f>
        <v>0</v>
      </c>
      <c r="Q142" s="183">
        <v>0</v>
      </c>
      <c r="R142" s="183">
        <f>Q142*H142</f>
        <v>0</v>
      </c>
      <c r="S142" s="183">
        <v>0.012</v>
      </c>
      <c r="T142" s="184">
        <f>S142*H142</f>
        <v>0.36</v>
      </c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R142" s="185" t="s">
        <v>153</v>
      </c>
      <c r="AT142" s="185" t="s">
        <v>149</v>
      </c>
      <c r="AU142" s="185" t="s">
        <v>84</v>
      </c>
      <c r="AY142" s="84" t="s">
        <v>146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84" t="s">
        <v>84</v>
      </c>
      <c r="BK142" s="186">
        <f>ROUND(I142*H142,2)</f>
        <v>0</v>
      </c>
      <c r="BL142" s="84" t="s">
        <v>153</v>
      </c>
      <c r="BM142" s="185" t="s">
        <v>606</v>
      </c>
    </row>
    <row r="143" spans="1:65" s="94" customFormat="1" ht="36" customHeight="1">
      <c r="A143" s="91"/>
      <c r="B143" s="92"/>
      <c r="C143" s="173" t="s">
        <v>177</v>
      </c>
      <c r="D143" s="173" t="s">
        <v>149</v>
      </c>
      <c r="E143" s="174" t="s">
        <v>607</v>
      </c>
      <c r="F143" s="175" t="s">
        <v>608</v>
      </c>
      <c r="G143" s="176" t="s">
        <v>161</v>
      </c>
      <c r="H143" s="177">
        <v>15</v>
      </c>
      <c r="I143" s="79"/>
      <c r="J143" s="178">
        <f>ROUND(I143*H143,2)</f>
        <v>0</v>
      </c>
      <c r="K143" s="179"/>
      <c r="L143" s="92"/>
      <c r="M143" s="180" t="s">
        <v>1</v>
      </c>
      <c r="N143" s="181" t="s">
        <v>39</v>
      </c>
      <c r="O143" s="182"/>
      <c r="P143" s="183">
        <f>O143*H143</f>
        <v>0</v>
      </c>
      <c r="Q143" s="183">
        <v>0</v>
      </c>
      <c r="R143" s="183">
        <f>Q143*H143</f>
        <v>0</v>
      </c>
      <c r="S143" s="183">
        <v>0.027</v>
      </c>
      <c r="T143" s="184">
        <f>S143*H143</f>
        <v>0.40499999999999997</v>
      </c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R143" s="185" t="s">
        <v>153</v>
      </c>
      <c r="AT143" s="185" t="s">
        <v>149</v>
      </c>
      <c r="AU143" s="185" t="s">
        <v>84</v>
      </c>
      <c r="AY143" s="84" t="s">
        <v>146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84" t="s">
        <v>84</v>
      </c>
      <c r="BK143" s="186">
        <f>ROUND(I143*H143,2)</f>
        <v>0</v>
      </c>
      <c r="BL143" s="84" t="s">
        <v>153</v>
      </c>
      <c r="BM143" s="185" t="s">
        <v>609</v>
      </c>
    </row>
    <row r="144" spans="1:65" s="94" customFormat="1" ht="36" customHeight="1">
      <c r="A144" s="91"/>
      <c r="B144" s="92"/>
      <c r="C144" s="173" t="s">
        <v>181</v>
      </c>
      <c r="D144" s="173" t="s">
        <v>149</v>
      </c>
      <c r="E144" s="174" t="s">
        <v>159</v>
      </c>
      <c r="F144" s="175" t="s">
        <v>160</v>
      </c>
      <c r="G144" s="176" t="s">
        <v>161</v>
      </c>
      <c r="H144" s="177">
        <v>100</v>
      </c>
      <c r="I144" s="79"/>
      <c r="J144" s="178">
        <f>ROUND(I144*H144,2)</f>
        <v>0</v>
      </c>
      <c r="K144" s="179"/>
      <c r="L144" s="92"/>
      <c r="M144" s="180" t="s">
        <v>1</v>
      </c>
      <c r="N144" s="181" t="s">
        <v>39</v>
      </c>
      <c r="O144" s="182"/>
      <c r="P144" s="183">
        <f>O144*H144</f>
        <v>0</v>
      </c>
      <c r="Q144" s="183">
        <v>0</v>
      </c>
      <c r="R144" s="183">
        <f>Q144*H144</f>
        <v>0</v>
      </c>
      <c r="S144" s="183">
        <v>0.015</v>
      </c>
      <c r="T144" s="184">
        <f>S144*H144</f>
        <v>1.5</v>
      </c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R144" s="185" t="s">
        <v>153</v>
      </c>
      <c r="AT144" s="185" t="s">
        <v>149</v>
      </c>
      <c r="AU144" s="185" t="s">
        <v>84</v>
      </c>
      <c r="AY144" s="84" t="s">
        <v>146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84" t="s">
        <v>84</v>
      </c>
      <c r="BK144" s="186">
        <f>ROUND(I144*H144,2)</f>
        <v>0</v>
      </c>
      <c r="BL144" s="84" t="s">
        <v>153</v>
      </c>
      <c r="BM144" s="185" t="s">
        <v>610</v>
      </c>
    </row>
    <row r="145" spans="1:47" s="94" customFormat="1" ht="19.2">
      <c r="A145" s="91"/>
      <c r="B145" s="92"/>
      <c r="C145" s="91"/>
      <c r="D145" s="189" t="s">
        <v>203</v>
      </c>
      <c r="E145" s="91"/>
      <c r="F145" s="206" t="s">
        <v>611</v>
      </c>
      <c r="G145" s="91"/>
      <c r="H145" s="91"/>
      <c r="I145" s="77"/>
      <c r="J145" s="91"/>
      <c r="K145" s="91"/>
      <c r="L145" s="92"/>
      <c r="M145" s="207"/>
      <c r="N145" s="208"/>
      <c r="O145" s="182"/>
      <c r="P145" s="182"/>
      <c r="Q145" s="182"/>
      <c r="R145" s="182"/>
      <c r="S145" s="182"/>
      <c r="T145" s="209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T145" s="84" t="s">
        <v>203</v>
      </c>
      <c r="AU145" s="84" t="s">
        <v>84</v>
      </c>
    </row>
    <row r="146" spans="1:65" s="94" customFormat="1" ht="36" customHeight="1">
      <c r="A146" s="91"/>
      <c r="B146" s="92"/>
      <c r="C146" s="173" t="s">
        <v>185</v>
      </c>
      <c r="D146" s="173" t="s">
        <v>149</v>
      </c>
      <c r="E146" s="174" t="s">
        <v>163</v>
      </c>
      <c r="F146" s="175" t="s">
        <v>164</v>
      </c>
      <c r="G146" s="176" t="s">
        <v>152</v>
      </c>
      <c r="H146" s="177">
        <v>100</v>
      </c>
      <c r="I146" s="79"/>
      <c r="J146" s="178">
        <f>ROUND(I146*H146,2)</f>
        <v>0</v>
      </c>
      <c r="K146" s="179"/>
      <c r="L146" s="92"/>
      <c r="M146" s="180" t="s">
        <v>1</v>
      </c>
      <c r="N146" s="181" t="s">
        <v>39</v>
      </c>
      <c r="O146" s="182"/>
      <c r="P146" s="183">
        <f>O146*H146</f>
        <v>0</v>
      </c>
      <c r="Q146" s="183">
        <v>0</v>
      </c>
      <c r="R146" s="183">
        <f>Q146*H146</f>
        <v>0</v>
      </c>
      <c r="S146" s="183">
        <v>0.02</v>
      </c>
      <c r="T146" s="184">
        <f>S146*H146</f>
        <v>2</v>
      </c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R146" s="185" t="s">
        <v>153</v>
      </c>
      <c r="AT146" s="185" t="s">
        <v>149</v>
      </c>
      <c r="AU146" s="185" t="s">
        <v>84</v>
      </c>
      <c r="AY146" s="84" t="s">
        <v>146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84" t="s">
        <v>84</v>
      </c>
      <c r="BK146" s="186">
        <f>ROUND(I146*H146,2)</f>
        <v>0</v>
      </c>
      <c r="BL146" s="84" t="s">
        <v>153</v>
      </c>
      <c r="BM146" s="185" t="s">
        <v>84</v>
      </c>
    </row>
    <row r="147" spans="1:65" s="94" customFormat="1" ht="36" customHeight="1">
      <c r="A147" s="91"/>
      <c r="B147" s="92"/>
      <c r="C147" s="173" t="s">
        <v>157</v>
      </c>
      <c r="D147" s="173" t="s">
        <v>149</v>
      </c>
      <c r="E147" s="174" t="s">
        <v>612</v>
      </c>
      <c r="F147" s="175" t="s">
        <v>613</v>
      </c>
      <c r="G147" s="176" t="s">
        <v>152</v>
      </c>
      <c r="H147" s="177">
        <v>180</v>
      </c>
      <c r="I147" s="79"/>
      <c r="J147" s="178">
        <f>ROUND(I147*H147,2)</f>
        <v>0</v>
      </c>
      <c r="K147" s="179"/>
      <c r="L147" s="92"/>
      <c r="M147" s="180" t="s">
        <v>1</v>
      </c>
      <c r="N147" s="181" t="s">
        <v>39</v>
      </c>
      <c r="O147" s="182"/>
      <c r="P147" s="183">
        <f>O147*H147</f>
        <v>0</v>
      </c>
      <c r="Q147" s="183">
        <v>0</v>
      </c>
      <c r="R147" s="183">
        <f>Q147*H147</f>
        <v>0</v>
      </c>
      <c r="S147" s="183">
        <v>0.004</v>
      </c>
      <c r="T147" s="184">
        <f>S147*H147</f>
        <v>0.72</v>
      </c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R147" s="185" t="s">
        <v>153</v>
      </c>
      <c r="AT147" s="185" t="s">
        <v>149</v>
      </c>
      <c r="AU147" s="185" t="s">
        <v>84</v>
      </c>
      <c r="AY147" s="84" t="s">
        <v>146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84" t="s">
        <v>84</v>
      </c>
      <c r="BK147" s="186">
        <f>ROUND(I147*H147,2)</f>
        <v>0</v>
      </c>
      <c r="BL147" s="84" t="s">
        <v>153</v>
      </c>
      <c r="BM147" s="185" t="s">
        <v>614</v>
      </c>
    </row>
    <row r="148" spans="2:51" s="187" customFormat="1" ht="12">
      <c r="B148" s="188"/>
      <c r="D148" s="189" t="s">
        <v>155</v>
      </c>
      <c r="E148" s="190" t="s">
        <v>1</v>
      </c>
      <c r="F148" s="191" t="s">
        <v>1204</v>
      </c>
      <c r="H148" s="192">
        <v>180</v>
      </c>
      <c r="I148" s="80"/>
      <c r="L148" s="188"/>
      <c r="M148" s="193"/>
      <c r="N148" s="194"/>
      <c r="O148" s="194"/>
      <c r="P148" s="194"/>
      <c r="Q148" s="194"/>
      <c r="R148" s="194"/>
      <c r="S148" s="194"/>
      <c r="T148" s="195"/>
      <c r="AT148" s="190" t="s">
        <v>155</v>
      </c>
      <c r="AU148" s="190" t="s">
        <v>84</v>
      </c>
      <c r="AV148" s="187" t="s">
        <v>84</v>
      </c>
      <c r="AW148" s="187" t="s">
        <v>29</v>
      </c>
      <c r="AX148" s="187" t="s">
        <v>81</v>
      </c>
      <c r="AY148" s="190" t="s">
        <v>146</v>
      </c>
    </row>
    <row r="149" spans="1:65" s="94" customFormat="1" ht="36" customHeight="1">
      <c r="A149" s="91"/>
      <c r="B149" s="92"/>
      <c r="C149" s="173" t="s">
        <v>197</v>
      </c>
      <c r="D149" s="173" t="s">
        <v>149</v>
      </c>
      <c r="E149" s="174" t="s">
        <v>616</v>
      </c>
      <c r="F149" s="175" t="s">
        <v>617</v>
      </c>
      <c r="G149" s="176" t="s">
        <v>152</v>
      </c>
      <c r="H149" s="177">
        <v>210</v>
      </c>
      <c r="I149" s="79"/>
      <c r="J149" s="178">
        <f>ROUND(I149*H149,2)</f>
        <v>0</v>
      </c>
      <c r="K149" s="179"/>
      <c r="L149" s="92"/>
      <c r="M149" s="180" t="s">
        <v>1</v>
      </c>
      <c r="N149" s="181" t="s">
        <v>39</v>
      </c>
      <c r="O149" s="182"/>
      <c r="P149" s="183">
        <f>O149*H149</f>
        <v>0</v>
      </c>
      <c r="Q149" s="183">
        <v>0</v>
      </c>
      <c r="R149" s="183">
        <f>Q149*H149</f>
        <v>0</v>
      </c>
      <c r="S149" s="183">
        <v>0.006</v>
      </c>
      <c r="T149" s="184">
        <f>S149*H149</f>
        <v>1.26</v>
      </c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R149" s="185" t="s">
        <v>153</v>
      </c>
      <c r="AT149" s="185" t="s">
        <v>149</v>
      </c>
      <c r="AU149" s="185" t="s">
        <v>84</v>
      </c>
      <c r="AY149" s="84" t="s">
        <v>146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84" t="s">
        <v>84</v>
      </c>
      <c r="BK149" s="186">
        <f>ROUND(I149*H149,2)</f>
        <v>0</v>
      </c>
      <c r="BL149" s="84" t="s">
        <v>153</v>
      </c>
      <c r="BM149" s="185" t="s">
        <v>618</v>
      </c>
    </row>
    <row r="150" spans="2:51" s="187" customFormat="1" ht="12">
      <c r="B150" s="188"/>
      <c r="D150" s="189" t="s">
        <v>155</v>
      </c>
      <c r="E150" s="190" t="s">
        <v>1</v>
      </c>
      <c r="F150" s="191" t="s">
        <v>619</v>
      </c>
      <c r="H150" s="192">
        <v>210</v>
      </c>
      <c r="I150" s="80"/>
      <c r="L150" s="188"/>
      <c r="M150" s="193"/>
      <c r="N150" s="194"/>
      <c r="O150" s="194"/>
      <c r="P150" s="194"/>
      <c r="Q150" s="194"/>
      <c r="R150" s="194"/>
      <c r="S150" s="194"/>
      <c r="T150" s="195"/>
      <c r="AT150" s="190" t="s">
        <v>155</v>
      </c>
      <c r="AU150" s="190" t="s">
        <v>84</v>
      </c>
      <c r="AV150" s="187" t="s">
        <v>84</v>
      </c>
      <c r="AW150" s="187" t="s">
        <v>29</v>
      </c>
      <c r="AX150" s="187" t="s">
        <v>81</v>
      </c>
      <c r="AY150" s="190" t="s">
        <v>146</v>
      </c>
    </row>
    <row r="151" spans="2:63" s="160" customFormat="1" ht="22.8" customHeight="1">
      <c r="B151" s="161"/>
      <c r="D151" s="162" t="s">
        <v>72</v>
      </c>
      <c r="E151" s="171" t="s">
        <v>166</v>
      </c>
      <c r="F151" s="171" t="s">
        <v>167</v>
      </c>
      <c r="I151" s="78"/>
      <c r="J151" s="172">
        <f>SUM(J152:J157)</f>
        <v>0</v>
      </c>
      <c r="L151" s="161"/>
      <c r="M151" s="165"/>
      <c r="N151" s="166"/>
      <c r="O151" s="166"/>
      <c r="P151" s="167">
        <f>SUM(P152:P157)</f>
        <v>0</v>
      </c>
      <c r="Q151" s="166"/>
      <c r="R151" s="167">
        <f>SUM(R152:R157)</f>
        <v>0</v>
      </c>
      <c r="S151" s="166"/>
      <c r="T151" s="168">
        <f>SUM(T152:T157)</f>
        <v>0</v>
      </c>
      <c r="AR151" s="162" t="s">
        <v>81</v>
      </c>
      <c r="AT151" s="169" t="s">
        <v>72</v>
      </c>
      <c r="AU151" s="169" t="s">
        <v>81</v>
      </c>
      <c r="AY151" s="162" t="s">
        <v>146</v>
      </c>
      <c r="BK151" s="170">
        <f>SUM(BK152:BK157)</f>
        <v>0</v>
      </c>
    </row>
    <row r="152" spans="1:65" s="94" customFormat="1" ht="36" customHeight="1">
      <c r="A152" s="91"/>
      <c r="B152" s="92"/>
      <c r="C152" s="173" t="s">
        <v>205</v>
      </c>
      <c r="D152" s="173" t="s">
        <v>149</v>
      </c>
      <c r="E152" s="174" t="s">
        <v>168</v>
      </c>
      <c r="F152" s="175" t="s">
        <v>169</v>
      </c>
      <c r="G152" s="176" t="s">
        <v>170</v>
      </c>
      <c r="H152" s="177">
        <v>6.245</v>
      </c>
      <c r="I152" s="79"/>
      <c r="J152" s="178">
        <f>ROUND(I152*H152,2)</f>
        <v>0</v>
      </c>
      <c r="K152" s="179"/>
      <c r="L152" s="92"/>
      <c r="M152" s="180" t="s">
        <v>1</v>
      </c>
      <c r="N152" s="181" t="s">
        <v>39</v>
      </c>
      <c r="O152" s="182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R152" s="185" t="s">
        <v>153</v>
      </c>
      <c r="AT152" s="185" t="s">
        <v>149</v>
      </c>
      <c r="AU152" s="185" t="s">
        <v>84</v>
      </c>
      <c r="AY152" s="84" t="s">
        <v>146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84" t="s">
        <v>84</v>
      </c>
      <c r="BK152" s="186">
        <f>ROUND(I152*H152,2)</f>
        <v>0</v>
      </c>
      <c r="BL152" s="84" t="s">
        <v>153</v>
      </c>
      <c r="BM152" s="185" t="s">
        <v>153</v>
      </c>
    </row>
    <row r="153" spans="1:65" s="94" customFormat="1" ht="36" customHeight="1">
      <c r="A153" s="91"/>
      <c r="B153" s="92"/>
      <c r="C153" s="173" t="s">
        <v>209</v>
      </c>
      <c r="D153" s="173" t="s">
        <v>149</v>
      </c>
      <c r="E153" s="174" t="s">
        <v>173</v>
      </c>
      <c r="F153" s="175" t="s">
        <v>174</v>
      </c>
      <c r="G153" s="176" t="s">
        <v>170</v>
      </c>
      <c r="H153" s="177">
        <v>31.225</v>
      </c>
      <c r="I153" s="79"/>
      <c r="J153" s="178">
        <f>ROUND(I153*H153,2)</f>
        <v>0</v>
      </c>
      <c r="K153" s="179"/>
      <c r="L153" s="92"/>
      <c r="M153" s="180" t="s">
        <v>1</v>
      </c>
      <c r="N153" s="181" t="s">
        <v>39</v>
      </c>
      <c r="O153" s="182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R153" s="185" t="s">
        <v>153</v>
      </c>
      <c r="AT153" s="185" t="s">
        <v>149</v>
      </c>
      <c r="AU153" s="185" t="s">
        <v>84</v>
      </c>
      <c r="AY153" s="84" t="s">
        <v>146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84" t="s">
        <v>84</v>
      </c>
      <c r="BK153" s="186">
        <f>ROUND(I153*H153,2)</f>
        <v>0</v>
      </c>
      <c r="BL153" s="84" t="s">
        <v>153</v>
      </c>
      <c r="BM153" s="185" t="s">
        <v>177</v>
      </c>
    </row>
    <row r="154" spans="2:51" s="187" customFormat="1" ht="12">
      <c r="B154" s="188"/>
      <c r="D154" s="189" t="s">
        <v>155</v>
      </c>
      <c r="F154" s="191" t="s">
        <v>1205</v>
      </c>
      <c r="H154" s="192">
        <v>31.225</v>
      </c>
      <c r="I154" s="80"/>
      <c r="L154" s="188"/>
      <c r="M154" s="193"/>
      <c r="N154" s="194"/>
      <c r="O154" s="194"/>
      <c r="P154" s="194"/>
      <c r="Q154" s="194"/>
      <c r="R154" s="194"/>
      <c r="S154" s="194"/>
      <c r="T154" s="195"/>
      <c r="AT154" s="190" t="s">
        <v>155</v>
      </c>
      <c r="AU154" s="190" t="s">
        <v>84</v>
      </c>
      <c r="AV154" s="187" t="s">
        <v>84</v>
      </c>
      <c r="AW154" s="187" t="s">
        <v>3</v>
      </c>
      <c r="AX154" s="187" t="s">
        <v>81</v>
      </c>
      <c r="AY154" s="190" t="s">
        <v>146</v>
      </c>
    </row>
    <row r="155" spans="1:65" s="94" customFormat="1" ht="24" customHeight="1">
      <c r="A155" s="91"/>
      <c r="B155" s="92"/>
      <c r="C155" s="173" t="s">
        <v>213</v>
      </c>
      <c r="D155" s="173" t="s">
        <v>149</v>
      </c>
      <c r="E155" s="174" t="s">
        <v>178</v>
      </c>
      <c r="F155" s="175" t="s">
        <v>179</v>
      </c>
      <c r="G155" s="176" t="s">
        <v>170</v>
      </c>
      <c r="H155" s="177">
        <v>6.245</v>
      </c>
      <c r="I155" s="79"/>
      <c r="J155" s="178">
        <f>ROUND(I155*H155,2)</f>
        <v>0</v>
      </c>
      <c r="K155" s="179"/>
      <c r="L155" s="92"/>
      <c r="M155" s="180" t="s">
        <v>1</v>
      </c>
      <c r="N155" s="181" t="s">
        <v>39</v>
      </c>
      <c r="O155" s="182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R155" s="185" t="s">
        <v>153</v>
      </c>
      <c r="AT155" s="185" t="s">
        <v>149</v>
      </c>
      <c r="AU155" s="185" t="s">
        <v>84</v>
      </c>
      <c r="AY155" s="84" t="s">
        <v>146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84" t="s">
        <v>84</v>
      </c>
      <c r="BK155" s="186">
        <f>ROUND(I155*H155,2)</f>
        <v>0</v>
      </c>
      <c r="BL155" s="84" t="s">
        <v>153</v>
      </c>
      <c r="BM155" s="185" t="s">
        <v>185</v>
      </c>
    </row>
    <row r="156" spans="1:65" s="94" customFormat="1" ht="36" customHeight="1">
      <c r="A156" s="91"/>
      <c r="B156" s="92"/>
      <c r="C156" s="173" t="s">
        <v>217</v>
      </c>
      <c r="D156" s="173" t="s">
        <v>149</v>
      </c>
      <c r="E156" s="174" t="s">
        <v>182</v>
      </c>
      <c r="F156" s="175" t="s">
        <v>183</v>
      </c>
      <c r="G156" s="176" t="s">
        <v>170</v>
      </c>
      <c r="H156" s="177">
        <v>6.245</v>
      </c>
      <c r="I156" s="79"/>
      <c r="J156" s="178">
        <f>ROUND(I156*H156,2)</f>
        <v>0</v>
      </c>
      <c r="K156" s="179"/>
      <c r="L156" s="92"/>
      <c r="M156" s="180" t="s">
        <v>1</v>
      </c>
      <c r="N156" s="181" t="s">
        <v>39</v>
      </c>
      <c r="O156" s="182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R156" s="185" t="s">
        <v>153</v>
      </c>
      <c r="AT156" s="185" t="s">
        <v>149</v>
      </c>
      <c r="AU156" s="185" t="s">
        <v>84</v>
      </c>
      <c r="AY156" s="84" t="s">
        <v>146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84" t="s">
        <v>84</v>
      </c>
      <c r="BK156" s="186">
        <f>ROUND(I156*H156,2)</f>
        <v>0</v>
      </c>
      <c r="BL156" s="84" t="s">
        <v>153</v>
      </c>
      <c r="BM156" s="185" t="s">
        <v>197</v>
      </c>
    </row>
    <row r="157" spans="1:65" s="94" customFormat="1" ht="24" customHeight="1">
      <c r="A157" s="91"/>
      <c r="B157" s="92"/>
      <c r="C157" s="173" t="s">
        <v>222</v>
      </c>
      <c r="D157" s="173" t="s">
        <v>149</v>
      </c>
      <c r="E157" s="174" t="s">
        <v>186</v>
      </c>
      <c r="F157" s="175" t="s">
        <v>187</v>
      </c>
      <c r="G157" s="176" t="s">
        <v>170</v>
      </c>
      <c r="H157" s="177">
        <v>6.245</v>
      </c>
      <c r="I157" s="79"/>
      <c r="J157" s="178">
        <f>ROUND(I157*H157,2)</f>
        <v>0</v>
      </c>
      <c r="K157" s="179"/>
      <c r="L157" s="92"/>
      <c r="M157" s="180" t="s">
        <v>1</v>
      </c>
      <c r="N157" s="181" t="s">
        <v>39</v>
      </c>
      <c r="O157" s="182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R157" s="185" t="s">
        <v>153</v>
      </c>
      <c r="AT157" s="185" t="s">
        <v>149</v>
      </c>
      <c r="AU157" s="185" t="s">
        <v>84</v>
      </c>
      <c r="AY157" s="84" t="s">
        <v>146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84" t="s">
        <v>84</v>
      </c>
      <c r="BK157" s="186">
        <f>ROUND(I157*H157,2)</f>
        <v>0</v>
      </c>
      <c r="BL157" s="84" t="s">
        <v>153</v>
      </c>
      <c r="BM157" s="185" t="s">
        <v>209</v>
      </c>
    </row>
    <row r="158" spans="2:63" s="160" customFormat="1" ht="25.95" customHeight="1">
      <c r="B158" s="161"/>
      <c r="D158" s="162" t="s">
        <v>72</v>
      </c>
      <c r="E158" s="163" t="s">
        <v>189</v>
      </c>
      <c r="F158" s="163" t="s">
        <v>561</v>
      </c>
      <c r="I158" s="78"/>
      <c r="J158" s="164">
        <f>SUM(J159,J161,J198)</f>
        <v>0</v>
      </c>
      <c r="L158" s="161"/>
      <c r="M158" s="165"/>
      <c r="N158" s="166"/>
      <c r="O158" s="166"/>
      <c r="P158" s="167">
        <f>P159+P161+P198</f>
        <v>0</v>
      </c>
      <c r="Q158" s="166"/>
      <c r="R158" s="167">
        <f>R159+R161+R198</f>
        <v>0.22215600000000002</v>
      </c>
      <c r="S158" s="166"/>
      <c r="T158" s="168">
        <f>T159+T161+T198</f>
        <v>0</v>
      </c>
      <c r="AR158" s="162" t="s">
        <v>84</v>
      </c>
      <c r="AT158" s="169" t="s">
        <v>72</v>
      </c>
      <c r="AU158" s="169" t="s">
        <v>73</v>
      </c>
      <c r="AY158" s="162" t="s">
        <v>146</v>
      </c>
      <c r="BK158" s="170">
        <f>BK159+BK161+BK198</f>
        <v>0</v>
      </c>
    </row>
    <row r="159" spans="2:63" s="160" customFormat="1" ht="22.8" customHeight="1">
      <c r="B159" s="161"/>
      <c r="D159" s="162" t="s">
        <v>72</v>
      </c>
      <c r="E159" s="171" t="s">
        <v>621</v>
      </c>
      <c r="F159" s="171" t="s">
        <v>622</v>
      </c>
      <c r="I159" s="78"/>
      <c r="J159" s="172">
        <f>SUM(J160)</f>
        <v>0</v>
      </c>
      <c r="L159" s="161"/>
      <c r="M159" s="165"/>
      <c r="N159" s="166"/>
      <c r="O159" s="166"/>
      <c r="P159" s="167">
        <f>P160</f>
        <v>0</v>
      </c>
      <c r="Q159" s="166"/>
      <c r="R159" s="167">
        <f>R160</f>
        <v>0.0043</v>
      </c>
      <c r="S159" s="166"/>
      <c r="T159" s="168">
        <f>T160</f>
        <v>0</v>
      </c>
      <c r="AR159" s="162" t="s">
        <v>84</v>
      </c>
      <c r="AT159" s="169" t="s">
        <v>72</v>
      </c>
      <c r="AU159" s="169" t="s">
        <v>81</v>
      </c>
      <c r="AY159" s="162" t="s">
        <v>146</v>
      </c>
      <c r="BK159" s="170">
        <f>BK160</f>
        <v>0</v>
      </c>
    </row>
    <row r="160" spans="1:65" s="94" customFormat="1" ht="24" customHeight="1">
      <c r="A160" s="91"/>
      <c r="B160" s="92"/>
      <c r="C160" s="173" t="s">
        <v>195</v>
      </c>
      <c r="D160" s="173" t="s">
        <v>149</v>
      </c>
      <c r="E160" s="174" t="s">
        <v>623</v>
      </c>
      <c r="F160" s="175" t="s">
        <v>624</v>
      </c>
      <c r="G160" s="176" t="s">
        <v>161</v>
      </c>
      <c r="H160" s="177">
        <v>10</v>
      </c>
      <c r="I160" s="79"/>
      <c r="J160" s="178">
        <f>ROUND(I160*H160,2)</f>
        <v>0</v>
      </c>
      <c r="K160" s="179"/>
      <c r="L160" s="92"/>
      <c r="M160" s="180" t="s">
        <v>1</v>
      </c>
      <c r="N160" s="181" t="s">
        <v>39</v>
      </c>
      <c r="O160" s="182"/>
      <c r="P160" s="183">
        <f>O160*H160</f>
        <v>0</v>
      </c>
      <c r="Q160" s="183">
        <v>0.00043</v>
      </c>
      <c r="R160" s="183">
        <f>Q160*H160</f>
        <v>0.0043</v>
      </c>
      <c r="S160" s="183">
        <v>0</v>
      </c>
      <c r="T160" s="184">
        <f>S160*H160</f>
        <v>0</v>
      </c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R160" s="185" t="s">
        <v>195</v>
      </c>
      <c r="AT160" s="185" t="s">
        <v>149</v>
      </c>
      <c r="AU160" s="185" t="s">
        <v>84</v>
      </c>
      <c r="AY160" s="84" t="s">
        <v>146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84" t="s">
        <v>84</v>
      </c>
      <c r="BK160" s="186">
        <f>ROUND(I160*H160,2)</f>
        <v>0</v>
      </c>
      <c r="BL160" s="84" t="s">
        <v>195</v>
      </c>
      <c r="BM160" s="185" t="s">
        <v>625</v>
      </c>
    </row>
    <row r="161" spans="2:63" s="160" customFormat="1" ht="22.8" customHeight="1">
      <c r="B161" s="161"/>
      <c r="D161" s="162" t="s">
        <v>72</v>
      </c>
      <c r="E161" s="171" t="s">
        <v>191</v>
      </c>
      <c r="F161" s="171" t="s">
        <v>192</v>
      </c>
      <c r="I161" s="78"/>
      <c r="J161" s="172">
        <f>SUM(J162:J197)</f>
        <v>0</v>
      </c>
      <c r="L161" s="161"/>
      <c r="M161" s="165"/>
      <c r="N161" s="166"/>
      <c r="O161" s="166"/>
      <c r="P161" s="167">
        <f>SUM(P162:P197)</f>
        <v>0</v>
      </c>
      <c r="Q161" s="166"/>
      <c r="R161" s="167">
        <f>SUM(R162:R197)</f>
        <v>0.10162600000000001</v>
      </c>
      <c r="S161" s="166"/>
      <c r="T161" s="168">
        <f>SUM(T162:T197)</f>
        <v>0</v>
      </c>
      <c r="AR161" s="162" t="s">
        <v>84</v>
      </c>
      <c r="AT161" s="169" t="s">
        <v>72</v>
      </c>
      <c r="AU161" s="169" t="s">
        <v>81</v>
      </c>
      <c r="AY161" s="162" t="s">
        <v>146</v>
      </c>
      <c r="BK161" s="170">
        <f>SUM(BK162:BK197)</f>
        <v>0</v>
      </c>
    </row>
    <row r="162" spans="1:65" s="94" customFormat="1" ht="48" customHeight="1">
      <c r="A162" s="91"/>
      <c r="B162" s="92"/>
      <c r="C162" s="173" t="s">
        <v>230</v>
      </c>
      <c r="D162" s="173" t="s">
        <v>149</v>
      </c>
      <c r="E162" s="174" t="s">
        <v>193</v>
      </c>
      <c r="F162" s="175" t="s">
        <v>194</v>
      </c>
      <c r="G162" s="176" t="s">
        <v>161</v>
      </c>
      <c r="H162" s="177">
        <v>50</v>
      </c>
      <c r="I162" s="79"/>
      <c r="J162" s="178">
        <f>ROUND(I162*H162,2)</f>
        <v>0</v>
      </c>
      <c r="K162" s="179"/>
      <c r="L162" s="92"/>
      <c r="M162" s="180" t="s">
        <v>1</v>
      </c>
      <c r="N162" s="181" t="s">
        <v>39</v>
      </c>
      <c r="O162" s="182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R162" s="185" t="s">
        <v>195</v>
      </c>
      <c r="AT162" s="185" t="s">
        <v>149</v>
      </c>
      <c r="AU162" s="185" t="s">
        <v>84</v>
      </c>
      <c r="AY162" s="84" t="s">
        <v>146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84" t="s">
        <v>84</v>
      </c>
      <c r="BK162" s="186">
        <f>ROUND(I162*H162,2)</f>
        <v>0</v>
      </c>
      <c r="BL162" s="84" t="s">
        <v>195</v>
      </c>
      <c r="BM162" s="185" t="s">
        <v>626</v>
      </c>
    </row>
    <row r="163" spans="1:65" s="94" customFormat="1" ht="16.5" customHeight="1">
      <c r="A163" s="91"/>
      <c r="B163" s="92"/>
      <c r="C163" s="196" t="s">
        <v>234</v>
      </c>
      <c r="D163" s="196" t="s">
        <v>198</v>
      </c>
      <c r="E163" s="197" t="s">
        <v>627</v>
      </c>
      <c r="F163" s="198" t="s">
        <v>628</v>
      </c>
      <c r="G163" s="199" t="s">
        <v>161</v>
      </c>
      <c r="H163" s="200">
        <v>50</v>
      </c>
      <c r="I163" s="81"/>
      <c r="J163" s="201">
        <f>ROUND(I163*H163,2)</f>
        <v>0</v>
      </c>
      <c r="K163" s="202"/>
      <c r="L163" s="203"/>
      <c r="M163" s="204" t="s">
        <v>1</v>
      </c>
      <c r="N163" s="205" t="s">
        <v>39</v>
      </c>
      <c r="O163" s="182"/>
      <c r="P163" s="183">
        <f>O163*H163</f>
        <v>0</v>
      </c>
      <c r="Q163" s="183">
        <v>3E-05</v>
      </c>
      <c r="R163" s="183">
        <f>Q163*H163</f>
        <v>0.0015</v>
      </c>
      <c r="S163" s="183">
        <v>0</v>
      </c>
      <c r="T163" s="184">
        <f>S163*H163</f>
        <v>0</v>
      </c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R163" s="185" t="s">
        <v>201</v>
      </c>
      <c r="AT163" s="185" t="s">
        <v>198</v>
      </c>
      <c r="AU163" s="185" t="s">
        <v>84</v>
      </c>
      <c r="AY163" s="84" t="s">
        <v>146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84" t="s">
        <v>84</v>
      </c>
      <c r="BK163" s="186">
        <f>ROUND(I163*H163,2)</f>
        <v>0</v>
      </c>
      <c r="BL163" s="84" t="s">
        <v>195</v>
      </c>
      <c r="BM163" s="185" t="s">
        <v>629</v>
      </c>
    </row>
    <row r="164" spans="1:47" s="94" customFormat="1" ht="28.8">
      <c r="A164" s="91"/>
      <c r="B164" s="92"/>
      <c r="C164" s="91"/>
      <c r="D164" s="189" t="s">
        <v>203</v>
      </c>
      <c r="E164" s="91"/>
      <c r="F164" s="206" t="s">
        <v>630</v>
      </c>
      <c r="G164" s="91"/>
      <c r="H164" s="91"/>
      <c r="I164" s="77"/>
      <c r="J164" s="91"/>
      <c r="K164" s="91"/>
      <c r="L164" s="92"/>
      <c r="M164" s="207"/>
      <c r="N164" s="208"/>
      <c r="O164" s="182"/>
      <c r="P164" s="182"/>
      <c r="Q164" s="182"/>
      <c r="R164" s="182"/>
      <c r="S164" s="182"/>
      <c r="T164" s="209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T164" s="84" t="s">
        <v>203</v>
      </c>
      <c r="AU164" s="84" t="s">
        <v>84</v>
      </c>
    </row>
    <row r="165" spans="1:65" s="94" customFormat="1" ht="36" customHeight="1">
      <c r="A165" s="91"/>
      <c r="B165" s="92"/>
      <c r="C165" s="173" t="s">
        <v>239</v>
      </c>
      <c r="D165" s="173" t="s">
        <v>149</v>
      </c>
      <c r="E165" s="174" t="s">
        <v>631</v>
      </c>
      <c r="F165" s="175" t="s">
        <v>632</v>
      </c>
      <c r="G165" s="176" t="s">
        <v>152</v>
      </c>
      <c r="H165" s="177">
        <v>4</v>
      </c>
      <c r="I165" s="79"/>
      <c r="J165" s="178">
        <f>ROUND(I165*H165,2)</f>
        <v>0</v>
      </c>
      <c r="K165" s="179"/>
      <c r="L165" s="92"/>
      <c r="M165" s="180" t="s">
        <v>1</v>
      </c>
      <c r="N165" s="181" t="s">
        <v>39</v>
      </c>
      <c r="O165" s="182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R165" s="185" t="s">
        <v>195</v>
      </c>
      <c r="AT165" s="185" t="s">
        <v>149</v>
      </c>
      <c r="AU165" s="185" t="s">
        <v>84</v>
      </c>
      <c r="AY165" s="84" t="s">
        <v>146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84" t="s">
        <v>84</v>
      </c>
      <c r="BK165" s="186">
        <f>ROUND(I165*H165,2)</f>
        <v>0</v>
      </c>
      <c r="BL165" s="84" t="s">
        <v>195</v>
      </c>
      <c r="BM165" s="185" t="s">
        <v>633</v>
      </c>
    </row>
    <row r="166" spans="1:65" s="94" customFormat="1" ht="16.5" customHeight="1">
      <c r="A166" s="91"/>
      <c r="B166" s="92"/>
      <c r="C166" s="196" t="s">
        <v>243</v>
      </c>
      <c r="D166" s="196" t="s">
        <v>198</v>
      </c>
      <c r="E166" s="197" t="s">
        <v>634</v>
      </c>
      <c r="F166" s="198" t="s">
        <v>635</v>
      </c>
      <c r="G166" s="199" t="s">
        <v>152</v>
      </c>
      <c r="H166" s="200">
        <v>4.8</v>
      </c>
      <c r="I166" s="81"/>
      <c r="J166" s="201">
        <f>ROUND(I166*H166,2)</f>
        <v>0</v>
      </c>
      <c r="K166" s="202"/>
      <c r="L166" s="203"/>
      <c r="M166" s="204" t="s">
        <v>1</v>
      </c>
      <c r="N166" s="205" t="s">
        <v>39</v>
      </c>
      <c r="O166" s="182"/>
      <c r="P166" s="183">
        <f>O166*H166</f>
        <v>0</v>
      </c>
      <c r="Q166" s="183">
        <v>7E-05</v>
      </c>
      <c r="R166" s="183">
        <f>Q166*H166</f>
        <v>0.000336</v>
      </c>
      <c r="S166" s="183">
        <v>0</v>
      </c>
      <c r="T166" s="184">
        <f>S166*H166</f>
        <v>0</v>
      </c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R166" s="185" t="s">
        <v>201</v>
      </c>
      <c r="AT166" s="185" t="s">
        <v>198</v>
      </c>
      <c r="AU166" s="185" t="s">
        <v>84</v>
      </c>
      <c r="AY166" s="84" t="s">
        <v>146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84" t="s">
        <v>84</v>
      </c>
      <c r="BK166" s="186">
        <f>ROUND(I166*H166,2)</f>
        <v>0</v>
      </c>
      <c r="BL166" s="84" t="s">
        <v>195</v>
      </c>
      <c r="BM166" s="185" t="s">
        <v>636</v>
      </c>
    </row>
    <row r="167" spans="2:51" s="187" customFormat="1" ht="12">
      <c r="B167" s="188"/>
      <c r="D167" s="189" t="s">
        <v>155</v>
      </c>
      <c r="F167" s="191" t="s">
        <v>1206</v>
      </c>
      <c r="H167" s="192">
        <v>4.8</v>
      </c>
      <c r="I167" s="80"/>
      <c r="L167" s="188"/>
      <c r="M167" s="193"/>
      <c r="N167" s="194"/>
      <c r="O167" s="194"/>
      <c r="P167" s="194"/>
      <c r="Q167" s="194"/>
      <c r="R167" s="194"/>
      <c r="S167" s="194"/>
      <c r="T167" s="195"/>
      <c r="AT167" s="190" t="s">
        <v>155</v>
      </c>
      <c r="AU167" s="190" t="s">
        <v>84</v>
      </c>
      <c r="AV167" s="187" t="s">
        <v>84</v>
      </c>
      <c r="AW167" s="187" t="s">
        <v>3</v>
      </c>
      <c r="AX167" s="187" t="s">
        <v>81</v>
      </c>
      <c r="AY167" s="190" t="s">
        <v>146</v>
      </c>
    </row>
    <row r="168" spans="1:65" s="94" customFormat="1" ht="36" customHeight="1">
      <c r="A168" s="91"/>
      <c r="B168" s="92"/>
      <c r="C168" s="173" t="s">
        <v>7</v>
      </c>
      <c r="D168" s="173" t="s">
        <v>149</v>
      </c>
      <c r="E168" s="174" t="s">
        <v>638</v>
      </c>
      <c r="F168" s="175" t="s">
        <v>639</v>
      </c>
      <c r="G168" s="176" t="s">
        <v>152</v>
      </c>
      <c r="H168" s="177">
        <v>780</v>
      </c>
      <c r="I168" s="79"/>
      <c r="J168" s="178">
        <f>ROUND(I168*H168,2)</f>
        <v>0</v>
      </c>
      <c r="K168" s="179"/>
      <c r="L168" s="92"/>
      <c r="M168" s="180" t="s">
        <v>1</v>
      </c>
      <c r="N168" s="181" t="s">
        <v>39</v>
      </c>
      <c r="O168" s="182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R168" s="185" t="s">
        <v>195</v>
      </c>
      <c r="AT168" s="185" t="s">
        <v>149</v>
      </c>
      <c r="AU168" s="185" t="s">
        <v>84</v>
      </c>
      <c r="AY168" s="84" t="s">
        <v>146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84" t="s">
        <v>84</v>
      </c>
      <c r="BK168" s="186">
        <f>ROUND(I168*H168,2)</f>
        <v>0</v>
      </c>
      <c r="BL168" s="84" t="s">
        <v>195</v>
      </c>
      <c r="BM168" s="185" t="s">
        <v>640</v>
      </c>
    </row>
    <row r="169" spans="2:51" s="187" customFormat="1" ht="12">
      <c r="B169" s="188"/>
      <c r="D169" s="189" t="s">
        <v>155</v>
      </c>
      <c r="E169" s="190" t="s">
        <v>1</v>
      </c>
      <c r="F169" s="191" t="s">
        <v>1207</v>
      </c>
      <c r="H169" s="192">
        <v>100</v>
      </c>
      <c r="I169" s="80"/>
      <c r="L169" s="188"/>
      <c r="M169" s="193"/>
      <c r="N169" s="194"/>
      <c r="O169" s="194"/>
      <c r="P169" s="194"/>
      <c r="Q169" s="194"/>
      <c r="R169" s="194"/>
      <c r="S169" s="194"/>
      <c r="T169" s="195"/>
      <c r="AT169" s="190" t="s">
        <v>155</v>
      </c>
      <c r="AU169" s="190" t="s">
        <v>84</v>
      </c>
      <c r="AV169" s="187" t="s">
        <v>84</v>
      </c>
      <c r="AW169" s="187" t="s">
        <v>29</v>
      </c>
      <c r="AX169" s="187" t="s">
        <v>73</v>
      </c>
      <c r="AY169" s="190" t="s">
        <v>146</v>
      </c>
    </row>
    <row r="170" spans="2:51" s="187" customFormat="1" ht="12">
      <c r="B170" s="188"/>
      <c r="D170" s="189" t="s">
        <v>155</v>
      </c>
      <c r="E170" s="190" t="s">
        <v>1</v>
      </c>
      <c r="F170" s="191" t="s">
        <v>1340</v>
      </c>
      <c r="H170" s="192">
        <v>80</v>
      </c>
      <c r="I170" s="80"/>
      <c r="L170" s="188"/>
      <c r="M170" s="193"/>
      <c r="N170" s="194"/>
      <c r="O170" s="194"/>
      <c r="P170" s="194"/>
      <c r="Q170" s="194"/>
      <c r="R170" s="194"/>
      <c r="S170" s="194"/>
      <c r="T170" s="195"/>
      <c r="AT170" s="190" t="s">
        <v>155</v>
      </c>
      <c r="AU170" s="190" t="s">
        <v>84</v>
      </c>
      <c r="AV170" s="187" t="s">
        <v>84</v>
      </c>
      <c r="AW170" s="187" t="s">
        <v>29</v>
      </c>
      <c r="AX170" s="187" t="s">
        <v>73</v>
      </c>
      <c r="AY170" s="190" t="s">
        <v>146</v>
      </c>
    </row>
    <row r="171" spans="2:51" s="215" customFormat="1" ht="12">
      <c r="B171" s="216"/>
      <c r="C171" s="187"/>
      <c r="D171" s="189" t="s">
        <v>155</v>
      </c>
      <c r="E171" s="190" t="s">
        <v>1</v>
      </c>
      <c r="F171" s="191" t="s">
        <v>1333</v>
      </c>
      <c r="G171" s="187"/>
      <c r="H171" s="192">
        <v>600</v>
      </c>
      <c r="I171" s="80"/>
      <c r="J171" s="187"/>
      <c r="L171" s="216"/>
      <c r="M171" s="220"/>
      <c r="N171" s="221"/>
      <c r="O171" s="221"/>
      <c r="P171" s="221"/>
      <c r="Q171" s="221"/>
      <c r="R171" s="221"/>
      <c r="S171" s="221"/>
      <c r="T171" s="222"/>
      <c r="AT171" s="217" t="s">
        <v>155</v>
      </c>
      <c r="AU171" s="217" t="s">
        <v>84</v>
      </c>
      <c r="AV171" s="215" t="s">
        <v>153</v>
      </c>
      <c r="AW171" s="215" t="s">
        <v>29</v>
      </c>
      <c r="AX171" s="215" t="s">
        <v>81</v>
      </c>
      <c r="AY171" s="217" t="s">
        <v>146</v>
      </c>
    </row>
    <row r="172" spans="1:65" s="94" customFormat="1" ht="16.5" customHeight="1">
      <c r="A172" s="91"/>
      <c r="B172" s="92"/>
      <c r="C172" s="215"/>
      <c r="D172" s="189" t="s">
        <v>155</v>
      </c>
      <c r="E172" s="217" t="s">
        <v>1</v>
      </c>
      <c r="F172" s="218" t="s">
        <v>643</v>
      </c>
      <c r="G172" s="215"/>
      <c r="H172" s="219">
        <v>780</v>
      </c>
      <c r="I172" s="82"/>
      <c r="J172" s="215"/>
      <c r="K172" s="202"/>
      <c r="L172" s="203"/>
      <c r="M172" s="204" t="s">
        <v>1</v>
      </c>
      <c r="N172" s="205" t="s">
        <v>39</v>
      </c>
      <c r="O172" s="182"/>
      <c r="P172" s="183">
        <f>O172*H172</f>
        <v>0</v>
      </c>
      <c r="Q172" s="183">
        <v>8E-05</v>
      </c>
      <c r="R172" s="183">
        <f>Q172*H172</f>
        <v>0.062400000000000004</v>
      </c>
      <c r="S172" s="183">
        <v>0</v>
      </c>
      <c r="T172" s="184">
        <f>S172*H172</f>
        <v>0</v>
      </c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R172" s="185" t="s">
        <v>201</v>
      </c>
      <c r="AT172" s="185" t="s">
        <v>198</v>
      </c>
      <c r="AU172" s="185" t="s">
        <v>84</v>
      </c>
      <c r="AY172" s="84" t="s">
        <v>146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84" t="s">
        <v>84</v>
      </c>
      <c r="BK172" s="186">
        <f>ROUND(I172*H172,2)</f>
        <v>0</v>
      </c>
      <c r="BL172" s="84" t="s">
        <v>195</v>
      </c>
      <c r="BM172" s="185" t="s">
        <v>646</v>
      </c>
    </row>
    <row r="173" spans="2:51" s="187" customFormat="1" ht="14.4">
      <c r="B173" s="188"/>
      <c r="C173" s="196" t="s">
        <v>234</v>
      </c>
      <c r="D173" s="196" t="s">
        <v>198</v>
      </c>
      <c r="E173" s="197" t="s">
        <v>644</v>
      </c>
      <c r="F173" s="198" t="s">
        <v>645</v>
      </c>
      <c r="G173" s="199" t="s">
        <v>152</v>
      </c>
      <c r="H173" s="200">
        <v>190</v>
      </c>
      <c r="I173" s="229"/>
      <c r="J173" s="201">
        <f>ROUND(I173*H173,2)</f>
        <v>0</v>
      </c>
      <c r="L173" s="188"/>
      <c r="M173" s="193"/>
      <c r="N173" s="194"/>
      <c r="O173" s="194"/>
      <c r="P173" s="194"/>
      <c r="Q173" s="194"/>
      <c r="R173" s="194"/>
      <c r="S173" s="194"/>
      <c r="T173" s="195"/>
      <c r="AT173" s="190" t="s">
        <v>155</v>
      </c>
      <c r="AU173" s="190" t="s">
        <v>84</v>
      </c>
      <c r="AV173" s="187" t="s">
        <v>84</v>
      </c>
      <c r="AW173" s="187" t="s">
        <v>29</v>
      </c>
      <c r="AX173" s="187" t="s">
        <v>81</v>
      </c>
      <c r="AY173" s="190" t="s">
        <v>146</v>
      </c>
    </row>
    <row r="174" spans="1:65" s="94" customFormat="1" ht="16.5" customHeight="1">
      <c r="A174" s="91"/>
      <c r="B174" s="92"/>
      <c r="C174" s="187"/>
      <c r="D174" s="189" t="s">
        <v>155</v>
      </c>
      <c r="E174" s="190" t="s">
        <v>1</v>
      </c>
      <c r="F174" s="191" t="s">
        <v>1341</v>
      </c>
      <c r="G174" s="187"/>
      <c r="H174" s="192">
        <v>190</v>
      </c>
      <c r="I174" s="80"/>
      <c r="J174" s="187"/>
      <c r="K174" s="202"/>
      <c r="L174" s="203"/>
      <c r="M174" s="204" t="s">
        <v>1</v>
      </c>
      <c r="N174" s="205" t="s">
        <v>39</v>
      </c>
      <c r="O174" s="182"/>
      <c r="P174" s="183">
        <f>O174*H174</f>
        <v>0</v>
      </c>
      <c r="Q174" s="183">
        <v>6E-05</v>
      </c>
      <c r="R174" s="183">
        <f>Q174*H174</f>
        <v>0.0114</v>
      </c>
      <c r="S174" s="183">
        <v>0</v>
      </c>
      <c r="T174" s="184">
        <f>S174*H174</f>
        <v>0</v>
      </c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R174" s="185" t="s">
        <v>201</v>
      </c>
      <c r="AT174" s="185" t="s">
        <v>198</v>
      </c>
      <c r="AU174" s="185" t="s">
        <v>84</v>
      </c>
      <c r="AY174" s="84" t="s">
        <v>146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84" t="s">
        <v>84</v>
      </c>
      <c r="BK174" s="186">
        <f>ROUND(I174*H174,2)</f>
        <v>0</v>
      </c>
      <c r="BL174" s="84" t="s">
        <v>195</v>
      </c>
      <c r="BM174" s="185" t="s">
        <v>650</v>
      </c>
    </row>
    <row r="175" spans="1:65" s="94" customFormat="1" ht="16.5" customHeight="1">
      <c r="A175" s="95"/>
      <c r="B175" s="92"/>
      <c r="C175" s="196" t="s">
        <v>239</v>
      </c>
      <c r="D175" s="196" t="s">
        <v>198</v>
      </c>
      <c r="E175" s="197" t="s">
        <v>1334</v>
      </c>
      <c r="F175" s="198" t="s">
        <v>1335</v>
      </c>
      <c r="G175" s="199" t="s">
        <v>152</v>
      </c>
      <c r="H175" s="200">
        <v>600</v>
      </c>
      <c r="I175" s="229"/>
      <c r="J175" s="201">
        <f>ROUND(I175*H175,2)</f>
        <v>0</v>
      </c>
      <c r="K175" s="230"/>
      <c r="L175" s="203"/>
      <c r="M175" s="204"/>
      <c r="N175" s="205"/>
      <c r="O175" s="182"/>
      <c r="P175" s="183"/>
      <c r="Q175" s="183"/>
      <c r="R175" s="183"/>
      <c r="S175" s="183"/>
      <c r="T175" s="184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R175" s="185"/>
      <c r="AT175" s="185"/>
      <c r="AU175" s="185"/>
      <c r="AY175" s="84"/>
      <c r="BE175" s="186"/>
      <c r="BF175" s="186"/>
      <c r="BG175" s="186"/>
      <c r="BH175" s="186"/>
      <c r="BI175" s="186"/>
      <c r="BJ175" s="84"/>
      <c r="BK175" s="186"/>
      <c r="BL175" s="84"/>
      <c r="BM175" s="185"/>
    </row>
    <row r="176" spans="1:65" s="94" customFormat="1" ht="16.5" customHeight="1">
      <c r="A176" s="95"/>
      <c r="B176" s="92"/>
      <c r="C176" s="196" t="s">
        <v>239</v>
      </c>
      <c r="D176" s="196" t="s">
        <v>198</v>
      </c>
      <c r="E176" s="197" t="s">
        <v>648</v>
      </c>
      <c r="F176" s="198" t="s">
        <v>649</v>
      </c>
      <c r="G176" s="199" t="s">
        <v>152</v>
      </c>
      <c r="H176" s="200">
        <v>210</v>
      </c>
      <c r="I176" s="229"/>
      <c r="J176" s="201">
        <f>ROUND(I176*H176,2)</f>
        <v>0</v>
      </c>
      <c r="K176" s="230"/>
      <c r="L176" s="203"/>
      <c r="M176" s="204"/>
      <c r="N176" s="205"/>
      <c r="O176" s="182"/>
      <c r="P176" s="183"/>
      <c r="Q176" s="183"/>
      <c r="R176" s="183"/>
      <c r="S176" s="183"/>
      <c r="T176" s="184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R176" s="185"/>
      <c r="AT176" s="185"/>
      <c r="AU176" s="185"/>
      <c r="AY176" s="84"/>
      <c r="BE176" s="186"/>
      <c r="BF176" s="186"/>
      <c r="BG176" s="186"/>
      <c r="BH176" s="186"/>
      <c r="BI176" s="186"/>
      <c r="BJ176" s="84"/>
      <c r="BK176" s="186"/>
      <c r="BL176" s="84"/>
      <c r="BM176" s="185"/>
    </row>
    <row r="177" spans="2:51" s="187" customFormat="1" ht="12">
      <c r="B177" s="188"/>
      <c r="D177" s="189" t="s">
        <v>155</v>
      </c>
      <c r="E177" s="190" t="s">
        <v>1</v>
      </c>
      <c r="F177" s="191" t="s">
        <v>1208</v>
      </c>
      <c r="H177" s="192">
        <v>210</v>
      </c>
      <c r="I177" s="80"/>
      <c r="L177" s="188"/>
      <c r="M177" s="193"/>
      <c r="N177" s="194"/>
      <c r="O177" s="194"/>
      <c r="P177" s="194"/>
      <c r="Q177" s="194"/>
      <c r="R177" s="194"/>
      <c r="S177" s="194"/>
      <c r="T177" s="195"/>
      <c r="AT177" s="190" t="s">
        <v>155</v>
      </c>
      <c r="AU177" s="190" t="s">
        <v>84</v>
      </c>
      <c r="AV177" s="187" t="s">
        <v>84</v>
      </c>
      <c r="AW177" s="187" t="s">
        <v>29</v>
      </c>
      <c r="AX177" s="187" t="s">
        <v>81</v>
      </c>
      <c r="AY177" s="190" t="s">
        <v>146</v>
      </c>
    </row>
    <row r="178" spans="1:65" s="94" customFormat="1" ht="36" customHeight="1">
      <c r="A178" s="91"/>
      <c r="B178" s="92"/>
      <c r="C178" s="173" t="s">
        <v>260</v>
      </c>
      <c r="D178" s="173" t="s">
        <v>149</v>
      </c>
      <c r="E178" s="174" t="s">
        <v>652</v>
      </c>
      <c r="F178" s="175" t="s">
        <v>653</v>
      </c>
      <c r="G178" s="176" t="s">
        <v>161</v>
      </c>
      <c r="H178" s="177">
        <v>3</v>
      </c>
      <c r="I178" s="79"/>
      <c r="J178" s="178">
        <f>ROUND(I178*H178,2)</f>
        <v>0</v>
      </c>
      <c r="K178" s="179"/>
      <c r="L178" s="92"/>
      <c r="M178" s="180" t="s">
        <v>1</v>
      </c>
      <c r="N178" s="181" t="s">
        <v>39</v>
      </c>
      <c r="O178" s="182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R178" s="185" t="s">
        <v>195</v>
      </c>
      <c r="AT178" s="185" t="s">
        <v>149</v>
      </c>
      <c r="AU178" s="185" t="s">
        <v>84</v>
      </c>
      <c r="AY178" s="84" t="s">
        <v>146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84" t="s">
        <v>84</v>
      </c>
      <c r="BK178" s="186">
        <f>ROUND(I178*H178,2)</f>
        <v>0</v>
      </c>
      <c r="BL178" s="84" t="s">
        <v>195</v>
      </c>
      <c r="BM178" s="185" t="s">
        <v>654</v>
      </c>
    </row>
    <row r="179" spans="1:47" s="94" customFormat="1" ht="28.8">
      <c r="A179" s="91"/>
      <c r="B179" s="92"/>
      <c r="C179" s="91"/>
      <c r="D179" s="189" t="s">
        <v>203</v>
      </c>
      <c r="E179" s="91"/>
      <c r="F179" s="206" t="s">
        <v>655</v>
      </c>
      <c r="G179" s="91"/>
      <c r="H179" s="91"/>
      <c r="I179" s="77"/>
      <c r="J179" s="91"/>
      <c r="K179" s="91"/>
      <c r="L179" s="92"/>
      <c r="M179" s="207"/>
      <c r="N179" s="208"/>
      <c r="O179" s="182"/>
      <c r="P179" s="182"/>
      <c r="Q179" s="182"/>
      <c r="R179" s="182"/>
      <c r="S179" s="182"/>
      <c r="T179" s="209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T179" s="84" t="s">
        <v>203</v>
      </c>
      <c r="AU179" s="84" t="s">
        <v>84</v>
      </c>
    </row>
    <row r="180" spans="1:65" s="94" customFormat="1" ht="36" customHeight="1">
      <c r="A180" s="91"/>
      <c r="B180" s="92"/>
      <c r="C180" s="173" t="s">
        <v>264</v>
      </c>
      <c r="D180" s="173" t="s">
        <v>149</v>
      </c>
      <c r="E180" s="174" t="s">
        <v>656</v>
      </c>
      <c r="F180" s="175" t="s">
        <v>657</v>
      </c>
      <c r="G180" s="176" t="s">
        <v>161</v>
      </c>
      <c r="H180" s="177">
        <v>1</v>
      </c>
      <c r="I180" s="79"/>
      <c r="J180" s="178">
        <f aca="true" t="shared" si="0" ref="J180:J186">ROUND(I180*H180,2)</f>
        <v>0</v>
      </c>
      <c r="K180" s="179"/>
      <c r="L180" s="92"/>
      <c r="M180" s="180" t="s">
        <v>1</v>
      </c>
      <c r="N180" s="181" t="s">
        <v>39</v>
      </c>
      <c r="O180" s="182"/>
      <c r="P180" s="183">
        <f aca="true" t="shared" si="1" ref="P180:P186">O180*H180</f>
        <v>0</v>
      </c>
      <c r="Q180" s="183">
        <v>0</v>
      </c>
      <c r="R180" s="183">
        <f aca="true" t="shared" si="2" ref="R180:R186">Q180*H180</f>
        <v>0</v>
      </c>
      <c r="S180" s="183">
        <v>0</v>
      </c>
      <c r="T180" s="184">
        <f aca="true" t="shared" si="3" ref="T180:T186">S180*H180</f>
        <v>0</v>
      </c>
      <c r="U180" s="91"/>
      <c r="V180" s="234"/>
      <c r="W180" s="91"/>
      <c r="X180" s="91"/>
      <c r="Y180" s="91"/>
      <c r="Z180" s="91"/>
      <c r="AA180" s="91"/>
      <c r="AB180" s="91"/>
      <c r="AC180" s="91"/>
      <c r="AD180" s="91"/>
      <c r="AE180" s="91"/>
      <c r="AR180" s="185" t="s">
        <v>422</v>
      </c>
      <c r="AT180" s="185" t="s">
        <v>149</v>
      </c>
      <c r="AU180" s="185" t="s">
        <v>84</v>
      </c>
      <c r="AY180" s="84" t="s">
        <v>146</v>
      </c>
      <c r="BE180" s="186">
        <f aca="true" t="shared" si="4" ref="BE180:BE186">IF(N180="základní",J180,0)</f>
        <v>0</v>
      </c>
      <c r="BF180" s="186">
        <f aca="true" t="shared" si="5" ref="BF180:BF186">IF(N180="snížená",J180,0)</f>
        <v>0</v>
      </c>
      <c r="BG180" s="186">
        <f aca="true" t="shared" si="6" ref="BG180:BG186">IF(N180="zákl. přenesená",J180,0)</f>
        <v>0</v>
      </c>
      <c r="BH180" s="186">
        <f aca="true" t="shared" si="7" ref="BH180:BH186">IF(N180="sníž. přenesená",J180,0)</f>
        <v>0</v>
      </c>
      <c r="BI180" s="186">
        <f aca="true" t="shared" si="8" ref="BI180:BI186">IF(N180="nulová",J180,0)</f>
        <v>0</v>
      </c>
      <c r="BJ180" s="84" t="s">
        <v>84</v>
      </c>
      <c r="BK180" s="186">
        <f aca="true" t="shared" si="9" ref="BK180:BK186">ROUND(I180*H180,2)</f>
        <v>0</v>
      </c>
      <c r="BL180" s="84" t="s">
        <v>422</v>
      </c>
      <c r="BM180" s="185" t="s">
        <v>658</v>
      </c>
    </row>
    <row r="181" spans="1:65" s="94" customFormat="1" ht="96" customHeight="1">
      <c r="A181" s="91"/>
      <c r="B181" s="92"/>
      <c r="C181" s="196" t="s">
        <v>268</v>
      </c>
      <c r="D181" s="196" t="s">
        <v>198</v>
      </c>
      <c r="E181" s="197" t="s">
        <v>659</v>
      </c>
      <c r="F181" s="198" t="s">
        <v>660</v>
      </c>
      <c r="G181" s="199" t="s">
        <v>161</v>
      </c>
      <c r="H181" s="200">
        <v>1</v>
      </c>
      <c r="I181" s="81"/>
      <c r="J181" s="201">
        <f t="shared" si="0"/>
        <v>0</v>
      </c>
      <c r="K181" s="202"/>
      <c r="L181" s="203"/>
      <c r="M181" s="204" t="s">
        <v>1</v>
      </c>
      <c r="N181" s="205" t="s">
        <v>39</v>
      </c>
      <c r="O181" s="182"/>
      <c r="P181" s="183">
        <f t="shared" si="1"/>
        <v>0</v>
      </c>
      <c r="Q181" s="183">
        <v>0.024</v>
      </c>
      <c r="R181" s="183">
        <f t="shared" si="2"/>
        <v>0.024</v>
      </c>
      <c r="S181" s="183">
        <v>0</v>
      </c>
      <c r="T181" s="184">
        <f t="shared" si="3"/>
        <v>0</v>
      </c>
      <c r="U181" s="91"/>
      <c r="V181" s="234"/>
      <c r="W181" s="91"/>
      <c r="X181" s="91"/>
      <c r="Y181" s="91"/>
      <c r="Z181" s="91"/>
      <c r="AA181" s="91"/>
      <c r="AB181" s="91"/>
      <c r="AC181" s="91"/>
      <c r="AD181" s="91"/>
      <c r="AE181" s="91"/>
      <c r="AR181" s="185" t="s">
        <v>540</v>
      </c>
      <c r="AT181" s="185" t="s">
        <v>198</v>
      </c>
      <c r="AU181" s="185" t="s">
        <v>84</v>
      </c>
      <c r="AY181" s="84" t="s">
        <v>146</v>
      </c>
      <c r="BE181" s="186">
        <f t="shared" si="4"/>
        <v>0</v>
      </c>
      <c r="BF181" s="186">
        <f t="shared" si="5"/>
        <v>0</v>
      </c>
      <c r="BG181" s="186">
        <f t="shared" si="6"/>
        <v>0</v>
      </c>
      <c r="BH181" s="186">
        <f t="shared" si="7"/>
        <v>0</v>
      </c>
      <c r="BI181" s="186">
        <f t="shared" si="8"/>
        <v>0</v>
      </c>
      <c r="BJ181" s="84" t="s">
        <v>84</v>
      </c>
      <c r="BK181" s="186">
        <f t="shared" si="9"/>
        <v>0</v>
      </c>
      <c r="BL181" s="84" t="s">
        <v>422</v>
      </c>
      <c r="BM181" s="185" t="s">
        <v>661</v>
      </c>
    </row>
    <row r="182" spans="1:65" s="94" customFormat="1" ht="16.5" customHeight="1">
      <c r="A182" s="91"/>
      <c r="B182" s="92"/>
      <c r="C182" s="173" t="s">
        <v>272</v>
      </c>
      <c r="D182" s="173" t="s">
        <v>149</v>
      </c>
      <c r="E182" s="174" t="s">
        <v>662</v>
      </c>
      <c r="F182" s="175" t="s">
        <v>1346</v>
      </c>
      <c r="G182" s="176" t="s">
        <v>161</v>
      </c>
      <c r="H182" s="177">
        <v>33</v>
      </c>
      <c r="I182" s="79"/>
      <c r="J182" s="178">
        <f t="shared" si="0"/>
        <v>0</v>
      </c>
      <c r="K182" s="179"/>
      <c r="L182" s="92"/>
      <c r="M182" s="180" t="s">
        <v>1</v>
      </c>
      <c r="N182" s="181" t="s">
        <v>39</v>
      </c>
      <c r="O182" s="182"/>
      <c r="P182" s="183">
        <f t="shared" si="1"/>
        <v>0</v>
      </c>
      <c r="Q182" s="183">
        <v>0</v>
      </c>
      <c r="R182" s="183">
        <f t="shared" si="2"/>
        <v>0</v>
      </c>
      <c r="S182" s="183">
        <v>0</v>
      </c>
      <c r="T182" s="184">
        <f t="shared" si="3"/>
        <v>0</v>
      </c>
      <c r="U182" s="91"/>
      <c r="V182" s="234"/>
      <c r="W182" s="91"/>
      <c r="X182" s="91"/>
      <c r="Y182" s="91"/>
      <c r="Z182" s="91"/>
      <c r="AA182" s="91"/>
      <c r="AB182" s="91"/>
      <c r="AC182" s="91"/>
      <c r="AD182" s="91"/>
      <c r="AE182" s="91"/>
      <c r="AR182" s="185" t="s">
        <v>195</v>
      </c>
      <c r="AT182" s="185" t="s">
        <v>149</v>
      </c>
      <c r="AU182" s="185" t="s">
        <v>84</v>
      </c>
      <c r="AY182" s="84" t="s">
        <v>146</v>
      </c>
      <c r="BE182" s="186">
        <f t="shared" si="4"/>
        <v>0</v>
      </c>
      <c r="BF182" s="186">
        <f t="shared" si="5"/>
        <v>0</v>
      </c>
      <c r="BG182" s="186">
        <f t="shared" si="6"/>
        <v>0</v>
      </c>
      <c r="BH182" s="186">
        <f t="shared" si="7"/>
        <v>0</v>
      </c>
      <c r="BI182" s="186">
        <f t="shared" si="8"/>
        <v>0</v>
      </c>
      <c r="BJ182" s="84" t="s">
        <v>84</v>
      </c>
      <c r="BK182" s="186">
        <f t="shared" si="9"/>
        <v>0</v>
      </c>
      <c r="BL182" s="84" t="s">
        <v>195</v>
      </c>
      <c r="BM182" s="185" t="s">
        <v>663</v>
      </c>
    </row>
    <row r="183" spans="1:65" s="94" customFormat="1" ht="16.5" customHeight="1">
      <c r="A183" s="91"/>
      <c r="B183" s="92"/>
      <c r="C183" s="196" t="s">
        <v>275</v>
      </c>
      <c r="D183" s="196" t="s">
        <v>198</v>
      </c>
      <c r="E183" s="197" t="s">
        <v>664</v>
      </c>
      <c r="F183" s="198" t="s">
        <v>1345</v>
      </c>
      <c r="G183" s="199" t="s">
        <v>161</v>
      </c>
      <c r="H183" s="200">
        <v>33</v>
      </c>
      <c r="I183" s="81"/>
      <c r="J183" s="201">
        <f t="shared" si="0"/>
        <v>0</v>
      </c>
      <c r="K183" s="202"/>
      <c r="L183" s="203"/>
      <c r="M183" s="204" t="s">
        <v>1</v>
      </c>
      <c r="N183" s="205" t="s">
        <v>39</v>
      </c>
      <c r="O183" s="182"/>
      <c r="P183" s="183">
        <f t="shared" si="1"/>
        <v>0</v>
      </c>
      <c r="Q183" s="183">
        <v>3E-05</v>
      </c>
      <c r="R183" s="183">
        <f t="shared" si="2"/>
        <v>0.00099</v>
      </c>
      <c r="S183" s="183">
        <v>0</v>
      </c>
      <c r="T183" s="184">
        <f t="shared" si="3"/>
        <v>0</v>
      </c>
      <c r="U183" s="91"/>
      <c r="V183" s="234"/>
      <c r="W183" s="91"/>
      <c r="X183" s="91"/>
      <c r="Y183" s="91"/>
      <c r="Z183" s="91"/>
      <c r="AA183" s="91"/>
      <c r="AB183" s="91"/>
      <c r="AC183" s="91"/>
      <c r="AD183" s="91"/>
      <c r="AE183" s="91"/>
      <c r="AR183" s="185" t="s">
        <v>201</v>
      </c>
      <c r="AT183" s="185" t="s">
        <v>198</v>
      </c>
      <c r="AU183" s="185" t="s">
        <v>84</v>
      </c>
      <c r="AY183" s="84" t="s">
        <v>146</v>
      </c>
      <c r="BE183" s="186">
        <f t="shared" si="4"/>
        <v>0</v>
      </c>
      <c r="BF183" s="186">
        <f t="shared" si="5"/>
        <v>0</v>
      </c>
      <c r="BG183" s="186">
        <f t="shared" si="6"/>
        <v>0</v>
      </c>
      <c r="BH183" s="186">
        <f t="shared" si="7"/>
        <v>0</v>
      </c>
      <c r="BI183" s="186">
        <f t="shared" si="8"/>
        <v>0</v>
      </c>
      <c r="BJ183" s="84" t="s">
        <v>84</v>
      </c>
      <c r="BK183" s="186">
        <f t="shared" si="9"/>
        <v>0</v>
      </c>
      <c r="BL183" s="84" t="s">
        <v>195</v>
      </c>
      <c r="BM183" s="185" t="s">
        <v>665</v>
      </c>
    </row>
    <row r="184" spans="1:65" s="94" customFormat="1" ht="16.5" customHeight="1">
      <c r="A184" s="91"/>
      <c r="B184" s="92"/>
      <c r="C184" s="173" t="s">
        <v>279</v>
      </c>
      <c r="D184" s="173" t="s">
        <v>149</v>
      </c>
      <c r="E184" s="174" t="s">
        <v>666</v>
      </c>
      <c r="F184" s="175" t="s">
        <v>1347</v>
      </c>
      <c r="G184" s="176" t="s">
        <v>161</v>
      </c>
      <c r="H184" s="177">
        <v>20</v>
      </c>
      <c r="I184" s="79"/>
      <c r="J184" s="178">
        <f t="shared" si="0"/>
        <v>0</v>
      </c>
      <c r="K184" s="179"/>
      <c r="L184" s="92"/>
      <c r="M184" s="180" t="s">
        <v>1</v>
      </c>
      <c r="N184" s="181" t="s">
        <v>39</v>
      </c>
      <c r="O184" s="182"/>
      <c r="P184" s="183">
        <f t="shared" si="1"/>
        <v>0</v>
      </c>
      <c r="Q184" s="183">
        <v>0</v>
      </c>
      <c r="R184" s="183">
        <f t="shared" si="2"/>
        <v>0</v>
      </c>
      <c r="S184" s="183">
        <v>0</v>
      </c>
      <c r="T184" s="184">
        <f t="shared" si="3"/>
        <v>0</v>
      </c>
      <c r="U184" s="91"/>
      <c r="V184" s="234"/>
      <c r="W184" s="91"/>
      <c r="X184" s="91"/>
      <c r="Y184" s="91"/>
      <c r="Z184" s="91"/>
      <c r="AA184" s="91"/>
      <c r="AB184" s="91"/>
      <c r="AC184" s="91"/>
      <c r="AD184" s="91"/>
      <c r="AE184" s="91"/>
      <c r="AR184" s="185" t="s">
        <v>195</v>
      </c>
      <c r="AT184" s="185" t="s">
        <v>149</v>
      </c>
      <c r="AU184" s="185" t="s">
        <v>84</v>
      </c>
      <c r="AY184" s="84" t="s">
        <v>146</v>
      </c>
      <c r="BE184" s="186">
        <f t="shared" si="4"/>
        <v>0</v>
      </c>
      <c r="BF184" s="186">
        <f t="shared" si="5"/>
        <v>0</v>
      </c>
      <c r="BG184" s="186">
        <f t="shared" si="6"/>
        <v>0</v>
      </c>
      <c r="BH184" s="186">
        <f t="shared" si="7"/>
        <v>0</v>
      </c>
      <c r="BI184" s="186">
        <f t="shared" si="8"/>
        <v>0</v>
      </c>
      <c r="BJ184" s="84" t="s">
        <v>84</v>
      </c>
      <c r="BK184" s="186">
        <f t="shared" si="9"/>
        <v>0</v>
      </c>
      <c r="BL184" s="84" t="s">
        <v>195</v>
      </c>
      <c r="BM184" s="185" t="s">
        <v>667</v>
      </c>
    </row>
    <row r="185" spans="1:65" s="94" customFormat="1" ht="16.5" customHeight="1">
      <c r="A185" s="91"/>
      <c r="B185" s="92"/>
      <c r="C185" s="196" t="s">
        <v>283</v>
      </c>
      <c r="D185" s="196" t="s">
        <v>198</v>
      </c>
      <c r="E185" s="197" t="s">
        <v>668</v>
      </c>
      <c r="F185" s="198" t="s">
        <v>669</v>
      </c>
      <c r="G185" s="199" t="s">
        <v>161</v>
      </c>
      <c r="H185" s="200">
        <v>20</v>
      </c>
      <c r="I185" s="81"/>
      <c r="J185" s="201">
        <f t="shared" si="0"/>
        <v>0</v>
      </c>
      <c r="K185" s="202"/>
      <c r="L185" s="203"/>
      <c r="M185" s="204" t="s">
        <v>1</v>
      </c>
      <c r="N185" s="205" t="s">
        <v>39</v>
      </c>
      <c r="O185" s="182"/>
      <c r="P185" s="183">
        <f t="shared" si="1"/>
        <v>0</v>
      </c>
      <c r="Q185" s="183">
        <v>2E-05</v>
      </c>
      <c r="R185" s="183">
        <f t="shared" si="2"/>
        <v>0.0004</v>
      </c>
      <c r="S185" s="183">
        <v>0</v>
      </c>
      <c r="T185" s="184">
        <f t="shared" si="3"/>
        <v>0</v>
      </c>
      <c r="U185" s="91"/>
      <c r="V185" s="234"/>
      <c r="W185" s="91"/>
      <c r="X185" s="91"/>
      <c r="Y185" s="91"/>
      <c r="Z185" s="91"/>
      <c r="AA185" s="91"/>
      <c r="AB185" s="91"/>
      <c r="AC185" s="91"/>
      <c r="AD185" s="91"/>
      <c r="AE185" s="91"/>
      <c r="AR185" s="185" t="s">
        <v>201</v>
      </c>
      <c r="AT185" s="185" t="s">
        <v>198</v>
      </c>
      <c r="AU185" s="185" t="s">
        <v>84</v>
      </c>
      <c r="AY185" s="84" t="s">
        <v>146</v>
      </c>
      <c r="BE185" s="186">
        <f t="shared" si="4"/>
        <v>0</v>
      </c>
      <c r="BF185" s="186">
        <f t="shared" si="5"/>
        <v>0</v>
      </c>
      <c r="BG185" s="186">
        <f t="shared" si="6"/>
        <v>0</v>
      </c>
      <c r="BH185" s="186">
        <f t="shared" si="7"/>
        <v>0</v>
      </c>
      <c r="BI185" s="186">
        <f t="shared" si="8"/>
        <v>0</v>
      </c>
      <c r="BJ185" s="84" t="s">
        <v>84</v>
      </c>
      <c r="BK185" s="186">
        <f t="shared" si="9"/>
        <v>0</v>
      </c>
      <c r="BL185" s="84" t="s">
        <v>195</v>
      </c>
      <c r="BM185" s="185" t="s">
        <v>670</v>
      </c>
    </row>
    <row r="186" spans="1:65" s="94" customFormat="1" ht="16.5" customHeight="1">
      <c r="A186" s="91"/>
      <c r="B186" s="92"/>
      <c r="C186" s="196" t="s">
        <v>287</v>
      </c>
      <c r="D186" s="196" t="s">
        <v>198</v>
      </c>
      <c r="E186" s="197" t="s">
        <v>664</v>
      </c>
      <c r="F186" s="198" t="s">
        <v>1344</v>
      </c>
      <c r="G186" s="199" t="s">
        <v>161</v>
      </c>
      <c r="H186" s="200">
        <v>20</v>
      </c>
      <c r="I186" s="81"/>
      <c r="J186" s="201">
        <f t="shared" si="0"/>
        <v>0</v>
      </c>
      <c r="K186" s="202"/>
      <c r="L186" s="203"/>
      <c r="M186" s="204" t="s">
        <v>1</v>
      </c>
      <c r="N186" s="205" t="s">
        <v>39</v>
      </c>
      <c r="O186" s="182"/>
      <c r="P186" s="183">
        <f t="shared" si="1"/>
        <v>0</v>
      </c>
      <c r="Q186" s="183">
        <v>3E-05</v>
      </c>
      <c r="R186" s="183">
        <f t="shared" si="2"/>
        <v>0.0006000000000000001</v>
      </c>
      <c r="S186" s="183">
        <v>0</v>
      </c>
      <c r="T186" s="184">
        <f t="shared" si="3"/>
        <v>0</v>
      </c>
      <c r="U186" s="91"/>
      <c r="V186" s="234"/>
      <c r="W186" s="91"/>
      <c r="X186" s="91"/>
      <c r="Y186" s="91"/>
      <c r="Z186" s="91"/>
      <c r="AA186" s="91"/>
      <c r="AB186" s="91"/>
      <c r="AC186" s="91"/>
      <c r="AD186" s="91"/>
      <c r="AE186" s="91"/>
      <c r="AR186" s="185" t="s">
        <v>201</v>
      </c>
      <c r="AT186" s="185" t="s">
        <v>198</v>
      </c>
      <c r="AU186" s="185" t="s">
        <v>84</v>
      </c>
      <c r="AY186" s="84" t="s">
        <v>146</v>
      </c>
      <c r="BE186" s="186">
        <f t="shared" si="4"/>
        <v>0</v>
      </c>
      <c r="BF186" s="186">
        <f t="shared" si="5"/>
        <v>0</v>
      </c>
      <c r="BG186" s="186">
        <f t="shared" si="6"/>
        <v>0</v>
      </c>
      <c r="BH186" s="186">
        <f t="shared" si="7"/>
        <v>0</v>
      </c>
      <c r="BI186" s="186">
        <f t="shared" si="8"/>
        <v>0</v>
      </c>
      <c r="BJ186" s="84" t="s">
        <v>84</v>
      </c>
      <c r="BK186" s="186">
        <f t="shared" si="9"/>
        <v>0</v>
      </c>
      <c r="BL186" s="84" t="s">
        <v>195</v>
      </c>
      <c r="BM186" s="185" t="s">
        <v>671</v>
      </c>
    </row>
    <row r="187" spans="1:47" s="94" customFormat="1" ht="19.2">
      <c r="A187" s="91"/>
      <c r="B187" s="92"/>
      <c r="C187" s="91"/>
      <c r="D187" s="189" t="s">
        <v>203</v>
      </c>
      <c r="E187" s="91"/>
      <c r="F187" s="206" t="s">
        <v>672</v>
      </c>
      <c r="G187" s="91"/>
      <c r="H187" s="91"/>
      <c r="I187" s="77"/>
      <c r="J187" s="91"/>
      <c r="K187" s="91"/>
      <c r="L187" s="92"/>
      <c r="M187" s="207"/>
      <c r="N187" s="208"/>
      <c r="O187" s="182"/>
      <c r="P187" s="182"/>
      <c r="Q187" s="182"/>
      <c r="R187" s="182"/>
      <c r="S187" s="182"/>
      <c r="T187" s="209"/>
      <c r="U187" s="91"/>
      <c r="V187" s="234"/>
      <c r="W187" s="91"/>
      <c r="X187" s="91"/>
      <c r="Y187" s="91"/>
      <c r="Z187" s="91"/>
      <c r="AA187" s="91"/>
      <c r="AB187" s="91"/>
      <c r="AC187" s="91"/>
      <c r="AD187" s="91"/>
      <c r="AE187" s="91"/>
      <c r="AT187" s="84" t="s">
        <v>203</v>
      </c>
      <c r="AU187" s="84" t="s">
        <v>84</v>
      </c>
    </row>
    <row r="188" spans="1:65" s="94" customFormat="1" ht="36" customHeight="1">
      <c r="A188" s="91"/>
      <c r="B188" s="92"/>
      <c r="C188" s="173" t="s">
        <v>201</v>
      </c>
      <c r="D188" s="173" t="s">
        <v>149</v>
      </c>
      <c r="E188" s="174" t="s">
        <v>673</v>
      </c>
      <c r="F188" s="175" t="s">
        <v>674</v>
      </c>
      <c r="G188" s="176" t="s">
        <v>161</v>
      </c>
      <c r="H188" s="177">
        <v>21</v>
      </c>
      <c r="I188" s="79"/>
      <c r="J188" s="178">
        <f>ROUND(I188*H188,2)</f>
        <v>0</v>
      </c>
      <c r="K188" s="179"/>
      <c r="L188" s="92"/>
      <c r="M188" s="180" t="s">
        <v>1</v>
      </c>
      <c r="N188" s="181" t="s">
        <v>39</v>
      </c>
      <c r="O188" s="182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R188" s="185" t="s">
        <v>195</v>
      </c>
      <c r="AT188" s="185" t="s">
        <v>149</v>
      </c>
      <c r="AU188" s="185" t="s">
        <v>84</v>
      </c>
      <c r="AY188" s="84" t="s">
        <v>146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84" t="s">
        <v>84</v>
      </c>
      <c r="BK188" s="186">
        <f>ROUND(I188*H188,2)</f>
        <v>0</v>
      </c>
      <c r="BL188" s="84" t="s">
        <v>195</v>
      </c>
      <c r="BM188" s="185" t="s">
        <v>268</v>
      </c>
    </row>
    <row r="189" spans="1:65" s="94" customFormat="1" ht="16.5" customHeight="1">
      <c r="A189" s="91"/>
      <c r="B189" s="92"/>
      <c r="C189" s="196" t="s">
        <v>294</v>
      </c>
      <c r="D189" s="196" t="s">
        <v>198</v>
      </c>
      <c r="E189" s="197" t="s">
        <v>675</v>
      </c>
      <c r="F189" s="198" t="s">
        <v>1342</v>
      </c>
      <c r="G189" s="199" t="s">
        <v>161</v>
      </c>
      <c r="H189" s="200">
        <v>21</v>
      </c>
      <c r="I189" s="81"/>
      <c r="J189" s="201">
        <f>ROUND(I189*H189,2)</f>
        <v>0</v>
      </c>
      <c r="K189" s="202"/>
      <c r="L189" s="203"/>
      <c r="M189" s="204" t="s">
        <v>1</v>
      </c>
      <c r="N189" s="205" t="s">
        <v>39</v>
      </c>
      <c r="O189" s="182"/>
      <c r="P189" s="183">
        <f>O189*H189</f>
        <v>0</v>
      </c>
      <c r="Q189" s="183">
        <v>0</v>
      </c>
      <c r="R189" s="183">
        <f>Q189*H189</f>
        <v>0</v>
      </c>
      <c r="S189" s="183">
        <v>0</v>
      </c>
      <c r="T189" s="184">
        <f>S189*H189</f>
        <v>0</v>
      </c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R189" s="185" t="s">
        <v>201</v>
      </c>
      <c r="AT189" s="185" t="s">
        <v>198</v>
      </c>
      <c r="AU189" s="185" t="s">
        <v>84</v>
      </c>
      <c r="AY189" s="84" t="s">
        <v>146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84" t="s">
        <v>84</v>
      </c>
      <c r="BK189" s="186">
        <f>ROUND(I189*H189,2)</f>
        <v>0</v>
      </c>
      <c r="BL189" s="84" t="s">
        <v>195</v>
      </c>
      <c r="BM189" s="185" t="s">
        <v>275</v>
      </c>
    </row>
    <row r="190" spans="1:47" s="94" customFormat="1" ht="38.4">
      <c r="A190" s="91"/>
      <c r="B190" s="92"/>
      <c r="C190" s="91"/>
      <c r="D190" s="189" t="s">
        <v>203</v>
      </c>
      <c r="E190" s="91"/>
      <c r="F190" s="206" t="s">
        <v>676</v>
      </c>
      <c r="G190" s="91"/>
      <c r="H190" s="91"/>
      <c r="I190" s="77"/>
      <c r="J190" s="91"/>
      <c r="K190" s="91"/>
      <c r="L190" s="92"/>
      <c r="M190" s="207"/>
      <c r="N190" s="208"/>
      <c r="O190" s="182"/>
      <c r="P190" s="182"/>
      <c r="Q190" s="182"/>
      <c r="R190" s="182"/>
      <c r="S190" s="182"/>
      <c r="T190" s="209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T190" s="84" t="s">
        <v>203</v>
      </c>
      <c r="AU190" s="84" t="s">
        <v>84</v>
      </c>
    </row>
    <row r="191" spans="1:65" s="94" customFormat="1" ht="16.5" customHeight="1">
      <c r="A191" s="91"/>
      <c r="B191" s="92"/>
      <c r="C191" s="173" t="s">
        <v>299</v>
      </c>
      <c r="D191" s="173" t="s">
        <v>149</v>
      </c>
      <c r="E191" s="174" t="s">
        <v>677</v>
      </c>
      <c r="F191" s="175" t="s">
        <v>678</v>
      </c>
      <c r="G191" s="176" t="s">
        <v>161</v>
      </c>
      <c r="H191" s="177">
        <v>1</v>
      </c>
      <c r="I191" s="79"/>
      <c r="J191" s="178">
        <f aca="true" t="shared" si="10" ref="J191:J197">ROUND(I191*H191,2)</f>
        <v>0</v>
      </c>
      <c r="K191" s="179"/>
      <c r="L191" s="92"/>
      <c r="M191" s="180" t="s">
        <v>1</v>
      </c>
      <c r="N191" s="181" t="s">
        <v>39</v>
      </c>
      <c r="O191" s="182"/>
      <c r="P191" s="183">
        <f aca="true" t="shared" si="11" ref="P191:P197">O191*H191</f>
        <v>0</v>
      </c>
      <c r="Q191" s="183">
        <v>0</v>
      </c>
      <c r="R191" s="183">
        <f aca="true" t="shared" si="12" ref="R191:R197">Q191*H191</f>
        <v>0</v>
      </c>
      <c r="S191" s="183">
        <v>0</v>
      </c>
      <c r="T191" s="184">
        <f aca="true" t="shared" si="13" ref="T191:T197">S191*H191</f>
        <v>0</v>
      </c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R191" s="185" t="s">
        <v>195</v>
      </c>
      <c r="AT191" s="185" t="s">
        <v>149</v>
      </c>
      <c r="AU191" s="185" t="s">
        <v>84</v>
      </c>
      <c r="AY191" s="84" t="s">
        <v>146</v>
      </c>
      <c r="BE191" s="186">
        <f aca="true" t="shared" si="14" ref="BE191:BE197">IF(N191="základní",J191,0)</f>
        <v>0</v>
      </c>
      <c r="BF191" s="186">
        <f aca="true" t="shared" si="15" ref="BF191:BF197">IF(N191="snížená",J191,0)</f>
        <v>0</v>
      </c>
      <c r="BG191" s="186">
        <f aca="true" t="shared" si="16" ref="BG191:BG197">IF(N191="zákl. přenesená",J191,0)</f>
        <v>0</v>
      </c>
      <c r="BH191" s="186">
        <f aca="true" t="shared" si="17" ref="BH191:BH197">IF(N191="sníž. přenesená",J191,0)</f>
        <v>0</v>
      </c>
      <c r="BI191" s="186">
        <f aca="true" t="shared" si="18" ref="BI191:BI197">IF(N191="nulová",J191,0)</f>
        <v>0</v>
      </c>
      <c r="BJ191" s="84" t="s">
        <v>84</v>
      </c>
      <c r="BK191" s="186">
        <f aca="true" t="shared" si="19" ref="BK191:BK197">ROUND(I191*H191,2)</f>
        <v>0</v>
      </c>
      <c r="BL191" s="84" t="s">
        <v>195</v>
      </c>
      <c r="BM191" s="185" t="s">
        <v>1209</v>
      </c>
    </row>
    <row r="192" spans="1:65" s="94" customFormat="1" ht="16.5" customHeight="1">
      <c r="A192" s="91"/>
      <c r="B192" s="92"/>
      <c r="C192" s="173" t="s">
        <v>303</v>
      </c>
      <c r="D192" s="173" t="s">
        <v>149</v>
      </c>
      <c r="E192" s="174" t="s">
        <v>680</v>
      </c>
      <c r="F192" s="175" t="s">
        <v>681</v>
      </c>
      <c r="G192" s="176" t="s">
        <v>161</v>
      </c>
      <c r="H192" s="177">
        <v>7</v>
      </c>
      <c r="I192" s="79"/>
      <c r="J192" s="178">
        <f t="shared" si="10"/>
        <v>0</v>
      </c>
      <c r="K192" s="179"/>
      <c r="L192" s="92"/>
      <c r="M192" s="180" t="s">
        <v>1</v>
      </c>
      <c r="N192" s="181" t="s">
        <v>39</v>
      </c>
      <c r="O192" s="182"/>
      <c r="P192" s="183">
        <f t="shared" si="11"/>
        <v>0</v>
      </c>
      <c r="Q192" s="183">
        <v>0</v>
      </c>
      <c r="R192" s="183">
        <f t="shared" si="12"/>
        <v>0</v>
      </c>
      <c r="S192" s="183">
        <v>0</v>
      </c>
      <c r="T192" s="184">
        <f t="shared" si="13"/>
        <v>0</v>
      </c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R192" s="185" t="s">
        <v>195</v>
      </c>
      <c r="AT192" s="185" t="s">
        <v>149</v>
      </c>
      <c r="AU192" s="185" t="s">
        <v>84</v>
      </c>
      <c r="AY192" s="84" t="s">
        <v>146</v>
      </c>
      <c r="BE192" s="186">
        <f t="shared" si="14"/>
        <v>0</v>
      </c>
      <c r="BF192" s="186">
        <f t="shared" si="15"/>
        <v>0</v>
      </c>
      <c r="BG192" s="186">
        <f t="shared" si="16"/>
        <v>0</v>
      </c>
      <c r="BH192" s="186">
        <f t="shared" si="17"/>
        <v>0</v>
      </c>
      <c r="BI192" s="186">
        <f t="shared" si="18"/>
        <v>0</v>
      </c>
      <c r="BJ192" s="84" t="s">
        <v>84</v>
      </c>
      <c r="BK192" s="186">
        <f t="shared" si="19"/>
        <v>0</v>
      </c>
      <c r="BL192" s="84" t="s">
        <v>195</v>
      </c>
      <c r="BM192" s="185" t="s">
        <v>1210</v>
      </c>
    </row>
    <row r="193" spans="1:65" s="94" customFormat="1" ht="24" customHeight="1">
      <c r="A193" s="91"/>
      <c r="B193" s="92"/>
      <c r="C193" s="173" t="s">
        <v>307</v>
      </c>
      <c r="D193" s="173" t="s">
        <v>149</v>
      </c>
      <c r="E193" s="174" t="s">
        <v>683</v>
      </c>
      <c r="F193" s="175" t="s">
        <v>684</v>
      </c>
      <c r="G193" s="176" t="s">
        <v>161</v>
      </c>
      <c r="H193" s="177">
        <v>1</v>
      </c>
      <c r="I193" s="79"/>
      <c r="J193" s="178">
        <f t="shared" si="10"/>
        <v>0</v>
      </c>
      <c r="K193" s="179"/>
      <c r="L193" s="92"/>
      <c r="M193" s="180" t="s">
        <v>1</v>
      </c>
      <c r="N193" s="181" t="s">
        <v>39</v>
      </c>
      <c r="O193" s="182"/>
      <c r="P193" s="183">
        <f t="shared" si="11"/>
        <v>0</v>
      </c>
      <c r="Q193" s="183">
        <v>0</v>
      </c>
      <c r="R193" s="183">
        <f t="shared" si="12"/>
        <v>0</v>
      </c>
      <c r="S193" s="183">
        <v>0</v>
      </c>
      <c r="T193" s="184">
        <f t="shared" si="13"/>
        <v>0</v>
      </c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R193" s="185" t="s">
        <v>195</v>
      </c>
      <c r="AT193" s="185" t="s">
        <v>149</v>
      </c>
      <c r="AU193" s="185" t="s">
        <v>84</v>
      </c>
      <c r="AY193" s="84" t="s">
        <v>146</v>
      </c>
      <c r="BE193" s="186">
        <f t="shared" si="14"/>
        <v>0</v>
      </c>
      <c r="BF193" s="186">
        <f t="shared" si="15"/>
        <v>0</v>
      </c>
      <c r="BG193" s="186">
        <f t="shared" si="16"/>
        <v>0</v>
      </c>
      <c r="BH193" s="186">
        <f t="shared" si="17"/>
        <v>0</v>
      </c>
      <c r="BI193" s="186">
        <f t="shared" si="18"/>
        <v>0</v>
      </c>
      <c r="BJ193" s="84" t="s">
        <v>84</v>
      </c>
      <c r="BK193" s="186">
        <f t="shared" si="19"/>
        <v>0</v>
      </c>
      <c r="BL193" s="84" t="s">
        <v>195</v>
      </c>
      <c r="BM193" s="185" t="s">
        <v>1211</v>
      </c>
    </row>
    <row r="194" spans="1:65" s="94" customFormat="1" ht="24" customHeight="1">
      <c r="A194" s="91"/>
      <c r="B194" s="92"/>
      <c r="C194" s="173" t="s">
        <v>311</v>
      </c>
      <c r="D194" s="173" t="s">
        <v>149</v>
      </c>
      <c r="E194" s="174" t="s">
        <v>686</v>
      </c>
      <c r="F194" s="175" t="s">
        <v>687</v>
      </c>
      <c r="G194" s="176" t="s">
        <v>161</v>
      </c>
      <c r="H194" s="177">
        <v>4</v>
      </c>
      <c r="I194" s="79"/>
      <c r="J194" s="178">
        <f t="shared" si="10"/>
        <v>0</v>
      </c>
      <c r="K194" s="179"/>
      <c r="L194" s="92"/>
      <c r="M194" s="180" t="s">
        <v>1</v>
      </c>
      <c r="N194" s="181" t="s">
        <v>39</v>
      </c>
      <c r="O194" s="182"/>
      <c r="P194" s="183">
        <f t="shared" si="11"/>
        <v>0</v>
      </c>
      <c r="Q194" s="183">
        <v>0</v>
      </c>
      <c r="R194" s="183">
        <f t="shared" si="12"/>
        <v>0</v>
      </c>
      <c r="S194" s="183">
        <v>0</v>
      </c>
      <c r="T194" s="184">
        <f t="shared" si="13"/>
        <v>0</v>
      </c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R194" s="185" t="s">
        <v>195</v>
      </c>
      <c r="AT194" s="185" t="s">
        <v>149</v>
      </c>
      <c r="AU194" s="185" t="s">
        <v>84</v>
      </c>
      <c r="AY194" s="84" t="s">
        <v>146</v>
      </c>
      <c r="BE194" s="186">
        <f t="shared" si="14"/>
        <v>0</v>
      </c>
      <c r="BF194" s="186">
        <f t="shared" si="15"/>
        <v>0</v>
      </c>
      <c r="BG194" s="186">
        <f t="shared" si="16"/>
        <v>0</v>
      </c>
      <c r="BH194" s="186">
        <f t="shared" si="17"/>
        <v>0</v>
      </c>
      <c r="BI194" s="186">
        <f t="shared" si="18"/>
        <v>0</v>
      </c>
      <c r="BJ194" s="84" t="s">
        <v>84</v>
      </c>
      <c r="BK194" s="186">
        <f t="shared" si="19"/>
        <v>0</v>
      </c>
      <c r="BL194" s="84" t="s">
        <v>195</v>
      </c>
      <c r="BM194" s="185" t="s">
        <v>1212</v>
      </c>
    </row>
    <row r="195" spans="1:65" s="94" customFormat="1" ht="24" customHeight="1">
      <c r="A195" s="91"/>
      <c r="B195" s="92"/>
      <c r="C195" s="173" t="s">
        <v>315</v>
      </c>
      <c r="D195" s="173" t="s">
        <v>149</v>
      </c>
      <c r="E195" s="174" t="s">
        <v>689</v>
      </c>
      <c r="F195" s="175" t="s">
        <v>690</v>
      </c>
      <c r="G195" s="176" t="s">
        <v>161</v>
      </c>
      <c r="H195" s="177">
        <v>1</v>
      </c>
      <c r="I195" s="79"/>
      <c r="J195" s="178">
        <f t="shared" si="10"/>
        <v>0</v>
      </c>
      <c r="K195" s="179"/>
      <c r="L195" s="92"/>
      <c r="M195" s="180" t="s">
        <v>1</v>
      </c>
      <c r="N195" s="181" t="s">
        <v>39</v>
      </c>
      <c r="O195" s="182"/>
      <c r="P195" s="183">
        <f t="shared" si="11"/>
        <v>0</v>
      </c>
      <c r="Q195" s="183">
        <v>0</v>
      </c>
      <c r="R195" s="183">
        <f t="shared" si="12"/>
        <v>0</v>
      </c>
      <c r="S195" s="183">
        <v>0</v>
      </c>
      <c r="T195" s="184">
        <f t="shared" si="13"/>
        <v>0</v>
      </c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R195" s="185" t="s">
        <v>195</v>
      </c>
      <c r="AT195" s="185" t="s">
        <v>149</v>
      </c>
      <c r="AU195" s="185" t="s">
        <v>84</v>
      </c>
      <c r="AY195" s="84" t="s">
        <v>146</v>
      </c>
      <c r="BE195" s="186">
        <f t="shared" si="14"/>
        <v>0</v>
      </c>
      <c r="BF195" s="186">
        <f t="shared" si="15"/>
        <v>0</v>
      </c>
      <c r="BG195" s="186">
        <f t="shared" si="16"/>
        <v>0</v>
      </c>
      <c r="BH195" s="186">
        <f t="shared" si="17"/>
        <v>0</v>
      </c>
      <c r="BI195" s="186">
        <f t="shared" si="18"/>
        <v>0</v>
      </c>
      <c r="BJ195" s="84" t="s">
        <v>84</v>
      </c>
      <c r="BK195" s="186">
        <f t="shared" si="19"/>
        <v>0</v>
      </c>
      <c r="BL195" s="84" t="s">
        <v>195</v>
      </c>
      <c r="BM195" s="185" t="s">
        <v>1213</v>
      </c>
    </row>
    <row r="196" spans="1:65" s="94" customFormat="1" ht="24" customHeight="1">
      <c r="A196" s="91"/>
      <c r="B196" s="92"/>
      <c r="C196" s="173" t="s">
        <v>319</v>
      </c>
      <c r="D196" s="173" t="s">
        <v>149</v>
      </c>
      <c r="E196" s="174" t="s">
        <v>692</v>
      </c>
      <c r="F196" s="175" t="s">
        <v>693</v>
      </c>
      <c r="G196" s="176" t="s">
        <v>161</v>
      </c>
      <c r="H196" s="177">
        <v>1</v>
      </c>
      <c r="I196" s="79"/>
      <c r="J196" s="178">
        <f t="shared" si="10"/>
        <v>0</v>
      </c>
      <c r="K196" s="179"/>
      <c r="L196" s="92"/>
      <c r="M196" s="180" t="s">
        <v>1</v>
      </c>
      <c r="N196" s="181" t="s">
        <v>39</v>
      </c>
      <c r="O196" s="182"/>
      <c r="P196" s="183">
        <f t="shared" si="11"/>
        <v>0</v>
      </c>
      <c r="Q196" s="183">
        <v>0</v>
      </c>
      <c r="R196" s="183">
        <f t="shared" si="12"/>
        <v>0</v>
      </c>
      <c r="S196" s="183">
        <v>0</v>
      </c>
      <c r="T196" s="184">
        <f t="shared" si="13"/>
        <v>0</v>
      </c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R196" s="185" t="s">
        <v>195</v>
      </c>
      <c r="AT196" s="185" t="s">
        <v>149</v>
      </c>
      <c r="AU196" s="185" t="s">
        <v>84</v>
      </c>
      <c r="AY196" s="84" t="s">
        <v>146</v>
      </c>
      <c r="BE196" s="186">
        <f t="shared" si="14"/>
        <v>0</v>
      </c>
      <c r="BF196" s="186">
        <f t="shared" si="15"/>
        <v>0</v>
      </c>
      <c r="BG196" s="186">
        <f t="shared" si="16"/>
        <v>0</v>
      </c>
      <c r="BH196" s="186">
        <f t="shared" si="17"/>
        <v>0</v>
      </c>
      <c r="BI196" s="186">
        <f t="shared" si="18"/>
        <v>0</v>
      </c>
      <c r="BJ196" s="84" t="s">
        <v>84</v>
      </c>
      <c r="BK196" s="186">
        <f t="shared" si="19"/>
        <v>0</v>
      </c>
      <c r="BL196" s="84" t="s">
        <v>195</v>
      </c>
      <c r="BM196" s="185" t="s">
        <v>1214</v>
      </c>
    </row>
    <row r="197" spans="1:65" s="94" customFormat="1" ht="36" customHeight="1">
      <c r="A197" s="91"/>
      <c r="B197" s="92"/>
      <c r="C197" s="173" t="s">
        <v>323</v>
      </c>
      <c r="D197" s="173" t="s">
        <v>149</v>
      </c>
      <c r="E197" s="174" t="s">
        <v>695</v>
      </c>
      <c r="F197" s="175" t="s">
        <v>696</v>
      </c>
      <c r="G197" s="176" t="s">
        <v>170</v>
      </c>
      <c r="H197" s="177">
        <v>0.015</v>
      </c>
      <c r="I197" s="79"/>
      <c r="J197" s="178">
        <f t="shared" si="10"/>
        <v>0</v>
      </c>
      <c r="K197" s="179"/>
      <c r="L197" s="92"/>
      <c r="M197" s="180" t="s">
        <v>1</v>
      </c>
      <c r="N197" s="181" t="s">
        <v>39</v>
      </c>
      <c r="O197" s="182"/>
      <c r="P197" s="183">
        <f t="shared" si="11"/>
        <v>0</v>
      </c>
      <c r="Q197" s="183">
        <v>0</v>
      </c>
      <c r="R197" s="183">
        <f t="shared" si="12"/>
        <v>0</v>
      </c>
      <c r="S197" s="183">
        <v>0</v>
      </c>
      <c r="T197" s="184">
        <f t="shared" si="13"/>
        <v>0</v>
      </c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R197" s="185" t="s">
        <v>195</v>
      </c>
      <c r="AT197" s="185" t="s">
        <v>149</v>
      </c>
      <c r="AU197" s="185" t="s">
        <v>84</v>
      </c>
      <c r="AY197" s="84" t="s">
        <v>146</v>
      </c>
      <c r="BE197" s="186">
        <f t="shared" si="14"/>
        <v>0</v>
      </c>
      <c r="BF197" s="186">
        <f t="shared" si="15"/>
        <v>0</v>
      </c>
      <c r="BG197" s="186">
        <f t="shared" si="16"/>
        <v>0</v>
      </c>
      <c r="BH197" s="186">
        <f t="shared" si="17"/>
        <v>0</v>
      </c>
      <c r="BI197" s="186">
        <f t="shared" si="18"/>
        <v>0</v>
      </c>
      <c r="BJ197" s="84" t="s">
        <v>84</v>
      </c>
      <c r="BK197" s="186">
        <f t="shared" si="19"/>
        <v>0</v>
      </c>
      <c r="BL197" s="84" t="s">
        <v>195</v>
      </c>
      <c r="BM197" s="185" t="s">
        <v>697</v>
      </c>
    </row>
    <row r="198" spans="2:63" s="160" customFormat="1" ht="22.8" customHeight="1">
      <c r="B198" s="161"/>
      <c r="D198" s="162" t="s">
        <v>72</v>
      </c>
      <c r="E198" s="171" t="s">
        <v>459</v>
      </c>
      <c r="F198" s="171" t="s">
        <v>460</v>
      </c>
      <c r="I198" s="78"/>
      <c r="J198" s="172">
        <f>SUM(J199:J258)</f>
        <v>0</v>
      </c>
      <c r="L198" s="161"/>
      <c r="M198" s="165"/>
      <c r="N198" s="166"/>
      <c r="O198" s="166"/>
      <c r="P198" s="167">
        <f>SUM(P199:P258)</f>
        <v>0</v>
      </c>
      <c r="Q198" s="166"/>
      <c r="R198" s="167">
        <f>SUM(R199:R258)</f>
        <v>0.11623000000000001</v>
      </c>
      <c r="S198" s="166"/>
      <c r="T198" s="168">
        <f>SUM(T199:T258)</f>
        <v>0</v>
      </c>
      <c r="AR198" s="162" t="s">
        <v>84</v>
      </c>
      <c r="AT198" s="169" t="s">
        <v>72</v>
      </c>
      <c r="AU198" s="169" t="s">
        <v>81</v>
      </c>
      <c r="AY198" s="162" t="s">
        <v>146</v>
      </c>
      <c r="BK198" s="170">
        <f>SUM(BK199:BK258)</f>
        <v>0</v>
      </c>
    </row>
    <row r="199" spans="1:65" s="94" customFormat="1" ht="36" customHeight="1">
      <c r="A199" s="91"/>
      <c r="B199" s="92"/>
      <c r="C199" s="173" t="s">
        <v>327</v>
      </c>
      <c r="D199" s="173" t="s">
        <v>149</v>
      </c>
      <c r="E199" s="174" t="s">
        <v>698</v>
      </c>
      <c r="F199" s="175" t="s">
        <v>699</v>
      </c>
      <c r="G199" s="176" t="s">
        <v>161</v>
      </c>
      <c r="H199" s="177">
        <v>10</v>
      </c>
      <c r="I199" s="79"/>
      <c r="J199" s="178">
        <f>ROUND(I199*H199,2)</f>
        <v>0</v>
      </c>
      <c r="K199" s="179"/>
      <c r="L199" s="92"/>
      <c r="M199" s="180" t="s">
        <v>1</v>
      </c>
      <c r="N199" s="181" t="s">
        <v>39</v>
      </c>
      <c r="O199" s="182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R199" s="185" t="s">
        <v>195</v>
      </c>
      <c r="AT199" s="185" t="s">
        <v>149</v>
      </c>
      <c r="AU199" s="185" t="s">
        <v>84</v>
      </c>
      <c r="AY199" s="84" t="s">
        <v>146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84" t="s">
        <v>84</v>
      </c>
      <c r="BK199" s="186">
        <f>ROUND(I199*H199,2)</f>
        <v>0</v>
      </c>
      <c r="BL199" s="84" t="s">
        <v>195</v>
      </c>
      <c r="BM199" s="185" t="s">
        <v>700</v>
      </c>
    </row>
    <row r="200" spans="1:65" s="94" customFormat="1" ht="36" customHeight="1">
      <c r="A200" s="91"/>
      <c r="B200" s="92"/>
      <c r="C200" s="196" t="s">
        <v>331</v>
      </c>
      <c r="D200" s="196" t="s">
        <v>198</v>
      </c>
      <c r="E200" s="197" t="s">
        <v>701</v>
      </c>
      <c r="F200" s="198" t="s">
        <v>702</v>
      </c>
      <c r="G200" s="199" t="s">
        <v>161</v>
      </c>
      <c r="H200" s="200">
        <v>10</v>
      </c>
      <c r="I200" s="81"/>
      <c r="J200" s="201">
        <f>ROUND(I200*H200,2)</f>
        <v>0</v>
      </c>
      <c r="K200" s="202"/>
      <c r="L200" s="203"/>
      <c r="M200" s="204" t="s">
        <v>1</v>
      </c>
      <c r="N200" s="205" t="s">
        <v>39</v>
      </c>
      <c r="O200" s="182"/>
      <c r="P200" s="183">
        <f>O200*H200</f>
        <v>0</v>
      </c>
      <c r="Q200" s="183">
        <v>9E-05</v>
      </c>
      <c r="R200" s="183">
        <f>Q200*H200</f>
        <v>0.0009000000000000001</v>
      </c>
      <c r="S200" s="183">
        <v>0</v>
      </c>
      <c r="T200" s="184">
        <f>S200*H200</f>
        <v>0</v>
      </c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R200" s="185" t="s">
        <v>201</v>
      </c>
      <c r="AT200" s="185" t="s">
        <v>198</v>
      </c>
      <c r="AU200" s="185" t="s">
        <v>84</v>
      </c>
      <c r="AY200" s="84" t="s">
        <v>146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84" t="s">
        <v>84</v>
      </c>
      <c r="BK200" s="186">
        <f>ROUND(I200*H200,2)</f>
        <v>0</v>
      </c>
      <c r="BL200" s="84" t="s">
        <v>195</v>
      </c>
      <c r="BM200" s="185" t="s">
        <v>703</v>
      </c>
    </row>
    <row r="201" spans="1:65" s="94" customFormat="1" ht="24" customHeight="1">
      <c r="A201" s="91"/>
      <c r="B201" s="92"/>
      <c r="C201" s="173" t="s">
        <v>335</v>
      </c>
      <c r="D201" s="173" t="s">
        <v>149</v>
      </c>
      <c r="E201" s="174" t="s">
        <v>704</v>
      </c>
      <c r="F201" s="175" t="s">
        <v>705</v>
      </c>
      <c r="G201" s="176" t="s">
        <v>152</v>
      </c>
      <c r="H201" s="177">
        <v>2472.727</v>
      </c>
      <c r="I201" s="79"/>
      <c r="J201" s="178">
        <f>ROUND(I201*H201,2)</f>
        <v>0</v>
      </c>
      <c r="K201" s="179"/>
      <c r="L201" s="92"/>
      <c r="M201" s="180" t="s">
        <v>1</v>
      </c>
      <c r="N201" s="181" t="s">
        <v>39</v>
      </c>
      <c r="O201" s="182"/>
      <c r="P201" s="183">
        <f>O201*H201</f>
        <v>0</v>
      </c>
      <c r="Q201" s="183">
        <v>0</v>
      </c>
      <c r="R201" s="183">
        <f>Q201*H201</f>
        <v>0</v>
      </c>
      <c r="S201" s="183">
        <v>0</v>
      </c>
      <c r="T201" s="184">
        <f>S201*H201</f>
        <v>0</v>
      </c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R201" s="185" t="s">
        <v>195</v>
      </c>
      <c r="AT201" s="185" t="s">
        <v>149</v>
      </c>
      <c r="AU201" s="185" t="s">
        <v>84</v>
      </c>
      <c r="AY201" s="84" t="s">
        <v>146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84" t="s">
        <v>84</v>
      </c>
      <c r="BK201" s="186">
        <f>ROUND(I201*H201,2)</f>
        <v>0</v>
      </c>
      <c r="BL201" s="84" t="s">
        <v>195</v>
      </c>
      <c r="BM201" s="185" t="s">
        <v>706</v>
      </c>
    </row>
    <row r="202" spans="1:65" s="94" customFormat="1" ht="16.5" customHeight="1">
      <c r="A202" s="91"/>
      <c r="B202" s="92"/>
      <c r="C202" s="196" t="s">
        <v>339</v>
      </c>
      <c r="D202" s="196" t="s">
        <v>198</v>
      </c>
      <c r="E202" s="197" t="s">
        <v>708</v>
      </c>
      <c r="F202" s="198" t="s">
        <v>1337</v>
      </c>
      <c r="G202" s="199" t="s">
        <v>152</v>
      </c>
      <c r="H202" s="200">
        <v>1600</v>
      </c>
      <c r="I202" s="81"/>
      <c r="J202" s="201">
        <f>ROUND(I202*H202,2)</f>
        <v>0</v>
      </c>
      <c r="K202" s="202"/>
      <c r="L202" s="203"/>
      <c r="M202" s="204" t="s">
        <v>1</v>
      </c>
      <c r="N202" s="205" t="s">
        <v>39</v>
      </c>
      <c r="O202" s="182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R202" s="185" t="s">
        <v>201</v>
      </c>
      <c r="AT202" s="185" t="s">
        <v>198</v>
      </c>
      <c r="AU202" s="185" t="s">
        <v>84</v>
      </c>
      <c r="AY202" s="84" t="s">
        <v>146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84" t="s">
        <v>84</v>
      </c>
      <c r="BK202" s="186">
        <f>ROUND(I202*H202,2)</f>
        <v>0</v>
      </c>
      <c r="BL202" s="84" t="s">
        <v>195</v>
      </c>
      <c r="BM202" s="185" t="s">
        <v>709</v>
      </c>
    </row>
    <row r="203" spans="1:47" s="94" customFormat="1" ht="19.2">
      <c r="A203" s="91"/>
      <c r="B203" s="92"/>
      <c r="C203" s="91"/>
      <c r="D203" s="189" t="s">
        <v>203</v>
      </c>
      <c r="E203" s="91"/>
      <c r="F203" s="206" t="s">
        <v>710</v>
      </c>
      <c r="G203" s="91"/>
      <c r="H203" s="91"/>
      <c r="I203" s="77"/>
      <c r="J203" s="91"/>
      <c r="K203" s="91"/>
      <c r="L203" s="92"/>
      <c r="M203" s="207"/>
      <c r="N203" s="208"/>
      <c r="O203" s="182"/>
      <c r="P203" s="182"/>
      <c r="Q203" s="182"/>
      <c r="R203" s="182"/>
      <c r="S203" s="182"/>
      <c r="T203" s="209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T203" s="84" t="s">
        <v>203</v>
      </c>
      <c r="AU203" s="84" t="s">
        <v>84</v>
      </c>
    </row>
    <row r="204" spans="1:65" s="94" customFormat="1" ht="16.5" customHeight="1">
      <c r="A204" s="91"/>
      <c r="B204" s="92"/>
      <c r="C204" s="196" t="s">
        <v>343</v>
      </c>
      <c r="D204" s="196" t="s">
        <v>198</v>
      </c>
      <c r="E204" s="197" t="s">
        <v>711</v>
      </c>
      <c r="F204" s="198" t="s">
        <v>712</v>
      </c>
      <c r="G204" s="199" t="s">
        <v>152</v>
      </c>
      <c r="H204" s="200">
        <v>120</v>
      </c>
      <c r="I204" s="81"/>
      <c r="J204" s="201">
        <f>ROUND(I204*H204,2)</f>
        <v>0</v>
      </c>
      <c r="K204" s="202"/>
      <c r="L204" s="203"/>
      <c r="M204" s="204" t="s">
        <v>1</v>
      </c>
      <c r="N204" s="205" t="s">
        <v>39</v>
      </c>
      <c r="O204" s="182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R204" s="185" t="s">
        <v>201</v>
      </c>
      <c r="AT204" s="185" t="s">
        <v>198</v>
      </c>
      <c r="AU204" s="185" t="s">
        <v>84</v>
      </c>
      <c r="AY204" s="84" t="s">
        <v>146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84" t="s">
        <v>84</v>
      </c>
      <c r="BK204" s="186">
        <f>ROUND(I204*H204,2)</f>
        <v>0</v>
      </c>
      <c r="BL204" s="84" t="s">
        <v>195</v>
      </c>
      <c r="BM204" s="185" t="s">
        <v>713</v>
      </c>
    </row>
    <row r="205" spans="2:51" s="187" customFormat="1" ht="12">
      <c r="B205" s="188"/>
      <c r="D205" s="189" t="s">
        <v>155</v>
      </c>
      <c r="F205" s="191" t="s">
        <v>1060</v>
      </c>
      <c r="H205" s="192">
        <v>120</v>
      </c>
      <c r="I205" s="80"/>
      <c r="L205" s="188"/>
      <c r="M205" s="193"/>
      <c r="N205" s="194"/>
      <c r="O205" s="194"/>
      <c r="P205" s="194"/>
      <c r="Q205" s="194"/>
      <c r="R205" s="194"/>
      <c r="S205" s="194"/>
      <c r="T205" s="195"/>
      <c r="AT205" s="190" t="s">
        <v>155</v>
      </c>
      <c r="AU205" s="190" t="s">
        <v>84</v>
      </c>
      <c r="AV205" s="187" t="s">
        <v>84</v>
      </c>
      <c r="AW205" s="187" t="s">
        <v>3</v>
      </c>
      <c r="AX205" s="187" t="s">
        <v>81</v>
      </c>
      <c r="AY205" s="190" t="s">
        <v>146</v>
      </c>
    </row>
    <row r="206" spans="1:65" s="94" customFormat="1" ht="16.5" customHeight="1">
      <c r="A206" s="91"/>
      <c r="B206" s="92"/>
      <c r="C206" s="173" t="s">
        <v>347</v>
      </c>
      <c r="D206" s="173" t="s">
        <v>149</v>
      </c>
      <c r="E206" s="174" t="s">
        <v>715</v>
      </c>
      <c r="F206" s="175" t="s">
        <v>716</v>
      </c>
      <c r="G206" s="176" t="s">
        <v>161</v>
      </c>
      <c r="H206" s="177">
        <v>1</v>
      </c>
      <c r="I206" s="79"/>
      <c r="J206" s="178">
        <f aca="true" t="shared" si="20" ref="J206:J211">ROUND(I206*H206,2)</f>
        <v>0</v>
      </c>
      <c r="K206" s="179"/>
      <c r="L206" s="92"/>
      <c r="M206" s="180" t="s">
        <v>1</v>
      </c>
      <c r="N206" s="181" t="s">
        <v>39</v>
      </c>
      <c r="O206" s="182"/>
      <c r="P206" s="183">
        <f aca="true" t="shared" si="21" ref="P206:P211">O206*H206</f>
        <v>0</v>
      </c>
      <c r="Q206" s="183">
        <v>0</v>
      </c>
      <c r="R206" s="183">
        <f aca="true" t="shared" si="22" ref="R206:R211">Q206*H206</f>
        <v>0</v>
      </c>
      <c r="S206" s="183">
        <v>0</v>
      </c>
      <c r="T206" s="184">
        <f aca="true" t="shared" si="23" ref="T206:T211">S206*H206</f>
        <v>0</v>
      </c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R206" s="185" t="s">
        <v>195</v>
      </c>
      <c r="AT206" s="185" t="s">
        <v>149</v>
      </c>
      <c r="AU206" s="185" t="s">
        <v>84</v>
      </c>
      <c r="AY206" s="84" t="s">
        <v>146</v>
      </c>
      <c r="BE206" s="186">
        <f aca="true" t="shared" si="24" ref="BE206:BE211">IF(N206="základní",J206,0)</f>
        <v>0</v>
      </c>
      <c r="BF206" s="186">
        <f aca="true" t="shared" si="25" ref="BF206:BF211">IF(N206="snížená",J206,0)</f>
        <v>0</v>
      </c>
      <c r="BG206" s="186">
        <f aca="true" t="shared" si="26" ref="BG206:BG211">IF(N206="zákl. přenesená",J206,0)</f>
        <v>0</v>
      </c>
      <c r="BH206" s="186">
        <f aca="true" t="shared" si="27" ref="BH206:BH211">IF(N206="sníž. přenesená",J206,0)</f>
        <v>0</v>
      </c>
      <c r="BI206" s="186">
        <f aca="true" t="shared" si="28" ref="BI206:BI211">IF(N206="nulová",J206,0)</f>
        <v>0</v>
      </c>
      <c r="BJ206" s="84" t="s">
        <v>84</v>
      </c>
      <c r="BK206" s="186">
        <f aca="true" t="shared" si="29" ref="BK206:BK211">ROUND(I206*H206,2)</f>
        <v>0</v>
      </c>
      <c r="BL206" s="84" t="s">
        <v>195</v>
      </c>
      <c r="BM206" s="185" t="s">
        <v>1215</v>
      </c>
    </row>
    <row r="207" spans="1:65" s="94" customFormat="1" ht="16.5" customHeight="1">
      <c r="A207" s="91"/>
      <c r="B207" s="92"/>
      <c r="C207" s="196" t="s">
        <v>352</v>
      </c>
      <c r="D207" s="196" t="s">
        <v>198</v>
      </c>
      <c r="E207" s="197" t="s">
        <v>718</v>
      </c>
      <c r="F207" s="198" t="s">
        <v>719</v>
      </c>
      <c r="G207" s="199" t="s">
        <v>161</v>
      </c>
      <c r="H207" s="200">
        <v>1</v>
      </c>
      <c r="I207" s="81"/>
      <c r="J207" s="201">
        <f t="shared" si="20"/>
        <v>0</v>
      </c>
      <c r="K207" s="202"/>
      <c r="L207" s="203"/>
      <c r="M207" s="204" t="s">
        <v>1</v>
      </c>
      <c r="N207" s="205" t="s">
        <v>39</v>
      </c>
      <c r="O207" s="182"/>
      <c r="P207" s="183">
        <f t="shared" si="21"/>
        <v>0</v>
      </c>
      <c r="Q207" s="183">
        <v>0</v>
      </c>
      <c r="R207" s="183">
        <f t="shared" si="22"/>
        <v>0</v>
      </c>
      <c r="S207" s="183">
        <v>0</v>
      </c>
      <c r="T207" s="184">
        <f t="shared" si="23"/>
        <v>0</v>
      </c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R207" s="185" t="s">
        <v>201</v>
      </c>
      <c r="AT207" s="185" t="s">
        <v>198</v>
      </c>
      <c r="AU207" s="185" t="s">
        <v>84</v>
      </c>
      <c r="AY207" s="84" t="s">
        <v>146</v>
      </c>
      <c r="BE207" s="186">
        <f t="shared" si="24"/>
        <v>0</v>
      </c>
      <c r="BF207" s="186">
        <f t="shared" si="25"/>
        <v>0</v>
      </c>
      <c r="BG207" s="186">
        <f t="shared" si="26"/>
        <v>0</v>
      </c>
      <c r="BH207" s="186">
        <f t="shared" si="27"/>
        <v>0</v>
      </c>
      <c r="BI207" s="186">
        <f t="shared" si="28"/>
        <v>0</v>
      </c>
      <c r="BJ207" s="84" t="s">
        <v>84</v>
      </c>
      <c r="BK207" s="186">
        <f t="shared" si="29"/>
        <v>0</v>
      </c>
      <c r="BL207" s="84" t="s">
        <v>195</v>
      </c>
      <c r="BM207" s="185" t="s">
        <v>1216</v>
      </c>
    </row>
    <row r="208" spans="1:65" s="94" customFormat="1" ht="16.5" customHeight="1">
      <c r="A208" s="91"/>
      <c r="B208" s="92"/>
      <c r="C208" s="173" t="s">
        <v>358</v>
      </c>
      <c r="D208" s="173" t="s">
        <v>149</v>
      </c>
      <c r="E208" s="174" t="s">
        <v>721</v>
      </c>
      <c r="F208" s="175" t="s">
        <v>722</v>
      </c>
      <c r="G208" s="176" t="s">
        <v>161</v>
      </c>
      <c r="H208" s="177">
        <v>1</v>
      </c>
      <c r="I208" s="79"/>
      <c r="J208" s="178">
        <f t="shared" si="20"/>
        <v>0</v>
      </c>
      <c r="K208" s="179"/>
      <c r="L208" s="92"/>
      <c r="M208" s="180" t="s">
        <v>1</v>
      </c>
      <c r="N208" s="181" t="s">
        <v>39</v>
      </c>
      <c r="O208" s="182"/>
      <c r="P208" s="183">
        <f t="shared" si="21"/>
        <v>0</v>
      </c>
      <c r="Q208" s="183">
        <v>0</v>
      </c>
      <c r="R208" s="183">
        <f t="shared" si="22"/>
        <v>0</v>
      </c>
      <c r="S208" s="183">
        <v>0</v>
      </c>
      <c r="T208" s="184">
        <f t="shared" si="23"/>
        <v>0</v>
      </c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R208" s="185" t="s">
        <v>195</v>
      </c>
      <c r="AT208" s="185" t="s">
        <v>149</v>
      </c>
      <c r="AU208" s="185" t="s">
        <v>84</v>
      </c>
      <c r="AY208" s="84" t="s">
        <v>146</v>
      </c>
      <c r="BE208" s="186">
        <f t="shared" si="24"/>
        <v>0</v>
      </c>
      <c r="BF208" s="186">
        <f t="shared" si="25"/>
        <v>0</v>
      </c>
      <c r="BG208" s="186">
        <f t="shared" si="26"/>
        <v>0</v>
      </c>
      <c r="BH208" s="186">
        <f t="shared" si="27"/>
        <v>0</v>
      </c>
      <c r="BI208" s="186">
        <f t="shared" si="28"/>
        <v>0</v>
      </c>
      <c r="BJ208" s="84" t="s">
        <v>84</v>
      </c>
      <c r="BK208" s="186">
        <f t="shared" si="29"/>
        <v>0</v>
      </c>
      <c r="BL208" s="84" t="s">
        <v>195</v>
      </c>
      <c r="BM208" s="185" t="s">
        <v>1217</v>
      </c>
    </row>
    <row r="209" spans="1:65" s="94" customFormat="1" ht="24" customHeight="1">
      <c r="A209" s="91"/>
      <c r="B209" s="92"/>
      <c r="C209" s="196" t="s">
        <v>362</v>
      </c>
      <c r="D209" s="196" t="s">
        <v>198</v>
      </c>
      <c r="E209" s="197" t="s">
        <v>724</v>
      </c>
      <c r="F209" s="198" t="s">
        <v>725</v>
      </c>
      <c r="G209" s="199" t="s">
        <v>161</v>
      </c>
      <c r="H209" s="200">
        <v>1</v>
      </c>
      <c r="I209" s="81"/>
      <c r="J209" s="201">
        <f t="shared" si="20"/>
        <v>0</v>
      </c>
      <c r="K209" s="202"/>
      <c r="L209" s="203"/>
      <c r="M209" s="204" t="s">
        <v>1</v>
      </c>
      <c r="N209" s="205" t="s">
        <v>39</v>
      </c>
      <c r="O209" s="182"/>
      <c r="P209" s="183">
        <f t="shared" si="21"/>
        <v>0</v>
      </c>
      <c r="Q209" s="183">
        <v>0</v>
      </c>
      <c r="R209" s="183">
        <f t="shared" si="22"/>
        <v>0</v>
      </c>
      <c r="S209" s="183">
        <v>0</v>
      </c>
      <c r="T209" s="184">
        <f t="shared" si="23"/>
        <v>0</v>
      </c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R209" s="185" t="s">
        <v>201</v>
      </c>
      <c r="AT209" s="185" t="s">
        <v>198</v>
      </c>
      <c r="AU209" s="185" t="s">
        <v>84</v>
      </c>
      <c r="AY209" s="84" t="s">
        <v>146</v>
      </c>
      <c r="BE209" s="186">
        <f t="shared" si="24"/>
        <v>0</v>
      </c>
      <c r="BF209" s="186">
        <f t="shared" si="25"/>
        <v>0</v>
      </c>
      <c r="BG209" s="186">
        <f t="shared" si="26"/>
        <v>0</v>
      </c>
      <c r="BH209" s="186">
        <f t="shared" si="27"/>
        <v>0</v>
      </c>
      <c r="BI209" s="186">
        <f t="shared" si="28"/>
        <v>0</v>
      </c>
      <c r="BJ209" s="84" t="s">
        <v>84</v>
      </c>
      <c r="BK209" s="186">
        <f t="shared" si="29"/>
        <v>0</v>
      </c>
      <c r="BL209" s="84" t="s">
        <v>195</v>
      </c>
      <c r="BM209" s="185" t="s">
        <v>1218</v>
      </c>
    </row>
    <row r="210" spans="1:65" s="94" customFormat="1" ht="16.5" customHeight="1">
      <c r="A210" s="91"/>
      <c r="B210" s="92"/>
      <c r="C210" s="173" t="s">
        <v>366</v>
      </c>
      <c r="D210" s="173" t="s">
        <v>149</v>
      </c>
      <c r="E210" s="174" t="s">
        <v>727</v>
      </c>
      <c r="F210" s="175" t="s">
        <v>728</v>
      </c>
      <c r="G210" s="176" t="s">
        <v>161</v>
      </c>
      <c r="H210" s="177">
        <v>1</v>
      </c>
      <c r="I210" s="79"/>
      <c r="J210" s="178">
        <f t="shared" si="20"/>
        <v>0</v>
      </c>
      <c r="K210" s="179"/>
      <c r="L210" s="92"/>
      <c r="M210" s="180" t="s">
        <v>1</v>
      </c>
      <c r="N210" s="181" t="s">
        <v>39</v>
      </c>
      <c r="O210" s="182"/>
      <c r="P210" s="183">
        <f t="shared" si="21"/>
        <v>0</v>
      </c>
      <c r="Q210" s="183">
        <v>0</v>
      </c>
      <c r="R210" s="183">
        <f t="shared" si="22"/>
        <v>0</v>
      </c>
      <c r="S210" s="183">
        <v>0</v>
      </c>
      <c r="T210" s="184">
        <f t="shared" si="23"/>
        <v>0</v>
      </c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R210" s="185" t="s">
        <v>195</v>
      </c>
      <c r="AT210" s="185" t="s">
        <v>149</v>
      </c>
      <c r="AU210" s="185" t="s">
        <v>84</v>
      </c>
      <c r="AY210" s="84" t="s">
        <v>146</v>
      </c>
      <c r="BE210" s="186">
        <f t="shared" si="24"/>
        <v>0</v>
      </c>
      <c r="BF210" s="186">
        <f t="shared" si="25"/>
        <v>0</v>
      </c>
      <c r="BG210" s="186">
        <f t="shared" si="26"/>
        <v>0</v>
      </c>
      <c r="BH210" s="186">
        <f t="shared" si="27"/>
        <v>0</v>
      </c>
      <c r="BI210" s="186">
        <f t="shared" si="28"/>
        <v>0</v>
      </c>
      <c r="BJ210" s="84" t="s">
        <v>84</v>
      </c>
      <c r="BK210" s="186">
        <f t="shared" si="29"/>
        <v>0</v>
      </c>
      <c r="BL210" s="84" t="s">
        <v>195</v>
      </c>
      <c r="BM210" s="185" t="s">
        <v>1219</v>
      </c>
    </row>
    <row r="211" spans="1:65" s="94" customFormat="1" ht="16.5" customHeight="1">
      <c r="A211" s="91"/>
      <c r="B211" s="92"/>
      <c r="C211" s="196" t="s">
        <v>370</v>
      </c>
      <c r="D211" s="196" t="s">
        <v>198</v>
      </c>
      <c r="E211" s="197" t="s">
        <v>730</v>
      </c>
      <c r="F211" s="198" t="s">
        <v>731</v>
      </c>
      <c r="G211" s="199" t="s">
        <v>161</v>
      </c>
      <c r="H211" s="200">
        <v>1</v>
      </c>
      <c r="I211" s="81"/>
      <c r="J211" s="201">
        <f t="shared" si="20"/>
        <v>0</v>
      </c>
      <c r="K211" s="202"/>
      <c r="L211" s="203"/>
      <c r="M211" s="204" t="s">
        <v>1</v>
      </c>
      <c r="N211" s="205" t="s">
        <v>39</v>
      </c>
      <c r="O211" s="182"/>
      <c r="P211" s="183">
        <f t="shared" si="21"/>
        <v>0</v>
      </c>
      <c r="Q211" s="183">
        <v>0.00111</v>
      </c>
      <c r="R211" s="183">
        <f t="shared" si="22"/>
        <v>0.00111</v>
      </c>
      <c r="S211" s="183">
        <v>0</v>
      </c>
      <c r="T211" s="184">
        <f t="shared" si="23"/>
        <v>0</v>
      </c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R211" s="185" t="s">
        <v>201</v>
      </c>
      <c r="AT211" s="185" t="s">
        <v>198</v>
      </c>
      <c r="AU211" s="185" t="s">
        <v>84</v>
      </c>
      <c r="AY211" s="84" t="s">
        <v>146</v>
      </c>
      <c r="BE211" s="186">
        <f t="shared" si="24"/>
        <v>0</v>
      </c>
      <c r="BF211" s="186">
        <f t="shared" si="25"/>
        <v>0</v>
      </c>
      <c r="BG211" s="186">
        <f t="shared" si="26"/>
        <v>0</v>
      </c>
      <c r="BH211" s="186">
        <f t="shared" si="27"/>
        <v>0</v>
      </c>
      <c r="BI211" s="186">
        <f t="shared" si="28"/>
        <v>0</v>
      </c>
      <c r="BJ211" s="84" t="s">
        <v>84</v>
      </c>
      <c r="BK211" s="186">
        <f t="shared" si="29"/>
        <v>0</v>
      </c>
      <c r="BL211" s="84" t="s">
        <v>195</v>
      </c>
      <c r="BM211" s="185" t="s">
        <v>1220</v>
      </c>
    </row>
    <row r="212" spans="1:47" s="94" customFormat="1" ht="19.2">
      <c r="A212" s="91"/>
      <c r="B212" s="92"/>
      <c r="C212" s="91"/>
      <c r="D212" s="189" t="s">
        <v>203</v>
      </c>
      <c r="E212" s="91"/>
      <c r="F212" s="206" t="s">
        <v>733</v>
      </c>
      <c r="G212" s="91"/>
      <c r="H212" s="91"/>
      <c r="I212" s="77"/>
      <c r="J212" s="91"/>
      <c r="K212" s="91"/>
      <c r="L212" s="92"/>
      <c r="M212" s="207"/>
      <c r="N212" s="208"/>
      <c r="O212" s="182"/>
      <c r="P212" s="182"/>
      <c r="Q212" s="182"/>
      <c r="R212" s="182"/>
      <c r="S212" s="182"/>
      <c r="T212" s="209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T212" s="84" t="s">
        <v>203</v>
      </c>
      <c r="AU212" s="84" t="s">
        <v>84</v>
      </c>
    </row>
    <row r="213" spans="1:65" s="94" customFormat="1" ht="16.5" customHeight="1">
      <c r="A213" s="91"/>
      <c r="B213" s="92"/>
      <c r="C213" s="173" t="s">
        <v>374</v>
      </c>
      <c r="D213" s="173" t="s">
        <v>149</v>
      </c>
      <c r="E213" s="174" t="s">
        <v>734</v>
      </c>
      <c r="F213" s="175" t="s">
        <v>735</v>
      </c>
      <c r="G213" s="176" t="s">
        <v>161</v>
      </c>
      <c r="H213" s="177">
        <v>1</v>
      </c>
      <c r="I213" s="79"/>
      <c r="J213" s="178">
        <f>ROUND(I213*H213,2)</f>
        <v>0</v>
      </c>
      <c r="K213" s="179"/>
      <c r="L213" s="92"/>
      <c r="M213" s="180" t="s">
        <v>1</v>
      </c>
      <c r="N213" s="181" t="s">
        <v>39</v>
      </c>
      <c r="O213" s="182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R213" s="185" t="s">
        <v>195</v>
      </c>
      <c r="AT213" s="185" t="s">
        <v>149</v>
      </c>
      <c r="AU213" s="185" t="s">
        <v>84</v>
      </c>
      <c r="AY213" s="84" t="s">
        <v>146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84" t="s">
        <v>84</v>
      </c>
      <c r="BK213" s="186">
        <f>ROUND(I213*H213,2)</f>
        <v>0</v>
      </c>
      <c r="BL213" s="84" t="s">
        <v>195</v>
      </c>
      <c r="BM213" s="185" t="s">
        <v>1221</v>
      </c>
    </row>
    <row r="214" spans="1:65" s="94" customFormat="1" ht="16.5" customHeight="1">
      <c r="A214" s="91"/>
      <c r="B214" s="92"/>
      <c r="C214" s="196" t="s">
        <v>378</v>
      </c>
      <c r="D214" s="196" t="s">
        <v>198</v>
      </c>
      <c r="E214" s="197" t="s">
        <v>737</v>
      </c>
      <c r="F214" s="198" t="s">
        <v>738</v>
      </c>
      <c r="G214" s="199" t="s">
        <v>161</v>
      </c>
      <c r="H214" s="200">
        <v>1</v>
      </c>
      <c r="I214" s="81"/>
      <c r="J214" s="201">
        <f>ROUND(I214*H214,2)</f>
        <v>0</v>
      </c>
      <c r="K214" s="202"/>
      <c r="L214" s="203"/>
      <c r="M214" s="204" t="s">
        <v>1</v>
      </c>
      <c r="N214" s="205" t="s">
        <v>39</v>
      </c>
      <c r="O214" s="182"/>
      <c r="P214" s="183">
        <f>O214*H214</f>
        <v>0</v>
      </c>
      <c r="Q214" s="183">
        <v>0.00111</v>
      </c>
      <c r="R214" s="183">
        <f>Q214*H214</f>
        <v>0.00111</v>
      </c>
      <c r="S214" s="183">
        <v>0</v>
      </c>
      <c r="T214" s="184">
        <f>S214*H214</f>
        <v>0</v>
      </c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R214" s="185" t="s">
        <v>201</v>
      </c>
      <c r="AT214" s="185" t="s">
        <v>198</v>
      </c>
      <c r="AU214" s="185" t="s">
        <v>84</v>
      </c>
      <c r="AY214" s="84" t="s">
        <v>146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84" t="s">
        <v>84</v>
      </c>
      <c r="BK214" s="186">
        <f>ROUND(I214*H214,2)</f>
        <v>0</v>
      </c>
      <c r="BL214" s="84" t="s">
        <v>195</v>
      </c>
      <c r="BM214" s="185" t="s">
        <v>1222</v>
      </c>
    </row>
    <row r="215" spans="1:47" s="94" customFormat="1" ht="19.2">
      <c r="A215" s="91"/>
      <c r="B215" s="92"/>
      <c r="C215" s="91"/>
      <c r="D215" s="189" t="s">
        <v>203</v>
      </c>
      <c r="E215" s="91"/>
      <c r="F215" s="206" t="s">
        <v>733</v>
      </c>
      <c r="G215" s="91"/>
      <c r="H215" s="91"/>
      <c r="I215" s="77"/>
      <c r="J215" s="91"/>
      <c r="K215" s="91"/>
      <c r="L215" s="92"/>
      <c r="M215" s="207"/>
      <c r="N215" s="208"/>
      <c r="O215" s="182"/>
      <c r="P215" s="182"/>
      <c r="Q215" s="182"/>
      <c r="R215" s="182"/>
      <c r="S215" s="182"/>
      <c r="T215" s="209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T215" s="84" t="s">
        <v>203</v>
      </c>
      <c r="AU215" s="84" t="s">
        <v>84</v>
      </c>
    </row>
    <row r="216" spans="1:65" s="94" customFormat="1" ht="16.5" customHeight="1">
      <c r="A216" s="91"/>
      <c r="B216" s="92"/>
      <c r="C216" s="173" t="s">
        <v>382</v>
      </c>
      <c r="D216" s="173" t="s">
        <v>149</v>
      </c>
      <c r="E216" s="174" t="s">
        <v>740</v>
      </c>
      <c r="F216" s="175" t="s">
        <v>741</v>
      </c>
      <c r="G216" s="176" t="s">
        <v>161</v>
      </c>
      <c r="H216" s="177">
        <v>22</v>
      </c>
      <c r="I216" s="79"/>
      <c r="J216" s="178">
        <f>ROUND(I216*H216,2)</f>
        <v>0</v>
      </c>
      <c r="K216" s="179"/>
      <c r="L216" s="92"/>
      <c r="M216" s="180" t="s">
        <v>1</v>
      </c>
      <c r="N216" s="181" t="s">
        <v>39</v>
      </c>
      <c r="O216" s="182"/>
      <c r="P216" s="183">
        <f>O216*H216</f>
        <v>0</v>
      </c>
      <c r="Q216" s="183">
        <v>0</v>
      </c>
      <c r="R216" s="183">
        <f>Q216*H216</f>
        <v>0</v>
      </c>
      <c r="S216" s="183">
        <v>0</v>
      </c>
      <c r="T216" s="184">
        <f>S216*H216</f>
        <v>0</v>
      </c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R216" s="185" t="s">
        <v>195</v>
      </c>
      <c r="AT216" s="185" t="s">
        <v>149</v>
      </c>
      <c r="AU216" s="185" t="s">
        <v>84</v>
      </c>
      <c r="AY216" s="84" t="s">
        <v>146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84" t="s">
        <v>84</v>
      </c>
      <c r="BK216" s="186">
        <f>ROUND(I216*H216,2)</f>
        <v>0</v>
      </c>
      <c r="BL216" s="84" t="s">
        <v>195</v>
      </c>
      <c r="BM216" s="185" t="s">
        <v>742</v>
      </c>
    </row>
    <row r="217" spans="1:65" s="94" customFormat="1" ht="16.5" customHeight="1">
      <c r="A217" s="91"/>
      <c r="B217" s="92"/>
      <c r="C217" s="196" t="s">
        <v>386</v>
      </c>
      <c r="D217" s="196" t="s">
        <v>198</v>
      </c>
      <c r="E217" s="197" t="s">
        <v>743</v>
      </c>
      <c r="F217" s="198" t="s">
        <v>744</v>
      </c>
      <c r="G217" s="199" t="s">
        <v>161</v>
      </c>
      <c r="H217" s="200">
        <v>22</v>
      </c>
      <c r="I217" s="81"/>
      <c r="J217" s="201">
        <f>ROUND(I217*H217,2)</f>
        <v>0</v>
      </c>
      <c r="K217" s="202"/>
      <c r="L217" s="203"/>
      <c r="M217" s="204" t="s">
        <v>1</v>
      </c>
      <c r="N217" s="205" t="s">
        <v>39</v>
      </c>
      <c r="O217" s="182"/>
      <c r="P217" s="183">
        <f>O217*H217</f>
        <v>0</v>
      </c>
      <c r="Q217" s="183">
        <v>0.00011</v>
      </c>
      <c r="R217" s="183">
        <f>Q217*H217</f>
        <v>0.0024200000000000003</v>
      </c>
      <c r="S217" s="183">
        <v>0</v>
      </c>
      <c r="T217" s="184">
        <f>S217*H217</f>
        <v>0</v>
      </c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R217" s="185" t="s">
        <v>201</v>
      </c>
      <c r="AT217" s="185" t="s">
        <v>198</v>
      </c>
      <c r="AU217" s="185" t="s">
        <v>84</v>
      </c>
      <c r="AY217" s="84" t="s">
        <v>146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84" t="s">
        <v>84</v>
      </c>
      <c r="BK217" s="186">
        <f>ROUND(I217*H217,2)</f>
        <v>0</v>
      </c>
      <c r="BL217" s="84" t="s">
        <v>195</v>
      </c>
      <c r="BM217" s="185" t="s">
        <v>745</v>
      </c>
    </row>
    <row r="218" spans="1:47" s="94" customFormat="1" ht="48">
      <c r="A218" s="91"/>
      <c r="B218" s="92"/>
      <c r="C218" s="91"/>
      <c r="D218" s="189" t="s">
        <v>203</v>
      </c>
      <c r="E218" s="91"/>
      <c r="F218" s="206" t="s">
        <v>746</v>
      </c>
      <c r="G218" s="91"/>
      <c r="H218" s="91"/>
      <c r="I218" s="77"/>
      <c r="J218" s="91"/>
      <c r="K218" s="91"/>
      <c r="L218" s="92"/>
      <c r="M218" s="207"/>
      <c r="N218" s="208"/>
      <c r="O218" s="182"/>
      <c r="P218" s="182"/>
      <c r="Q218" s="182"/>
      <c r="R218" s="182"/>
      <c r="S218" s="182"/>
      <c r="T218" s="209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T218" s="84" t="s">
        <v>203</v>
      </c>
      <c r="AU218" s="84" t="s">
        <v>84</v>
      </c>
    </row>
    <row r="219" spans="1:65" s="94" customFormat="1" ht="24" customHeight="1">
      <c r="A219" s="91"/>
      <c r="B219" s="92"/>
      <c r="C219" s="173" t="s">
        <v>390</v>
      </c>
      <c r="D219" s="173" t="s">
        <v>149</v>
      </c>
      <c r="E219" s="174" t="s">
        <v>747</v>
      </c>
      <c r="F219" s="175" t="s">
        <v>748</v>
      </c>
      <c r="G219" s="176" t="s">
        <v>161</v>
      </c>
      <c r="H219" s="177">
        <v>2</v>
      </c>
      <c r="I219" s="79"/>
      <c r="J219" s="178">
        <f>ROUND(I219*H219,2)</f>
        <v>0</v>
      </c>
      <c r="K219" s="179"/>
      <c r="L219" s="92"/>
      <c r="M219" s="180" t="s">
        <v>1</v>
      </c>
      <c r="N219" s="181" t="s">
        <v>39</v>
      </c>
      <c r="O219" s="182"/>
      <c r="P219" s="183">
        <f>O219*H219</f>
        <v>0</v>
      </c>
      <c r="Q219" s="183">
        <v>0</v>
      </c>
      <c r="R219" s="183">
        <f>Q219*H219</f>
        <v>0</v>
      </c>
      <c r="S219" s="183">
        <v>0</v>
      </c>
      <c r="T219" s="184">
        <f>S219*H219</f>
        <v>0</v>
      </c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R219" s="185" t="s">
        <v>195</v>
      </c>
      <c r="AT219" s="185" t="s">
        <v>149</v>
      </c>
      <c r="AU219" s="185" t="s">
        <v>84</v>
      </c>
      <c r="AY219" s="84" t="s">
        <v>146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84" t="s">
        <v>84</v>
      </c>
      <c r="BK219" s="186">
        <f>ROUND(I219*H219,2)</f>
        <v>0</v>
      </c>
      <c r="BL219" s="84" t="s">
        <v>195</v>
      </c>
      <c r="BM219" s="185" t="s">
        <v>749</v>
      </c>
    </row>
    <row r="220" spans="2:51" s="187" customFormat="1" ht="12">
      <c r="B220" s="188"/>
      <c r="D220" s="189" t="s">
        <v>155</v>
      </c>
      <c r="E220" s="190" t="s">
        <v>1</v>
      </c>
      <c r="F220" s="191" t="s">
        <v>750</v>
      </c>
      <c r="H220" s="192">
        <v>2</v>
      </c>
      <c r="I220" s="80"/>
      <c r="L220" s="188"/>
      <c r="M220" s="193"/>
      <c r="N220" s="194"/>
      <c r="O220" s="194"/>
      <c r="P220" s="194"/>
      <c r="Q220" s="194"/>
      <c r="R220" s="194"/>
      <c r="S220" s="194"/>
      <c r="T220" s="195"/>
      <c r="AT220" s="190" t="s">
        <v>155</v>
      </c>
      <c r="AU220" s="190" t="s">
        <v>84</v>
      </c>
      <c r="AV220" s="187" t="s">
        <v>84</v>
      </c>
      <c r="AW220" s="187" t="s">
        <v>29</v>
      </c>
      <c r="AX220" s="187" t="s">
        <v>81</v>
      </c>
      <c r="AY220" s="190" t="s">
        <v>146</v>
      </c>
    </row>
    <row r="221" spans="1:65" s="94" customFormat="1" ht="36" customHeight="1">
      <c r="A221" s="91"/>
      <c r="B221" s="92"/>
      <c r="C221" s="196" t="s">
        <v>394</v>
      </c>
      <c r="D221" s="196" t="s">
        <v>198</v>
      </c>
      <c r="E221" s="197" t="s">
        <v>754</v>
      </c>
      <c r="F221" s="198" t="s">
        <v>1223</v>
      </c>
      <c r="G221" s="199" t="s">
        <v>161</v>
      </c>
      <c r="H221" s="200">
        <v>1</v>
      </c>
      <c r="I221" s="81"/>
      <c r="J221" s="201">
        <f>ROUND(I221*H221,2)</f>
        <v>0</v>
      </c>
      <c r="K221" s="202"/>
      <c r="L221" s="203"/>
      <c r="M221" s="204" t="s">
        <v>1</v>
      </c>
      <c r="N221" s="205" t="s">
        <v>39</v>
      </c>
      <c r="O221" s="182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R221" s="185" t="s">
        <v>201</v>
      </c>
      <c r="AT221" s="185" t="s">
        <v>198</v>
      </c>
      <c r="AU221" s="185" t="s">
        <v>84</v>
      </c>
      <c r="AY221" s="84" t="s">
        <v>146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84" t="s">
        <v>84</v>
      </c>
      <c r="BK221" s="186">
        <f>ROUND(I221*H221,2)</f>
        <v>0</v>
      </c>
      <c r="BL221" s="84" t="s">
        <v>195</v>
      </c>
      <c r="BM221" s="185" t="s">
        <v>756</v>
      </c>
    </row>
    <row r="222" spans="1:47" s="94" customFormat="1" ht="19.2">
      <c r="A222" s="91"/>
      <c r="B222" s="92"/>
      <c r="C222" s="91"/>
      <c r="D222" s="189" t="s">
        <v>203</v>
      </c>
      <c r="E222" s="91"/>
      <c r="F222" s="206" t="s">
        <v>757</v>
      </c>
      <c r="G222" s="91"/>
      <c r="H222" s="91"/>
      <c r="I222" s="77"/>
      <c r="J222" s="91"/>
      <c r="K222" s="91"/>
      <c r="L222" s="92"/>
      <c r="M222" s="207"/>
      <c r="N222" s="208"/>
      <c r="O222" s="182"/>
      <c r="P222" s="182"/>
      <c r="Q222" s="182"/>
      <c r="R222" s="182"/>
      <c r="S222" s="182"/>
      <c r="T222" s="209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T222" s="84" t="s">
        <v>203</v>
      </c>
      <c r="AU222" s="84" t="s">
        <v>84</v>
      </c>
    </row>
    <row r="223" spans="1:65" s="94" customFormat="1" ht="24" customHeight="1">
      <c r="A223" s="91"/>
      <c r="B223" s="92"/>
      <c r="C223" s="196" t="s">
        <v>398</v>
      </c>
      <c r="D223" s="196" t="s">
        <v>198</v>
      </c>
      <c r="E223" s="197" t="s">
        <v>751</v>
      </c>
      <c r="F223" s="198" t="s">
        <v>752</v>
      </c>
      <c r="G223" s="199" t="s">
        <v>161</v>
      </c>
      <c r="H223" s="200">
        <v>1</v>
      </c>
      <c r="I223" s="81"/>
      <c r="J223" s="201">
        <f aca="true" t="shared" si="30" ref="J223:J234">ROUND(I223*H223,2)</f>
        <v>0</v>
      </c>
      <c r="K223" s="202"/>
      <c r="L223" s="203"/>
      <c r="M223" s="204" t="s">
        <v>1</v>
      </c>
      <c r="N223" s="205" t="s">
        <v>39</v>
      </c>
      <c r="O223" s="182"/>
      <c r="P223" s="183">
        <f aca="true" t="shared" si="31" ref="P223:P234">O223*H223</f>
        <v>0</v>
      </c>
      <c r="Q223" s="183">
        <v>0.0001</v>
      </c>
      <c r="R223" s="183">
        <f aca="true" t="shared" si="32" ref="R223:R234">Q223*H223</f>
        <v>0.0001</v>
      </c>
      <c r="S223" s="183">
        <v>0</v>
      </c>
      <c r="T223" s="184">
        <f aca="true" t="shared" si="33" ref="T223:T234">S223*H223</f>
        <v>0</v>
      </c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R223" s="185" t="s">
        <v>201</v>
      </c>
      <c r="AT223" s="185" t="s">
        <v>198</v>
      </c>
      <c r="AU223" s="185" t="s">
        <v>84</v>
      </c>
      <c r="AY223" s="84" t="s">
        <v>146</v>
      </c>
      <c r="BE223" s="186">
        <f aca="true" t="shared" si="34" ref="BE223:BE234">IF(N223="základní",J223,0)</f>
        <v>0</v>
      </c>
      <c r="BF223" s="186">
        <f aca="true" t="shared" si="35" ref="BF223:BF234">IF(N223="snížená",J223,0)</f>
        <v>0</v>
      </c>
      <c r="BG223" s="186">
        <f aca="true" t="shared" si="36" ref="BG223:BG234">IF(N223="zákl. přenesená",J223,0)</f>
        <v>0</v>
      </c>
      <c r="BH223" s="186">
        <f aca="true" t="shared" si="37" ref="BH223:BH234">IF(N223="sníž. přenesená",J223,0)</f>
        <v>0</v>
      </c>
      <c r="BI223" s="186">
        <f aca="true" t="shared" si="38" ref="BI223:BI234">IF(N223="nulová",J223,0)</f>
        <v>0</v>
      </c>
      <c r="BJ223" s="84" t="s">
        <v>84</v>
      </c>
      <c r="BK223" s="186">
        <f aca="true" t="shared" si="39" ref="BK223:BK234">ROUND(I223*H223,2)</f>
        <v>0</v>
      </c>
      <c r="BL223" s="84" t="s">
        <v>195</v>
      </c>
      <c r="BM223" s="185" t="s">
        <v>1224</v>
      </c>
    </row>
    <row r="224" spans="1:65" s="94" customFormat="1" ht="16.5" customHeight="1">
      <c r="A224" s="91"/>
      <c r="B224" s="92"/>
      <c r="C224" s="173" t="s">
        <v>402</v>
      </c>
      <c r="D224" s="173" t="s">
        <v>149</v>
      </c>
      <c r="E224" s="174" t="s">
        <v>764</v>
      </c>
      <c r="F224" s="175" t="s">
        <v>765</v>
      </c>
      <c r="G224" s="176" t="s">
        <v>161</v>
      </c>
      <c r="H224" s="177">
        <v>2</v>
      </c>
      <c r="I224" s="79"/>
      <c r="J224" s="178">
        <f t="shared" si="30"/>
        <v>0</v>
      </c>
      <c r="K224" s="179"/>
      <c r="L224" s="92"/>
      <c r="M224" s="180" t="s">
        <v>1</v>
      </c>
      <c r="N224" s="181" t="s">
        <v>39</v>
      </c>
      <c r="O224" s="182"/>
      <c r="P224" s="183">
        <f t="shared" si="31"/>
        <v>0</v>
      </c>
      <c r="Q224" s="183">
        <v>0</v>
      </c>
      <c r="R224" s="183">
        <f t="shared" si="32"/>
        <v>0</v>
      </c>
      <c r="S224" s="183">
        <v>0</v>
      </c>
      <c r="T224" s="184">
        <f t="shared" si="33"/>
        <v>0</v>
      </c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R224" s="185" t="s">
        <v>195</v>
      </c>
      <c r="AT224" s="185" t="s">
        <v>149</v>
      </c>
      <c r="AU224" s="185" t="s">
        <v>84</v>
      </c>
      <c r="AY224" s="84" t="s">
        <v>146</v>
      </c>
      <c r="BE224" s="186">
        <f t="shared" si="34"/>
        <v>0</v>
      </c>
      <c r="BF224" s="186">
        <f t="shared" si="35"/>
        <v>0</v>
      </c>
      <c r="BG224" s="186">
        <f t="shared" si="36"/>
        <v>0</v>
      </c>
      <c r="BH224" s="186">
        <f t="shared" si="37"/>
        <v>0</v>
      </c>
      <c r="BI224" s="186">
        <f t="shared" si="38"/>
        <v>0</v>
      </c>
      <c r="BJ224" s="84" t="s">
        <v>84</v>
      </c>
      <c r="BK224" s="186">
        <f t="shared" si="39"/>
        <v>0</v>
      </c>
      <c r="BL224" s="84" t="s">
        <v>195</v>
      </c>
      <c r="BM224" s="185" t="s">
        <v>766</v>
      </c>
    </row>
    <row r="225" spans="1:65" s="94" customFormat="1" ht="48" customHeight="1">
      <c r="A225" s="91"/>
      <c r="B225" s="92"/>
      <c r="C225" s="196" t="s">
        <v>406</v>
      </c>
      <c r="D225" s="196" t="s">
        <v>198</v>
      </c>
      <c r="E225" s="197" t="s">
        <v>767</v>
      </c>
      <c r="F225" s="198" t="s">
        <v>768</v>
      </c>
      <c r="G225" s="199" t="s">
        <v>161</v>
      </c>
      <c r="H225" s="200">
        <v>2</v>
      </c>
      <c r="I225" s="81"/>
      <c r="J225" s="201">
        <f t="shared" si="30"/>
        <v>0</v>
      </c>
      <c r="K225" s="202"/>
      <c r="L225" s="203"/>
      <c r="M225" s="204" t="s">
        <v>1</v>
      </c>
      <c r="N225" s="205" t="s">
        <v>39</v>
      </c>
      <c r="O225" s="182"/>
      <c r="P225" s="183">
        <f t="shared" si="31"/>
        <v>0</v>
      </c>
      <c r="Q225" s="183">
        <v>0.00012</v>
      </c>
      <c r="R225" s="183">
        <f t="shared" si="32"/>
        <v>0.00024</v>
      </c>
      <c r="S225" s="183">
        <v>0</v>
      </c>
      <c r="T225" s="184">
        <f t="shared" si="33"/>
        <v>0</v>
      </c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R225" s="185" t="s">
        <v>201</v>
      </c>
      <c r="AT225" s="185" t="s">
        <v>198</v>
      </c>
      <c r="AU225" s="185" t="s">
        <v>84</v>
      </c>
      <c r="AY225" s="84" t="s">
        <v>146</v>
      </c>
      <c r="BE225" s="186">
        <f t="shared" si="34"/>
        <v>0</v>
      </c>
      <c r="BF225" s="186">
        <f t="shared" si="35"/>
        <v>0</v>
      </c>
      <c r="BG225" s="186">
        <f t="shared" si="36"/>
        <v>0</v>
      </c>
      <c r="BH225" s="186">
        <f t="shared" si="37"/>
        <v>0</v>
      </c>
      <c r="BI225" s="186">
        <f t="shared" si="38"/>
        <v>0</v>
      </c>
      <c r="BJ225" s="84" t="s">
        <v>84</v>
      </c>
      <c r="BK225" s="186">
        <f t="shared" si="39"/>
        <v>0</v>
      </c>
      <c r="BL225" s="84" t="s">
        <v>195</v>
      </c>
      <c r="BM225" s="185" t="s">
        <v>769</v>
      </c>
    </row>
    <row r="226" spans="1:65" s="94" customFormat="1" ht="16.5" customHeight="1">
      <c r="A226" s="91"/>
      <c r="B226" s="92"/>
      <c r="C226" s="173" t="s">
        <v>410</v>
      </c>
      <c r="D226" s="173" t="s">
        <v>149</v>
      </c>
      <c r="E226" s="174" t="s">
        <v>770</v>
      </c>
      <c r="F226" s="175" t="s">
        <v>771</v>
      </c>
      <c r="G226" s="176" t="s">
        <v>161</v>
      </c>
      <c r="H226" s="177">
        <v>6</v>
      </c>
      <c r="I226" s="79"/>
      <c r="J226" s="178">
        <f t="shared" si="30"/>
        <v>0</v>
      </c>
      <c r="K226" s="179"/>
      <c r="L226" s="92"/>
      <c r="M226" s="180" t="s">
        <v>1</v>
      </c>
      <c r="N226" s="181" t="s">
        <v>39</v>
      </c>
      <c r="O226" s="182"/>
      <c r="P226" s="183">
        <f t="shared" si="31"/>
        <v>0</v>
      </c>
      <c r="Q226" s="183">
        <v>0</v>
      </c>
      <c r="R226" s="183">
        <f t="shared" si="32"/>
        <v>0</v>
      </c>
      <c r="S226" s="183">
        <v>0</v>
      </c>
      <c r="T226" s="184">
        <f t="shared" si="33"/>
        <v>0</v>
      </c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R226" s="185" t="s">
        <v>195</v>
      </c>
      <c r="AT226" s="185" t="s">
        <v>149</v>
      </c>
      <c r="AU226" s="185" t="s">
        <v>84</v>
      </c>
      <c r="AY226" s="84" t="s">
        <v>146</v>
      </c>
      <c r="BE226" s="186">
        <f t="shared" si="34"/>
        <v>0</v>
      </c>
      <c r="BF226" s="186">
        <f t="shared" si="35"/>
        <v>0</v>
      </c>
      <c r="BG226" s="186">
        <f t="shared" si="36"/>
        <v>0</v>
      </c>
      <c r="BH226" s="186">
        <f t="shared" si="37"/>
        <v>0</v>
      </c>
      <c r="BI226" s="186">
        <f t="shared" si="38"/>
        <v>0</v>
      </c>
      <c r="BJ226" s="84" t="s">
        <v>84</v>
      </c>
      <c r="BK226" s="186">
        <f t="shared" si="39"/>
        <v>0</v>
      </c>
      <c r="BL226" s="84" t="s">
        <v>195</v>
      </c>
      <c r="BM226" s="185" t="s">
        <v>772</v>
      </c>
    </row>
    <row r="227" spans="1:65" s="94" customFormat="1" ht="36" customHeight="1">
      <c r="A227" s="91"/>
      <c r="B227" s="92"/>
      <c r="C227" s="196" t="s">
        <v>414</v>
      </c>
      <c r="D227" s="196" t="s">
        <v>198</v>
      </c>
      <c r="E227" s="197" t="s">
        <v>773</v>
      </c>
      <c r="F227" s="198" t="s">
        <v>774</v>
      </c>
      <c r="G227" s="199" t="s">
        <v>161</v>
      </c>
      <c r="H227" s="200">
        <v>6</v>
      </c>
      <c r="I227" s="81"/>
      <c r="J227" s="201">
        <f t="shared" si="30"/>
        <v>0</v>
      </c>
      <c r="K227" s="202"/>
      <c r="L227" s="203"/>
      <c r="M227" s="204" t="s">
        <v>1</v>
      </c>
      <c r="N227" s="205" t="s">
        <v>39</v>
      </c>
      <c r="O227" s="182"/>
      <c r="P227" s="183">
        <f t="shared" si="31"/>
        <v>0</v>
      </c>
      <c r="Q227" s="183">
        <v>0.0002</v>
      </c>
      <c r="R227" s="183">
        <f t="shared" si="32"/>
        <v>0.0012000000000000001</v>
      </c>
      <c r="S227" s="183">
        <v>0</v>
      </c>
      <c r="T227" s="184">
        <f t="shared" si="33"/>
        <v>0</v>
      </c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R227" s="185" t="s">
        <v>201</v>
      </c>
      <c r="AT227" s="185" t="s">
        <v>198</v>
      </c>
      <c r="AU227" s="185" t="s">
        <v>84</v>
      </c>
      <c r="AY227" s="84" t="s">
        <v>146</v>
      </c>
      <c r="BE227" s="186">
        <f t="shared" si="34"/>
        <v>0</v>
      </c>
      <c r="BF227" s="186">
        <f t="shared" si="35"/>
        <v>0</v>
      </c>
      <c r="BG227" s="186">
        <f t="shared" si="36"/>
        <v>0</v>
      </c>
      <c r="BH227" s="186">
        <f t="shared" si="37"/>
        <v>0</v>
      </c>
      <c r="BI227" s="186">
        <f t="shared" si="38"/>
        <v>0</v>
      </c>
      <c r="BJ227" s="84" t="s">
        <v>84</v>
      </c>
      <c r="BK227" s="186">
        <f t="shared" si="39"/>
        <v>0</v>
      </c>
      <c r="BL227" s="84" t="s">
        <v>195</v>
      </c>
      <c r="BM227" s="185" t="s">
        <v>775</v>
      </c>
    </row>
    <row r="228" spans="1:65" s="94" customFormat="1" ht="16.5" customHeight="1">
      <c r="A228" s="91"/>
      <c r="B228" s="92"/>
      <c r="C228" s="173" t="s">
        <v>418</v>
      </c>
      <c r="D228" s="173" t="s">
        <v>149</v>
      </c>
      <c r="E228" s="174" t="s">
        <v>776</v>
      </c>
      <c r="F228" s="175" t="s">
        <v>777</v>
      </c>
      <c r="G228" s="176" t="s">
        <v>161</v>
      </c>
      <c r="H228" s="177">
        <v>2</v>
      </c>
      <c r="I228" s="79"/>
      <c r="J228" s="178">
        <f t="shared" si="30"/>
        <v>0</v>
      </c>
      <c r="K228" s="179"/>
      <c r="L228" s="92"/>
      <c r="M228" s="180" t="s">
        <v>1</v>
      </c>
      <c r="N228" s="181" t="s">
        <v>39</v>
      </c>
      <c r="O228" s="182"/>
      <c r="P228" s="183">
        <f t="shared" si="31"/>
        <v>0</v>
      </c>
      <c r="Q228" s="183">
        <v>0</v>
      </c>
      <c r="R228" s="183">
        <f t="shared" si="32"/>
        <v>0</v>
      </c>
      <c r="S228" s="183">
        <v>0</v>
      </c>
      <c r="T228" s="184">
        <f t="shared" si="33"/>
        <v>0</v>
      </c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R228" s="185" t="s">
        <v>195</v>
      </c>
      <c r="AT228" s="185" t="s">
        <v>149</v>
      </c>
      <c r="AU228" s="185" t="s">
        <v>84</v>
      </c>
      <c r="AY228" s="84" t="s">
        <v>146</v>
      </c>
      <c r="BE228" s="186">
        <f t="shared" si="34"/>
        <v>0</v>
      </c>
      <c r="BF228" s="186">
        <f t="shared" si="35"/>
        <v>0</v>
      </c>
      <c r="BG228" s="186">
        <f t="shared" si="36"/>
        <v>0</v>
      </c>
      <c r="BH228" s="186">
        <f t="shared" si="37"/>
        <v>0</v>
      </c>
      <c r="BI228" s="186">
        <f t="shared" si="38"/>
        <v>0</v>
      </c>
      <c r="BJ228" s="84" t="s">
        <v>84</v>
      </c>
      <c r="BK228" s="186">
        <f t="shared" si="39"/>
        <v>0</v>
      </c>
      <c r="BL228" s="84" t="s">
        <v>195</v>
      </c>
      <c r="BM228" s="185" t="s">
        <v>1225</v>
      </c>
    </row>
    <row r="229" spans="1:65" s="94" customFormat="1" ht="16.5" customHeight="1">
      <c r="A229" s="91"/>
      <c r="B229" s="92"/>
      <c r="C229" s="196" t="s">
        <v>422</v>
      </c>
      <c r="D229" s="196" t="s">
        <v>198</v>
      </c>
      <c r="E229" s="197" t="s">
        <v>779</v>
      </c>
      <c r="F229" s="198" t="s">
        <v>780</v>
      </c>
      <c r="G229" s="199" t="s">
        <v>161</v>
      </c>
      <c r="H229" s="200">
        <v>2</v>
      </c>
      <c r="I229" s="81"/>
      <c r="J229" s="201">
        <f t="shared" si="30"/>
        <v>0</v>
      </c>
      <c r="K229" s="202"/>
      <c r="L229" s="203"/>
      <c r="M229" s="204" t="s">
        <v>1</v>
      </c>
      <c r="N229" s="205" t="s">
        <v>39</v>
      </c>
      <c r="O229" s="182"/>
      <c r="P229" s="183">
        <f t="shared" si="31"/>
        <v>0</v>
      </c>
      <c r="Q229" s="183">
        <v>0</v>
      </c>
      <c r="R229" s="183">
        <f t="shared" si="32"/>
        <v>0</v>
      </c>
      <c r="S229" s="183">
        <v>0</v>
      </c>
      <c r="T229" s="184">
        <f t="shared" si="33"/>
        <v>0</v>
      </c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R229" s="185" t="s">
        <v>201</v>
      </c>
      <c r="AT229" s="185" t="s">
        <v>198</v>
      </c>
      <c r="AU229" s="185" t="s">
        <v>84</v>
      </c>
      <c r="AY229" s="84" t="s">
        <v>146</v>
      </c>
      <c r="BE229" s="186">
        <f t="shared" si="34"/>
        <v>0</v>
      </c>
      <c r="BF229" s="186">
        <f t="shared" si="35"/>
        <v>0</v>
      </c>
      <c r="BG229" s="186">
        <f t="shared" si="36"/>
        <v>0</v>
      </c>
      <c r="BH229" s="186">
        <f t="shared" si="37"/>
        <v>0</v>
      </c>
      <c r="BI229" s="186">
        <f t="shared" si="38"/>
        <v>0</v>
      </c>
      <c r="BJ229" s="84" t="s">
        <v>84</v>
      </c>
      <c r="BK229" s="186">
        <f t="shared" si="39"/>
        <v>0</v>
      </c>
      <c r="BL229" s="84" t="s">
        <v>195</v>
      </c>
      <c r="BM229" s="185" t="s">
        <v>1226</v>
      </c>
    </row>
    <row r="230" spans="1:65" s="94" customFormat="1" ht="16.5" customHeight="1">
      <c r="A230" s="91"/>
      <c r="B230" s="92"/>
      <c r="C230" s="173" t="s">
        <v>426</v>
      </c>
      <c r="D230" s="173" t="s">
        <v>149</v>
      </c>
      <c r="E230" s="174" t="s">
        <v>782</v>
      </c>
      <c r="F230" s="175" t="s">
        <v>783</v>
      </c>
      <c r="G230" s="176" t="s">
        <v>161</v>
      </c>
      <c r="H230" s="177">
        <v>2</v>
      </c>
      <c r="I230" s="79"/>
      <c r="J230" s="178">
        <f t="shared" si="30"/>
        <v>0</v>
      </c>
      <c r="K230" s="179"/>
      <c r="L230" s="92"/>
      <c r="M230" s="180" t="s">
        <v>1</v>
      </c>
      <c r="N230" s="181" t="s">
        <v>39</v>
      </c>
      <c r="O230" s="182"/>
      <c r="P230" s="183">
        <f t="shared" si="31"/>
        <v>0</v>
      </c>
      <c r="Q230" s="183">
        <v>0</v>
      </c>
      <c r="R230" s="183">
        <f t="shared" si="32"/>
        <v>0</v>
      </c>
      <c r="S230" s="183">
        <v>0</v>
      </c>
      <c r="T230" s="184">
        <f t="shared" si="33"/>
        <v>0</v>
      </c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R230" s="185" t="s">
        <v>195</v>
      </c>
      <c r="AT230" s="185" t="s">
        <v>149</v>
      </c>
      <c r="AU230" s="185" t="s">
        <v>84</v>
      </c>
      <c r="AY230" s="84" t="s">
        <v>146</v>
      </c>
      <c r="BE230" s="186">
        <f t="shared" si="34"/>
        <v>0</v>
      </c>
      <c r="BF230" s="186">
        <f t="shared" si="35"/>
        <v>0</v>
      </c>
      <c r="BG230" s="186">
        <f t="shared" si="36"/>
        <v>0</v>
      </c>
      <c r="BH230" s="186">
        <f t="shared" si="37"/>
        <v>0</v>
      </c>
      <c r="BI230" s="186">
        <f t="shared" si="38"/>
        <v>0</v>
      </c>
      <c r="BJ230" s="84" t="s">
        <v>84</v>
      </c>
      <c r="BK230" s="186">
        <f t="shared" si="39"/>
        <v>0</v>
      </c>
      <c r="BL230" s="84" t="s">
        <v>195</v>
      </c>
      <c r="BM230" s="185" t="s">
        <v>784</v>
      </c>
    </row>
    <row r="231" spans="1:65" s="94" customFormat="1" ht="16.5" customHeight="1">
      <c r="A231" s="91"/>
      <c r="B231" s="92"/>
      <c r="C231" s="196" t="s">
        <v>430</v>
      </c>
      <c r="D231" s="196" t="s">
        <v>198</v>
      </c>
      <c r="E231" s="197" t="s">
        <v>785</v>
      </c>
      <c r="F231" s="198" t="s">
        <v>786</v>
      </c>
      <c r="G231" s="199" t="s">
        <v>161</v>
      </c>
      <c r="H231" s="200">
        <v>2</v>
      </c>
      <c r="I231" s="81"/>
      <c r="J231" s="201">
        <f t="shared" si="30"/>
        <v>0</v>
      </c>
      <c r="K231" s="202"/>
      <c r="L231" s="203"/>
      <c r="M231" s="204" t="s">
        <v>1</v>
      </c>
      <c r="N231" s="205" t="s">
        <v>39</v>
      </c>
      <c r="O231" s="182"/>
      <c r="P231" s="183">
        <f t="shared" si="31"/>
        <v>0</v>
      </c>
      <c r="Q231" s="183">
        <v>0.00012</v>
      </c>
      <c r="R231" s="183">
        <f t="shared" si="32"/>
        <v>0.00024</v>
      </c>
      <c r="S231" s="183">
        <v>0</v>
      </c>
      <c r="T231" s="184">
        <f t="shared" si="33"/>
        <v>0</v>
      </c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R231" s="185" t="s">
        <v>201</v>
      </c>
      <c r="AT231" s="185" t="s">
        <v>198</v>
      </c>
      <c r="AU231" s="185" t="s">
        <v>84</v>
      </c>
      <c r="AY231" s="84" t="s">
        <v>146</v>
      </c>
      <c r="BE231" s="186">
        <f t="shared" si="34"/>
        <v>0</v>
      </c>
      <c r="BF231" s="186">
        <f t="shared" si="35"/>
        <v>0</v>
      </c>
      <c r="BG231" s="186">
        <f t="shared" si="36"/>
        <v>0</v>
      </c>
      <c r="BH231" s="186">
        <f t="shared" si="37"/>
        <v>0</v>
      </c>
      <c r="BI231" s="186">
        <f t="shared" si="38"/>
        <v>0</v>
      </c>
      <c r="BJ231" s="84" t="s">
        <v>84</v>
      </c>
      <c r="BK231" s="186">
        <f t="shared" si="39"/>
        <v>0</v>
      </c>
      <c r="BL231" s="84" t="s">
        <v>195</v>
      </c>
      <c r="BM231" s="185" t="s">
        <v>787</v>
      </c>
    </row>
    <row r="232" spans="1:65" s="94" customFormat="1" ht="24" customHeight="1">
      <c r="A232" s="91"/>
      <c r="B232" s="92"/>
      <c r="C232" s="173" t="s">
        <v>434</v>
      </c>
      <c r="D232" s="173" t="s">
        <v>149</v>
      </c>
      <c r="E232" s="174" t="s">
        <v>788</v>
      </c>
      <c r="F232" s="175" t="s">
        <v>789</v>
      </c>
      <c r="G232" s="176" t="s">
        <v>161</v>
      </c>
      <c r="H232" s="177">
        <v>1</v>
      </c>
      <c r="I232" s="79"/>
      <c r="J232" s="178">
        <f t="shared" si="30"/>
        <v>0</v>
      </c>
      <c r="K232" s="179"/>
      <c r="L232" s="92"/>
      <c r="M232" s="180" t="s">
        <v>1</v>
      </c>
      <c r="N232" s="181" t="s">
        <v>39</v>
      </c>
      <c r="O232" s="182"/>
      <c r="P232" s="183">
        <f t="shared" si="31"/>
        <v>0</v>
      </c>
      <c r="Q232" s="183">
        <v>0</v>
      </c>
      <c r="R232" s="183">
        <f t="shared" si="32"/>
        <v>0</v>
      </c>
      <c r="S232" s="183">
        <v>0</v>
      </c>
      <c r="T232" s="184">
        <f t="shared" si="33"/>
        <v>0</v>
      </c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R232" s="185" t="s">
        <v>195</v>
      </c>
      <c r="AT232" s="185" t="s">
        <v>149</v>
      </c>
      <c r="AU232" s="185" t="s">
        <v>84</v>
      </c>
      <c r="AY232" s="84" t="s">
        <v>146</v>
      </c>
      <c r="BE232" s="186">
        <f t="shared" si="34"/>
        <v>0</v>
      </c>
      <c r="BF232" s="186">
        <f t="shared" si="35"/>
        <v>0</v>
      </c>
      <c r="BG232" s="186">
        <f t="shared" si="36"/>
        <v>0</v>
      </c>
      <c r="BH232" s="186">
        <f t="shared" si="37"/>
        <v>0</v>
      </c>
      <c r="BI232" s="186">
        <f t="shared" si="38"/>
        <v>0</v>
      </c>
      <c r="BJ232" s="84" t="s">
        <v>84</v>
      </c>
      <c r="BK232" s="186">
        <f t="shared" si="39"/>
        <v>0</v>
      </c>
      <c r="BL232" s="84" t="s">
        <v>195</v>
      </c>
      <c r="BM232" s="185" t="s">
        <v>790</v>
      </c>
    </row>
    <row r="233" spans="1:65" s="94" customFormat="1" ht="48" customHeight="1">
      <c r="A233" s="91"/>
      <c r="B233" s="92"/>
      <c r="C233" s="196" t="s">
        <v>439</v>
      </c>
      <c r="D233" s="196" t="s">
        <v>198</v>
      </c>
      <c r="E233" s="197" t="s">
        <v>791</v>
      </c>
      <c r="F233" s="198" t="s">
        <v>792</v>
      </c>
      <c r="G233" s="199" t="s">
        <v>161</v>
      </c>
      <c r="H233" s="200">
        <v>1</v>
      </c>
      <c r="I233" s="81"/>
      <c r="J233" s="201">
        <f t="shared" si="30"/>
        <v>0</v>
      </c>
      <c r="K233" s="202"/>
      <c r="L233" s="203"/>
      <c r="M233" s="204" t="s">
        <v>1</v>
      </c>
      <c r="N233" s="205" t="s">
        <v>39</v>
      </c>
      <c r="O233" s="182"/>
      <c r="P233" s="183">
        <f t="shared" si="31"/>
        <v>0</v>
      </c>
      <c r="Q233" s="183">
        <v>0</v>
      </c>
      <c r="R233" s="183">
        <f t="shared" si="32"/>
        <v>0</v>
      </c>
      <c r="S233" s="183">
        <v>0</v>
      </c>
      <c r="T233" s="184">
        <f t="shared" si="33"/>
        <v>0</v>
      </c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R233" s="185" t="s">
        <v>201</v>
      </c>
      <c r="AT233" s="185" t="s">
        <v>198</v>
      </c>
      <c r="AU233" s="185" t="s">
        <v>84</v>
      </c>
      <c r="AY233" s="84" t="s">
        <v>146</v>
      </c>
      <c r="BE233" s="186">
        <f t="shared" si="34"/>
        <v>0</v>
      </c>
      <c r="BF233" s="186">
        <f t="shared" si="35"/>
        <v>0</v>
      </c>
      <c r="BG233" s="186">
        <f t="shared" si="36"/>
        <v>0</v>
      </c>
      <c r="BH233" s="186">
        <f t="shared" si="37"/>
        <v>0</v>
      </c>
      <c r="BI233" s="186">
        <f t="shared" si="38"/>
        <v>0</v>
      </c>
      <c r="BJ233" s="84" t="s">
        <v>84</v>
      </c>
      <c r="BK233" s="186">
        <f t="shared" si="39"/>
        <v>0</v>
      </c>
      <c r="BL233" s="84" t="s">
        <v>195</v>
      </c>
      <c r="BM233" s="185" t="s">
        <v>793</v>
      </c>
    </row>
    <row r="234" spans="1:65" s="94" customFormat="1" ht="24" customHeight="1">
      <c r="A234" s="91"/>
      <c r="B234" s="92"/>
      <c r="C234" s="173" t="s">
        <v>443</v>
      </c>
      <c r="D234" s="173" t="s">
        <v>149</v>
      </c>
      <c r="E234" s="174" t="s">
        <v>794</v>
      </c>
      <c r="F234" s="175" t="s">
        <v>795</v>
      </c>
      <c r="G234" s="176" t="s">
        <v>161</v>
      </c>
      <c r="H234" s="177">
        <v>13</v>
      </c>
      <c r="I234" s="79"/>
      <c r="J234" s="178">
        <f t="shared" si="30"/>
        <v>0</v>
      </c>
      <c r="K234" s="179"/>
      <c r="L234" s="92"/>
      <c r="M234" s="180" t="s">
        <v>1</v>
      </c>
      <c r="N234" s="181" t="s">
        <v>39</v>
      </c>
      <c r="O234" s="182"/>
      <c r="P234" s="183">
        <f t="shared" si="31"/>
        <v>0</v>
      </c>
      <c r="Q234" s="183">
        <v>0</v>
      </c>
      <c r="R234" s="183">
        <f t="shared" si="32"/>
        <v>0</v>
      </c>
      <c r="S234" s="183">
        <v>0</v>
      </c>
      <c r="T234" s="184">
        <f t="shared" si="33"/>
        <v>0</v>
      </c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R234" s="185" t="s">
        <v>195</v>
      </c>
      <c r="AT234" s="185" t="s">
        <v>149</v>
      </c>
      <c r="AU234" s="185" t="s">
        <v>84</v>
      </c>
      <c r="AY234" s="84" t="s">
        <v>146</v>
      </c>
      <c r="BE234" s="186">
        <f t="shared" si="34"/>
        <v>0</v>
      </c>
      <c r="BF234" s="186">
        <f t="shared" si="35"/>
        <v>0</v>
      </c>
      <c r="BG234" s="186">
        <f t="shared" si="36"/>
        <v>0</v>
      </c>
      <c r="BH234" s="186">
        <f t="shared" si="37"/>
        <v>0</v>
      </c>
      <c r="BI234" s="186">
        <f t="shared" si="38"/>
        <v>0</v>
      </c>
      <c r="BJ234" s="84" t="s">
        <v>84</v>
      </c>
      <c r="BK234" s="186">
        <f t="shared" si="39"/>
        <v>0</v>
      </c>
      <c r="BL234" s="84" t="s">
        <v>195</v>
      </c>
      <c r="BM234" s="185" t="s">
        <v>796</v>
      </c>
    </row>
    <row r="235" spans="2:51" s="187" customFormat="1" ht="12">
      <c r="B235" s="188"/>
      <c r="D235" s="189" t="s">
        <v>155</v>
      </c>
      <c r="E235" s="190" t="s">
        <v>1</v>
      </c>
      <c r="F235" s="191" t="s">
        <v>1227</v>
      </c>
      <c r="H235" s="192">
        <v>13</v>
      </c>
      <c r="I235" s="80"/>
      <c r="L235" s="188"/>
      <c r="M235" s="193"/>
      <c r="N235" s="194"/>
      <c r="O235" s="194"/>
      <c r="P235" s="194"/>
      <c r="Q235" s="194"/>
      <c r="R235" s="194"/>
      <c r="S235" s="194"/>
      <c r="T235" s="195"/>
      <c r="AT235" s="190" t="s">
        <v>155</v>
      </c>
      <c r="AU235" s="190" t="s">
        <v>84</v>
      </c>
      <c r="AV235" s="187" t="s">
        <v>84</v>
      </c>
      <c r="AW235" s="187" t="s">
        <v>29</v>
      </c>
      <c r="AX235" s="187" t="s">
        <v>81</v>
      </c>
      <c r="AY235" s="190" t="s">
        <v>146</v>
      </c>
    </row>
    <row r="236" spans="1:65" s="94" customFormat="1" ht="84" customHeight="1">
      <c r="A236" s="91"/>
      <c r="B236" s="92"/>
      <c r="C236" s="196" t="s">
        <v>447</v>
      </c>
      <c r="D236" s="196" t="s">
        <v>198</v>
      </c>
      <c r="E236" s="197" t="s">
        <v>798</v>
      </c>
      <c r="F236" s="198" t="s">
        <v>799</v>
      </c>
      <c r="G236" s="199" t="s">
        <v>161</v>
      </c>
      <c r="H236" s="200">
        <v>8</v>
      </c>
      <c r="I236" s="81"/>
      <c r="J236" s="201">
        <f aca="true" t="shared" si="40" ref="J236:J256">ROUND(I236*H236,2)</f>
        <v>0</v>
      </c>
      <c r="K236" s="202"/>
      <c r="L236" s="203"/>
      <c r="M236" s="204" t="s">
        <v>1</v>
      </c>
      <c r="N236" s="205" t="s">
        <v>39</v>
      </c>
      <c r="O236" s="182"/>
      <c r="P236" s="183">
        <f aca="true" t="shared" si="41" ref="P236:P256">O236*H236</f>
        <v>0</v>
      </c>
      <c r="Q236" s="183">
        <v>0.00054</v>
      </c>
      <c r="R236" s="183">
        <f aca="true" t="shared" si="42" ref="R236:R256">Q236*H236</f>
        <v>0.00432</v>
      </c>
      <c r="S236" s="183">
        <v>0</v>
      </c>
      <c r="T236" s="184">
        <f aca="true" t="shared" si="43" ref="T236:T256">S236*H236</f>
        <v>0</v>
      </c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R236" s="185" t="s">
        <v>201</v>
      </c>
      <c r="AT236" s="185" t="s">
        <v>198</v>
      </c>
      <c r="AU236" s="185" t="s">
        <v>84</v>
      </c>
      <c r="AY236" s="84" t="s">
        <v>146</v>
      </c>
      <c r="BE236" s="186">
        <f aca="true" t="shared" si="44" ref="BE236:BE256">IF(N236="základní",J236,0)</f>
        <v>0</v>
      </c>
      <c r="BF236" s="186">
        <f aca="true" t="shared" si="45" ref="BF236:BF256">IF(N236="snížená",J236,0)</f>
        <v>0</v>
      </c>
      <c r="BG236" s="186">
        <f aca="true" t="shared" si="46" ref="BG236:BG256">IF(N236="zákl. přenesená",J236,0)</f>
        <v>0</v>
      </c>
      <c r="BH236" s="186">
        <f aca="true" t="shared" si="47" ref="BH236:BH256">IF(N236="sníž. přenesená",J236,0)</f>
        <v>0</v>
      </c>
      <c r="BI236" s="186">
        <f aca="true" t="shared" si="48" ref="BI236:BI256">IF(N236="nulová",J236,0)</f>
        <v>0</v>
      </c>
      <c r="BJ236" s="84" t="s">
        <v>84</v>
      </c>
      <c r="BK236" s="186">
        <f aca="true" t="shared" si="49" ref="BK236:BK256">ROUND(I236*H236,2)</f>
        <v>0</v>
      </c>
      <c r="BL236" s="84" t="s">
        <v>195</v>
      </c>
      <c r="BM236" s="185" t="s">
        <v>800</v>
      </c>
    </row>
    <row r="237" spans="1:65" s="94" customFormat="1" ht="84" customHeight="1">
      <c r="A237" s="91"/>
      <c r="B237" s="92"/>
      <c r="C237" s="196" t="s">
        <v>451</v>
      </c>
      <c r="D237" s="196" t="s">
        <v>198</v>
      </c>
      <c r="E237" s="197" t="s">
        <v>801</v>
      </c>
      <c r="F237" s="198" t="s">
        <v>802</v>
      </c>
      <c r="G237" s="199" t="s">
        <v>161</v>
      </c>
      <c r="H237" s="200">
        <v>5</v>
      </c>
      <c r="I237" s="81"/>
      <c r="J237" s="201">
        <f t="shared" si="40"/>
        <v>0</v>
      </c>
      <c r="K237" s="202"/>
      <c r="L237" s="203"/>
      <c r="M237" s="204" t="s">
        <v>1</v>
      </c>
      <c r="N237" s="205" t="s">
        <v>39</v>
      </c>
      <c r="O237" s="182"/>
      <c r="P237" s="183">
        <f t="shared" si="41"/>
        <v>0</v>
      </c>
      <c r="Q237" s="183">
        <v>0.00054</v>
      </c>
      <c r="R237" s="183">
        <f t="shared" si="42"/>
        <v>0.0027</v>
      </c>
      <c r="S237" s="183">
        <v>0</v>
      </c>
      <c r="T237" s="184">
        <f t="shared" si="43"/>
        <v>0</v>
      </c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R237" s="185" t="s">
        <v>201</v>
      </c>
      <c r="AT237" s="185" t="s">
        <v>198</v>
      </c>
      <c r="AU237" s="185" t="s">
        <v>84</v>
      </c>
      <c r="AY237" s="84" t="s">
        <v>146</v>
      </c>
      <c r="BE237" s="186">
        <f t="shared" si="44"/>
        <v>0</v>
      </c>
      <c r="BF237" s="186">
        <f t="shared" si="45"/>
        <v>0</v>
      </c>
      <c r="BG237" s="186">
        <f t="shared" si="46"/>
        <v>0</v>
      </c>
      <c r="BH237" s="186">
        <f t="shared" si="47"/>
        <v>0</v>
      </c>
      <c r="BI237" s="186">
        <f t="shared" si="48"/>
        <v>0</v>
      </c>
      <c r="BJ237" s="84" t="s">
        <v>84</v>
      </c>
      <c r="BK237" s="186">
        <f t="shared" si="49"/>
        <v>0</v>
      </c>
      <c r="BL237" s="84" t="s">
        <v>195</v>
      </c>
      <c r="BM237" s="185" t="s">
        <v>803</v>
      </c>
    </row>
    <row r="238" spans="1:65" s="94" customFormat="1" ht="16.5" customHeight="1">
      <c r="A238" s="91"/>
      <c r="B238" s="92"/>
      <c r="C238" s="173" t="s">
        <v>455</v>
      </c>
      <c r="D238" s="173" t="s">
        <v>149</v>
      </c>
      <c r="E238" s="174" t="s">
        <v>804</v>
      </c>
      <c r="F238" s="175" t="s">
        <v>805</v>
      </c>
      <c r="G238" s="176" t="s">
        <v>161</v>
      </c>
      <c r="H238" s="177">
        <v>9</v>
      </c>
      <c r="I238" s="79"/>
      <c r="J238" s="178">
        <f t="shared" si="40"/>
        <v>0</v>
      </c>
      <c r="K238" s="179"/>
      <c r="L238" s="92"/>
      <c r="M238" s="180" t="s">
        <v>1</v>
      </c>
      <c r="N238" s="181" t="s">
        <v>39</v>
      </c>
      <c r="O238" s="182"/>
      <c r="P238" s="183">
        <f t="shared" si="41"/>
        <v>0</v>
      </c>
      <c r="Q238" s="183">
        <v>0</v>
      </c>
      <c r="R238" s="183">
        <f t="shared" si="42"/>
        <v>0</v>
      </c>
      <c r="S238" s="183">
        <v>0</v>
      </c>
      <c r="T238" s="184">
        <f t="shared" si="43"/>
        <v>0</v>
      </c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R238" s="185" t="s">
        <v>195</v>
      </c>
      <c r="AT238" s="185" t="s">
        <v>149</v>
      </c>
      <c r="AU238" s="185" t="s">
        <v>84</v>
      </c>
      <c r="AY238" s="84" t="s">
        <v>146</v>
      </c>
      <c r="BE238" s="186">
        <f t="shared" si="44"/>
        <v>0</v>
      </c>
      <c r="BF238" s="186">
        <f t="shared" si="45"/>
        <v>0</v>
      </c>
      <c r="BG238" s="186">
        <f t="shared" si="46"/>
        <v>0</v>
      </c>
      <c r="BH238" s="186">
        <f t="shared" si="47"/>
        <v>0</v>
      </c>
      <c r="BI238" s="186">
        <f t="shared" si="48"/>
        <v>0</v>
      </c>
      <c r="BJ238" s="84" t="s">
        <v>84</v>
      </c>
      <c r="BK238" s="186">
        <f t="shared" si="49"/>
        <v>0</v>
      </c>
      <c r="BL238" s="84" t="s">
        <v>195</v>
      </c>
      <c r="BM238" s="185" t="s">
        <v>806</v>
      </c>
    </row>
    <row r="239" spans="1:65" s="94" customFormat="1" ht="60" customHeight="1">
      <c r="A239" s="91"/>
      <c r="B239" s="92"/>
      <c r="C239" s="196" t="s">
        <v>461</v>
      </c>
      <c r="D239" s="196" t="s">
        <v>198</v>
      </c>
      <c r="E239" s="197" t="s">
        <v>807</v>
      </c>
      <c r="F239" s="198" t="s">
        <v>808</v>
      </c>
      <c r="G239" s="199" t="s">
        <v>161</v>
      </c>
      <c r="H239" s="200">
        <v>9</v>
      </c>
      <c r="I239" s="81"/>
      <c r="J239" s="201">
        <f t="shared" si="40"/>
        <v>0</v>
      </c>
      <c r="K239" s="202"/>
      <c r="L239" s="203"/>
      <c r="M239" s="204" t="s">
        <v>1</v>
      </c>
      <c r="N239" s="205" t="s">
        <v>39</v>
      </c>
      <c r="O239" s="182"/>
      <c r="P239" s="183">
        <f t="shared" si="41"/>
        <v>0</v>
      </c>
      <c r="Q239" s="183">
        <v>0</v>
      </c>
      <c r="R239" s="183">
        <f t="shared" si="42"/>
        <v>0</v>
      </c>
      <c r="S239" s="183">
        <v>0</v>
      </c>
      <c r="T239" s="184">
        <f t="shared" si="43"/>
        <v>0</v>
      </c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R239" s="185" t="s">
        <v>201</v>
      </c>
      <c r="AT239" s="185" t="s">
        <v>198</v>
      </c>
      <c r="AU239" s="185" t="s">
        <v>84</v>
      </c>
      <c r="AY239" s="84" t="s">
        <v>146</v>
      </c>
      <c r="BE239" s="186">
        <f t="shared" si="44"/>
        <v>0</v>
      </c>
      <c r="BF239" s="186">
        <f t="shared" si="45"/>
        <v>0</v>
      </c>
      <c r="BG239" s="186">
        <f t="shared" si="46"/>
        <v>0</v>
      </c>
      <c r="BH239" s="186">
        <f t="shared" si="47"/>
        <v>0</v>
      </c>
      <c r="BI239" s="186">
        <f t="shared" si="48"/>
        <v>0</v>
      </c>
      <c r="BJ239" s="84" t="s">
        <v>84</v>
      </c>
      <c r="BK239" s="186">
        <f t="shared" si="49"/>
        <v>0</v>
      </c>
      <c r="BL239" s="84" t="s">
        <v>195</v>
      </c>
      <c r="BM239" s="185" t="s">
        <v>809</v>
      </c>
    </row>
    <row r="240" spans="1:65" s="94" customFormat="1" ht="24" customHeight="1">
      <c r="A240" s="91"/>
      <c r="B240" s="92"/>
      <c r="C240" s="173" t="s">
        <v>465</v>
      </c>
      <c r="D240" s="173" t="s">
        <v>149</v>
      </c>
      <c r="E240" s="174" t="s">
        <v>810</v>
      </c>
      <c r="F240" s="175" t="s">
        <v>811</v>
      </c>
      <c r="G240" s="176" t="s">
        <v>161</v>
      </c>
      <c r="H240" s="177">
        <v>17</v>
      </c>
      <c r="I240" s="79"/>
      <c r="J240" s="178">
        <f t="shared" si="40"/>
        <v>0</v>
      </c>
      <c r="K240" s="179"/>
      <c r="L240" s="92"/>
      <c r="M240" s="180" t="s">
        <v>1</v>
      </c>
      <c r="N240" s="181" t="s">
        <v>39</v>
      </c>
      <c r="O240" s="182"/>
      <c r="P240" s="183">
        <f t="shared" si="41"/>
        <v>0</v>
      </c>
      <c r="Q240" s="183">
        <v>0</v>
      </c>
      <c r="R240" s="183">
        <f t="shared" si="42"/>
        <v>0</v>
      </c>
      <c r="S240" s="183">
        <v>0</v>
      </c>
      <c r="T240" s="184">
        <f t="shared" si="43"/>
        <v>0</v>
      </c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R240" s="185" t="s">
        <v>195</v>
      </c>
      <c r="AT240" s="185" t="s">
        <v>149</v>
      </c>
      <c r="AU240" s="185" t="s">
        <v>84</v>
      </c>
      <c r="AY240" s="84" t="s">
        <v>146</v>
      </c>
      <c r="BE240" s="186">
        <f t="shared" si="44"/>
        <v>0</v>
      </c>
      <c r="BF240" s="186">
        <f t="shared" si="45"/>
        <v>0</v>
      </c>
      <c r="BG240" s="186">
        <f t="shared" si="46"/>
        <v>0</v>
      </c>
      <c r="BH240" s="186">
        <f t="shared" si="47"/>
        <v>0</v>
      </c>
      <c r="BI240" s="186">
        <f t="shared" si="48"/>
        <v>0</v>
      </c>
      <c r="BJ240" s="84" t="s">
        <v>84</v>
      </c>
      <c r="BK240" s="186">
        <f t="shared" si="49"/>
        <v>0</v>
      </c>
      <c r="BL240" s="84" t="s">
        <v>195</v>
      </c>
      <c r="BM240" s="185" t="s">
        <v>1228</v>
      </c>
    </row>
    <row r="241" spans="1:65" s="94" customFormat="1" ht="16.5" customHeight="1">
      <c r="A241" s="91"/>
      <c r="B241" s="92"/>
      <c r="C241" s="196" t="s">
        <v>469</v>
      </c>
      <c r="D241" s="196" t="s">
        <v>198</v>
      </c>
      <c r="E241" s="197" t="s">
        <v>813</v>
      </c>
      <c r="F241" s="198" t="s">
        <v>814</v>
      </c>
      <c r="G241" s="199" t="s">
        <v>161</v>
      </c>
      <c r="H241" s="200">
        <v>15</v>
      </c>
      <c r="I241" s="81"/>
      <c r="J241" s="201">
        <f t="shared" si="40"/>
        <v>0</v>
      </c>
      <c r="K241" s="202"/>
      <c r="L241" s="203"/>
      <c r="M241" s="204" t="s">
        <v>1</v>
      </c>
      <c r="N241" s="205" t="s">
        <v>39</v>
      </c>
      <c r="O241" s="182"/>
      <c r="P241" s="183">
        <f t="shared" si="41"/>
        <v>0</v>
      </c>
      <c r="Q241" s="183">
        <v>0.0005</v>
      </c>
      <c r="R241" s="183">
        <f t="shared" si="42"/>
        <v>0.0075</v>
      </c>
      <c r="S241" s="183">
        <v>0</v>
      </c>
      <c r="T241" s="184">
        <f t="shared" si="43"/>
        <v>0</v>
      </c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R241" s="185" t="s">
        <v>201</v>
      </c>
      <c r="AT241" s="185" t="s">
        <v>198</v>
      </c>
      <c r="AU241" s="185" t="s">
        <v>84</v>
      </c>
      <c r="AY241" s="84" t="s">
        <v>146</v>
      </c>
      <c r="BE241" s="186">
        <f t="shared" si="44"/>
        <v>0</v>
      </c>
      <c r="BF241" s="186">
        <f t="shared" si="45"/>
        <v>0</v>
      </c>
      <c r="BG241" s="186">
        <f t="shared" si="46"/>
        <v>0</v>
      </c>
      <c r="BH241" s="186">
        <f t="shared" si="47"/>
        <v>0</v>
      </c>
      <c r="BI241" s="186">
        <f t="shared" si="48"/>
        <v>0</v>
      </c>
      <c r="BJ241" s="84" t="s">
        <v>84</v>
      </c>
      <c r="BK241" s="186">
        <f t="shared" si="49"/>
        <v>0</v>
      </c>
      <c r="BL241" s="84" t="s">
        <v>195</v>
      </c>
      <c r="BM241" s="185" t="s">
        <v>1229</v>
      </c>
    </row>
    <row r="242" spans="1:65" s="94" customFormat="1" ht="24" customHeight="1">
      <c r="A242" s="91"/>
      <c r="B242" s="92"/>
      <c r="C242" s="196" t="s">
        <v>473</v>
      </c>
      <c r="D242" s="196" t="s">
        <v>198</v>
      </c>
      <c r="E242" s="197" t="s">
        <v>816</v>
      </c>
      <c r="F242" s="198" t="s">
        <v>817</v>
      </c>
      <c r="G242" s="199" t="s">
        <v>161</v>
      </c>
      <c r="H242" s="200">
        <v>2</v>
      </c>
      <c r="I242" s="81"/>
      <c r="J242" s="201">
        <f t="shared" si="40"/>
        <v>0</v>
      </c>
      <c r="K242" s="202"/>
      <c r="L242" s="203"/>
      <c r="M242" s="204" t="s">
        <v>1</v>
      </c>
      <c r="N242" s="205" t="s">
        <v>39</v>
      </c>
      <c r="O242" s="182"/>
      <c r="P242" s="183">
        <f t="shared" si="41"/>
        <v>0</v>
      </c>
      <c r="Q242" s="183">
        <v>0</v>
      </c>
      <c r="R242" s="183">
        <f t="shared" si="42"/>
        <v>0</v>
      </c>
      <c r="S242" s="183">
        <v>0</v>
      </c>
      <c r="T242" s="184">
        <f t="shared" si="43"/>
        <v>0</v>
      </c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R242" s="185" t="s">
        <v>201</v>
      </c>
      <c r="AT242" s="185" t="s">
        <v>198</v>
      </c>
      <c r="AU242" s="185" t="s">
        <v>84</v>
      </c>
      <c r="AY242" s="84" t="s">
        <v>146</v>
      </c>
      <c r="BE242" s="186">
        <f t="shared" si="44"/>
        <v>0</v>
      </c>
      <c r="BF242" s="186">
        <f t="shared" si="45"/>
        <v>0</v>
      </c>
      <c r="BG242" s="186">
        <f t="shared" si="46"/>
        <v>0</v>
      </c>
      <c r="BH242" s="186">
        <f t="shared" si="47"/>
        <v>0</v>
      </c>
      <c r="BI242" s="186">
        <f t="shared" si="48"/>
        <v>0</v>
      </c>
      <c r="BJ242" s="84" t="s">
        <v>84</v>
      </c>
      <c r="BK242" s="186">
        <f t="shared" si="49"/>
        <v>0</v>
      </c>
      <c r="BL242" s="84" t="s">
        <v>195</v>
      </c>
      <c r="BM242" s="185" t="s">
        <v>1230</v>
      </c>
    </row>
    <row r="243" spans="1:65" s="94" customFormat="1" ht="24" customHeight="1">
      <c r="A243" s="91"/>
      <c r="B243" s="92"/>
      <c r="C243" s="173" t="s">
        <v>477</v>
      </c>
      <c r="D243" s="173" t="s">
        <v>149</v>
      </c>
      <c r="E243" s="174" t="s">
        <v>819</v>
      </c>
      <c r="F243" s="175" t="s">
        <v>820</v>
      </c>
      <c r="G243" s="176" t="s">
        <v>161</v>
      </c>
      <c r="H243" s="177">
        <v>3</v>
      </c>
      <c r="I243" s="79"/>
      <c r="J243" s="178">
        <f t="shared" si="40"/>
        <v>0</v>
      </c>
      <c r="K243" s="179"/>
      <c r="L243" s="92"/>
      <c r="M243" s="180" t="s">
        <v>1</v>
      </c>
      <c r="N243" s="181" t="s">
        <v>39</v>
      </c>
      <c r="O243" s="182"/>
      <c r="P243" s="183">
        <f t="shared" si="41"/>
        <v>0</v>
      </c>
      <c r="Q243" s="183">
        <v>0</v>
      </c>
      <c r="R243" s="183">
        <f t="shared" si="42"/>
        <v>0</v>
      </c>
      <c r="S243" s="183">
        <v>0</v>
      </c>
      <c r="T243" s="184">
        <f t="shared" si="43"/>
        <v>0</v>
      </c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R243" s="185" t="s">
        <v>195</v>
      </c>
      <c r="AT243" s="185" t="s">
        <v>149</v>
      </c>
      <c r="AU243" s="185" t="s">
        <v>84</v>
      </c>
      <c r="AY243" s="84" t="s">
        <v>146</v>
      </c>
      <c r="BE243" s="186">
        <f t="shared" si="44"/>
        <v>0</v>
      </c>
      <c r="BF243" s="186">
        <f t="shared" si="45"/>
        <v>0</v>
      </c>
      <c r="BG243" s="186">
        <f t="shared" si="46"/>
        <v>0</v>
      </c>
      <c r="BH243" s="186">
        <f t="shared" si="47"/>
        <v>0</v>
      </c>
      <c r="BI243" s="186">
        <f t="shared" si="48"/>
        <v>0</v>
      </c>
      <c r="BJ243" s="84" t="s">
        <v>84</v>
      </c>
      <c r="BK243" s="186">
        <f t="shared" si="49"/>
        <v>0</v>
      </c>
      <c r="BL243" s="84" t="s">
        <v>195</v>
      </c>
      <c r="BM243" s="185" t="s">
        <v>821</v>
      </c>
    </row>
    <row r="244" spans="1:65" s="94" customFormat="1" ht="36" customHeight="1">
      <c r="A244" s="91"/>
      <c r="B244" s="92"/>
      <c r="C244" s="196" t="s">
        <v>481</v>
      </c>
      <c r="D244" s="196" t="s">
        <v>198</v>
      </c>
      <c r="E244" s="197" t="s">
        <v>822</v>
      </c>
      <c r="F244" s="198" t="s">
        <v>823</v>
      </c>
      <c r="G244" s="199" t="s">
        <v>161</v>
      </c>
      <c r="H244" s="200">
        <v>3</v>
      </c>
      <c r="I244" s="81"/>
      <c r="J244" s="201">
        <f t="shared" si="40"/>
        <v>0</v>
      </c>
      <c r="K244" s="202"/>
      <c r="L244" s="203"/>
      <c r="M244" s="204" t="s">
        <v>1</v>
      </c>
      <c r="N244" s="205" t="s">
        <v>39</v>
      </c>
      <c r="O244" s="182"/>
      <c r="P244" s="183">
        <f t="shared" si="41"/>
        <v>0</v>
      </c>
      <c r="Q244" s="183">
        <v>0.00011</v>
      </c>
      <c r="R244" s="183">
        <f t="shared" si="42"/>
        <v>0.00033</v>
      </c>
      <c r="S244" s="183">
        <v>0</v>
      </c>
      <c r="T244" s="184">
        <f t="shared" si="43"/>
        <v>0</v>
      </c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R244" s="185" t="s">
        <v>201</v>
      </c>
      <c r="AT244" s="185" t="s">
        <v>198</v>
      </c>
      <c r="AU244" s="185" t="s">
        <v>84</v>
      </c>
      <c r="AY244" s="84" t="s">
        <v>146</v>
      </c>
      <c r="BE244" s="186">
        <f t="shared" si="44"/>
        <v>0</v>
      </c>
      <c r="BF244" s="186">
        <f t="shared" si="45"/>
        <v>0</v>
      </c>
      <c r="BG244" s="186">
        <f t="shared" si="46"/>
        <v>0</v>
      </c>
      <c r="BH244" s="186">
        <f t="shared" si="47"/>
        <v>0</v>
      </c>
      <c r="BI244" s="186">
        <f t="shared" si="48"/>
        <v>0</v>
      </c>
      <c r="BJ244" s="84" t="s">
        <v>84</v>
      </c>
      <c r="BK244" s="186">
        <f t="shared" si="49"/>
        <v>0</v>
      </c>
      <c r="BL244" s="84" t="s">
        <v>195</v>
      </c>
      <c r="BM244" s="185" t="s">
        <v>824</v>
      </c>
    </row>
    <row r="245" spans="1:65" s="94" customFormat="1" ht="24" customHeight="1">
      <c r="A245" s="91"/>
      <c r="B245" s="92"/>
      <c r="C245" s="173" t="s">
        <v>485</v>
      </c>
      <c r="D245" s="173" t="s">
        <v>149</v>
      </c>
      <c r="E245" s="174" t="s">
        <v>819</v>
      </c>
      <c r="F245" s="175" t="s">
        <v>820</v>
      </c>
      <c r="G245" s="176" t="s">
        <v>161</v>
      </c>
      <c r="H245" s="177">
        <v>1</v>
      </c>
      <c r="I245" s="79"/>
      <c r="J245" s="178">
        <f t="shared" si="40"/>
        <v>0</v>
      </c>
      <c r="K245" s="179"/>
      <c r="L245" s="92"/>
      <c r="M245" s="180" t="s">
        <v>1</v>
      </c>
      <c r="N245" s="181" t="s">
        <v>39</v>
      </c>
      <c r="O245" s="182"/>
      <c r="P245" s="183">
        <f t="shared" si="41"/>
        <v>0</v>
      </c>
      <c r="Q245" s="183">
        <v>0</v>
      </c>
      <c r="R245" s="183">
        <f t="shared" si="42"/>
        <v>0</v>
      </c>
      <c r="S245" s="183">
        <v>0</v>
      </c>
      <c r="T245" s="184">
        <f t="shared" si="43"/>
        <v>0</v>
      </c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R245" s="185" t="s">
        <v>195</v>
      </c>
      <c r="AT245" s="185" t="s">
        <v>149</v>
      </c>
      <c r="AU245" s="185" t="s">
        <v>84</v>
      </c>
      <c r="AY245" s="84" t="s">
        <v>146</v>
      </c>
      <c r="BE245" s="186">
        <f t="shared" si="44"/>
        <v>0</v>
      </c>
      <c r="BF245" s="186">
        <f t="shared" si="45"/>
        <v>0</v>
      </c>
      <c r="BG245" s="186">
        <f t="shared" si="46"/>
        <v>0</v>
      </c>
      <c r="BH245" s="186">
        <f t="shared" si="47"/>
        <v>0</v>
      </c>
      <c r="BI245" s="186">
        <f t="shared" si="48"/>
        <v>0</v>
      </c>
      <c r="BJ245" s="84" t="s">
        <v>84</v>
      </c>
      <c r="BK245" s="186">
        <f t="shared" si="49"/>
        <v>0</v>
      </c>
      <c r="BL245" s="84" t="s">
        <v>195</v>
      </c>
      <c r="BM245" s="185" t="s">
        <v>825</v>
      </c>
    </row>
    <row r="246" spans="1:65" s="94" customFormat="1" ht="24" customHeight="1">
      <c r="A246" s="91"/>
      <c r="B246" s="92"/>
      <c r="C246" s="196" t="s">
        <v>489</v>
      </c>
      <c r="D246" s="196" t="s">
        <v>198</v>
      </c>
      <c r="E246" s="197" t="s">
        <v>826</v>
      </c>
      <c r="F246" s="198" t="s">
        <v>827</v>
      </c>
      <c r="G246" s="199" t="s">
        <v>161</v>
      </c>
      <c r="H246" s="200">
        <v>1</v>
      </c>
      <c r="I246" s="81"/>
      <c r="J246" s="201">
        <f t="shared" si="40"/>
        <v>0</v>
      </c>
      <c r="K246" s="202"/>
      <c r="L246" s="203"/>
      <c r="M246" s="204" t="s">
        <v>1</v>
      </c>
      <c r="N246" s="205" t="s">
        <v>39</v>
      </c>
      <c r="O246" s="182"/>
      <c r="P246" s="183">
        <f t="shared" si="41"/>
        <v>0</v>
      </c>
      <c r="Q246" s="183">
        <v>0.0755</v>
      </c>
      <c r="R246" s="183">
        <f t="shared" si="42"/>
        <v>0.0755</v>
      </c>
      <c r="S246" s="183">
        <v>0</v>
      </c>
      <c r="T246" s="184">
        <f t="shared" si="43"/>
        <v>0</v>
      </c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R246" s="185" t="s">
        <v>201</v>
      </c>
      <c r="AT246" s="185" t="s">
        <v>198</v>
      </c>
      <c r="AU246" s="185" t="s">
        <v>84</v>
      </c>
      <c r="AY246" s="84" t="s">
        <v>146</v>
      </c>
      <c r="BE246" s="186">
        <f t="shared" si="44"/>
        <v>0</v>
      </c>
      <c r="BF246" s="186">
        <f t="shared" si="45"/>
        <v>0</v>
      </c>
      <c r="BG246" s="186">
        <f t="shared" si="46"/>
        <v>0</v>
      </c>
      <c r="BH246" s="186">
        <f t="shared" si="47"/>
        <v>0</v>
      </c>
      <c r="BI246" s="186">
        <f t="shared" si="48"/>
        <v>0</v>
      </c>
      <c r="BJ246" s="84" t="s">
        <v>84</v>
      </c>
      <c r="BK246" s="186">
        <f t="shared" si="49"/>
        <v>0</v>
      </c>
      <c r="BL246" s="84" t="s">
        <v>195</v>
      </c>
      <c r="BM246" s="185" t="s">
        <v>828</v>
      </c>
    </row>
    <row r="247" spans="1:65" s="94" customFormat="1" ht="24" customHeight="1">
      <c r="A247" s="91"/>
      <c r="B247" s="92"/>
      <c r="C247" s="173" t="s">
        <v>494</v>
      </c>
      <c r="D247" s="173" t="s">
        <v>149</v>
      </c>
      <c r="E247" s="174" t="s">
        <v>829</v>
      </c>
      <c r="F247" s="175" t="s">
        <v>830</v>
      </c>
      <c r="G247" s="176" t="s">
        <v>161</v>
      </c>
      <c r="H247" s="177">
        <v>10</v>
      </c>
      <c r="I247" s="79"/>
      <c r="J247" s="178">
        <f t="shared" si="40"/>
        <v>0</v>
      </c>
      <c r="K247" s="179"/>
      <c r="L247" s="92"/>
      <c r="M247" s="180" t="s">
        <v>1</v>
      </c>
      <c r="N247" s="181" t="s">
        <v>39</v>
      </c>
      <c r="O247" s="182"/>
      <c r="P247" s="183">
        <f t="shared" si="41"/>
        <v>0</v>
      </c>
      <c r="Q247" s="183">
        <v>0</v>
      </c>
      <c r="R247" s="183">
        <f t="shared" si="42"/>
        <v>0</v>
      </c>
      <c r="S247" s="183">
        <v>0</v>
      </c>
      <c r="T247" s="184">
        <f t="shared" si="43"/>
        <v>0</v>
      </c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R247" s="185" t="s">
        <v>195</v>
      </c>
      <c r="AT247" s="185" t="s">
        <v>149</v>
      </c>
      <c r="AU247" s="185" t="s">
        <v>84</v>
      </c>
      <c r="AY247" s="84" t="s">
        <v>146</v>
      </c>
      <c r="BE247" s="186">
        <f t="shared" si="44"/>
        <v>0</v>
      </c>
      <c r="BF247" s="186">
        <f t="shared" si="45"/>
        <v>0</v>
      </c>
      <c r="BG247" s="186">
        <f t="shared" si="46"/>
        <v>0</v>
      </c>
      <c r="BH247" s="186">
        <f t="shared" si="47"/>
        <v>0</v>
      </c>
      <c r="BI247" s="186">
        <f t="shared" si="48"/>
        <v>0</v>
      </c>
      <c r="BJ247" s="84" t="s">
        <v>84</v>
      </c>
      <c r="BK247" s="186">
        <f t="shared" si="49"/>
        <v>0</v>
      </c>
      <c r="BL247" s="84" t="s">
        <v>195</v>
      </c>
      <c r="BM247" s="185" t="s">
        <v>1231</v>
      </c>
    </row>
    <row r="248" spans="1:65" s="94" customFormat="1" ht="16.5" customHeight="1">
      <c r="A248" s="91"/>
      <c r="B248" s="92"/>
      <c r="C248" s="196" t="s">
        <v>498</v>
      </c>
      <c r="D248" s="196" t="s">
        <v>198</v>
      </c>
      <c r="E248" s="197" t="s">
        <v>832</v>
      </c>
      <c r="F248" s="198" t="s">
        <v>833</v>
      </c>
      <c r="G248" s="199" t="s">
        <v>161</v>
      </c>
      <c r="H248" s="200">
        <v>10</v>
      </c>
      <c r="I248" s="81"/>
      <c r="J248" s="201">
        <f t="shared" si="40"/>
        <v>0</v>
      </c>
      <c r="K248" s="202"/>
      <c r="L248" s="203"/>
      <c r="M248" s="204" t="s">
        <v>1</v>
      </c>
      <c r="N248" s="205" t="s">
        <v>39</v>
      </c>
      <c r="O248" s="182"/>
      <c r="P248" s="183">
        <f t="shared" si="41"/>
        <v>0</v>
      </c>
      <c r="Q248" s="183">
        <v>0.00019</v>
      </c>
      <c r="R248" s="183">
        <f t="shared" si="42"/>
        <v>0.0019000000000000002</v>
      </c>
      <c r="S248" s="183">
        <v>0</v>
      </c>
      <c r="T248" s="184">
        <f t="shared" si="43"/>
        <v>0</v>
      </c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R248" s="185" t="s">
        <v>201</v>
      </c>
      <c r="AT248" s="185" t="s">
        <v>198</v>
      </c>
      <c r="AU248" s="185" t="s">
        <v>84</v>
      </c>
      <c r="AY248" s="84" t="s">
        <v>146</v>
      </c>
      <c r="BE248" s="186">
        <f t="shared" si="44"/>
        <v>0</v>
      </c>
      <c r="BF248" s="186">
        <f t="shared" si="45"/>
        <v>0</v>
      </c>
      <c r="BG248" s="186">
        <f t="shared" si="46"/>
        <v>0</v>
      </c>
      <c r="BH248" s="186">
        <f t="shared" si="47"/>
        <v>0</v>
      </c>
      <c r="BI248" s="186">
        <f t="shared" si="48"/>
        <v>0</v>
      </c>
      <c r="BJ248" s="84" t="s">
        <v>84</v>
      </c>
      <c r="BK248" s="186">
        <f t="shared" si="49"/>
        <v>0</v>
      </c>
      <c r="BL248" s="84" t="s">
        <v>195</v>
      </c>
      <c r="BM248" s="185" t="s">
        <v>1232</v>
      </c>
    </row>
    <row r="249" spans="1:65" s="94" customFormat="1" ht="24" customHeight="1">
      <c r="A249" s="91"/>
      <c r="B249" s="92"/>
      <c r="C249" s="173" t="s">
        <v>505</v>
      </c>
      <c r="D249" s="173" t="s">
        <v>149</v>
      </c>
      <c r="E249" s="174" t="s">
        <v>835</v>
      </c>
      <c r="F249" s="175" t="s">
        <v>836</v>
      </c>
      <c r="G249" s="176" t="s">
        <v>161</v>
      </c>
      <c r="H249" s="177">
        <v>6</v>
      </c>
      <c r="I249" s="79"/>
      <c r="J249" s="178">
        <f t="shared" si="40"/>
        <v>0</v>
      </c>
      <c r="K249" s="179"/>
      <c r="L249" s="92"/>
      <c r="M249" s="180" t="s">
        <v>1</v>
      </c>
      <c r="N249" s="181" t="s">
        <v>39</v>
      </c>
      <c r="O249" s="182"/>
      <c r="P249" s="183">
        <f t="shared" si="41"/>
        <v>0</v>
      </c>
      <c r="Q249" s="183">
        <v>0</v>
      </c>
      <c r="R249" s="183">
        <f t="shared" si="42"/>
        <v>0</v>
      </c>
      <c r="S249" s="183">
        <v>0</v>
      </c>
      <c r="T249" s="184">
        <f t="shared" si="43"/>
        <v>0</v>
      </c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R249" s="185" t="s">
        <v>153</v>
      </c>
      <c r="AT249" s="185" t="s">
        <v>149</v>
      </c>
      <c r="AU249" s="185" t="s">
        <v>84</v>
      </c>
      <c r="AY249" s="84" t="s">
        <v>146</v>
      </c>
      <c r="BE249" s="186">
        <f t="shared" si="44"/>
        <v>0</v>
      </c>
      <c r="BF249" s="186">
        <f t="shared" si="45"/>
        <v>0</v>
      </c>
      <c r="BG249" s="186">
        <f t="shared" si="46"/>
        <v>0</v>
      </c>
      <c r="BH249" s="186">
        <f t="shared" si="47"/>
        <v>0</v>
      </c>
      <c r="BI249" s="186">
        <f t="shared" si="48"/>
        <v>0</v>
      </c>
      <c r="BJ249" s="84" t="s">
        <v>84</v>
      </c>
      <c r="BK249" s="186">
        <f t="shared" si="49"/>
        <v>0</v>
      </c>
      <c r="BL249" s="84" t="s">
        <v>153</v>
      </c>
      <c r="BM249" s="185" t="s">
        <v>1233</v>
      </c>
    </row>
    <row r="250" spans="1:65" s="94" customFormat="1" ht="16.5" customHeight="1">
      <c r="A250" s="91"/>
      <c r="B250" s="92"/>
      <c r="C250" s="196" t="s">
        <v>509</v>
      </c>
      <c r="D250" s="196" t="s">
        <v>198</v>
      </c>
      <c r="E250" s="197" t="s">
        <v>838</v>
      </c>
      <c r="F250" s="198" t="s">
        <v>839</v>
      </c>
      <c r="G250" s="199" t="s">
        <v>161</v>
      </c>
      <c r="H250" s="200">
        <v>6</v>
      </c>
      <c r="I250" s="81"/>
      <c r="J250" s="201">
        <f t="shared" si="40"/>
        <v>0</v>
      </c>
      <c r="K250" s="202"/>
      <c r="L250" s="203"/>
      <c r="M250" s="204" t="s">
        <v>1</v>
      </c>
      <c r="N250" s="205" t="s">
        <v>39</v>
      </c>
      <c r="O250" s="182"/>
      <c r="P250" s="183">
        <f t="shared" si="41"/>
        <v>0</v>
      </c>
      <c r="Q250" s="183">
        <v>0.00247</v>
      </c>
      <c r="R250" s="183">
        <f t="shared" si="42"/>
        <v>0.01482</v>
      </c>
      <c r="S250" s="183">
        <v>0</v>
      </c>
      <c r="T250" s="184">
        <f t="shared" si="43"/>
        <v>0</v>
      </c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R250" s="185" t="s">
        <v>185</v>
      </c>
      <c r="AT250" s="185" t="s">
        <v>198</v>
      </c>
      <c r="AU250" s="185" t="s">
        <v>84</v>
      </c>
      <c r="AY250" s="84" t="s">
        <v>146</v>
      </c>
      <c r="BE250" s="186">
        <f t="shared" si="44"/>
        <v>0</v>
      </c>
      <c r="BF250" s="186">
        <f t="shared" si="45"/>
        <v>0</v>
      </c>
      <c r="BG250" s="186">
        <f t="shared" si="46"/>
        <v>0</v>
      </c>
      <c r="BH250" s="186">
        <f t="shared" si="47"/>
        <v>0</v>
      </c>
      <c r="BI250" s="186">
        <f t="shared" si="48"/>
        <v>0</v>
      </c>
      <c r="BJ250" s="84" t="s">
        <v>84</v>
      </c>
      <c r="BK250" s="186">
        <f t="shared" si="49"/>
        <v>0</v>
      </c>
      <c r="BL250" s="84" t="s">
        <v>153</v>
      </c>
      <c r="BM250" s="185" t="s">
        <v>1234</v>
      </c>
    </row>
    <row r="251" spans="1:65" s="94" customFormat="1" ht="24" customHeight="1">
      <c r="A251" s="91"/>
      <c r="B251" s="92"/>
      <c r="C251" s="173" t="s">
        <v>514</v>
      </c>
      <c r="D251" s="173" t="s">
        <v>149</v>
      </c>
      <c r="E251" s="174" t="s">
        <v>841</v>
      </c>
      <c r="F251" s="175" t="s">
        <v>842</v>
      </c>
      <c r="G251" s="176" t="s">
        <v>161</v>
      </c>
      <c r="H251" s="177">
        <v>1</v>
      </c>
      <c r="I251" s="79"/>
      <c r="J251" s="178">
        <f t="shared" si="40"/>
        <v>0</v>
      </c>
      <c r="K251" s="179"/>
      <c r="L251" s="92"/>
      <c r="M251" s="180" t="s">
        <v>1</v>
      </c>
      <c r="N251" s="181" t="s">
        <v>39</v>
      </c>
      <c r="O251" s="182"/>
      <c r="P251" s="183">
        <f t="shared" si="41"/>
        <v>0</v>
      </c>
      <c r="Q251" s="183">
        <v>0</v>
      </c>
      <c r="R251" s="183">
        <f t="shared" si="42"/>
        <v>0</v>
      </c>
      <c r="S251" s="183">
        <v>0</v>
      </c>
      <c r="T251" s="184">
        <f t="shared" si="43"/>
        <v>0</v>
      </c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R251" s="185" t="s">
        <v>195</v>
      </c>
      <c r="AT251" s="185" t="s">
        <v>149</v>
      </c>
      <c r="AU251" s="185" t="s">
        <v>84</v>
      </c>
      <c r="AY251" s="84" t="s">
        <v>146</v>
      </c>
      <c r="BE251" s="186">
        <f t="shared" si="44"/>
        <v>0</v>
      </c>
      <c r="BF251" s="186">
        <f t="shared" si="45"/>
        <v>0</v>
      </c>
      <c r="BG251" s="186">
        <f t="shared" si="46"/>
        <v>0</v>
      </c>
      <c r="BH251" s="186">
        <f t="shared" si="47"/>
        <v>0</v>
      </c>
      <c r="BI251" s="186">
        <f t="shared" si="48"/>
        <v>0</v>
      </c>
      <c r="BJ251" s="84" t="s">
        <v>84</v>
      </c>
      <c r="BK251" s="186">
        <f t="shared" si="49"/>
        <v>0</v>
      </c>
      <c r="BL251" s="84" t="s">
        <v>195</v>
      </c>
      <c r="BM251" s="185" t="s">
        <v>1235</v>
      </c>
    </row>
    <row r="252" spans="1:65" s="94" customFormat="1" ht="16.5" customHeight="1">
      <c r="A252" s="91"/>
      <c r="B252" s="92"/>
      <c r="C252" s="196" t="s">
        <v>518</v>
      </c>
      <c r="D252" s="196" t="s">
        <v>198</v>
      </c>
      <c r="E252" s="197" t="s">
        <v>844</v>
      </c>
      <c r="F252" s="198" t="s">
        <v>845</v>
      </c>
      <c r="G252" s="199" t="s">
        <v>161</v>
      </c>
      <c r="H252" s="200">
        <v>1</v>
      </c>
      <c r="I252" s="81"/>
      <c r="J252" s="201">
        <f t="shared" si="40"/>
        <v>0</v>
      </c>
      <c r="K252" s="202"/>
      <c r="L252" s="203"/>
      <c r="M252" s="204" t="s">
        <v>1</v>
      </c>
      <c r="N252" s="205" t="s">
        <v>39</v>
      </c>
      <c r="O252" s="182"/>
      <c r="P252" s="183">
        <f t="shared" si="41"/>
        <v>0</v>
      </c>
      <c r="Q252" s="183">
        <v>0</v>
      </c>
      <c r="R252" s="183">
        <f t="shared" si="42"/>
        <v>0</v>
      </c>
      <c r="S252" s="183">
        <v>0</v>
      </c>
      <c r="T252" s="184">
        <f t="shared" si="43"/>
        <v>0</v>
      </c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R252" s="185" t="s">
        <v>201</v>
      </c>
      <c r="AT252" s="185" t="s">
        <v>198</v>
      </c>
      <c r="AU252" s="185" t="s">
        <v>84</v>
      </c>
      <c r="AY252" s="84" t="s">
        <v>146</v>
      </c>
      <c r="BE252" s="186">
        <f t="shared" si="44"/>
        <v>0</v>
      </c>
      <c r="BF252" s="186">
        <f t="shared" si="45"/>
        <v>0</v>
      </c>
      <c r="BG252" s="186">
        <f t="shared" si="46"/>
        <v>0</v>
      </c>
      <c r="BH252" s="186">
        <f t="shared" si="47"/>
        <v>0</v>
      </c>
      <c r="BI252" s="186">
        <f t="shared" si="48"/>
        <v>0</v>
      </c>
      <c r="BJ252" s="84" t="s">
        <v>84</v>
      </c>
      <c r="BK252" s="186">
        <f t="shared" si="49"/>
        <v>0</v>
      </c>
      <c r="BL252" s="84" t="s">
        <v>195</v>
      </c>
      <c r="BM252" s="185" t="s">
        <v>1236</v>
      </c>
    </row>
    <row r="253" spans="1:65" s="94" customFormat="1" ht="16.5" customHeight="1">
      <c r="A253" s="91"/>
      <c r="B253" s="92"/>
      <c r="C253" s="173" t="s">
        <v>523</v>
      </c>
      <c r="D253" s="173" t="s">
        <v>149</v>
      </c>
      <c r="E253" s="174" t="s">
        <v>847</v>
      </c>
      <c r="F253" s="175" t="s">
        <v>848</v>
      </c>
      <c r="G253" s="176" t="s">
        <v>161</v>
      </c>
      <c r="H253" s="177">
        <v>8</v>
      </c>
      <c r="I253" s="79"/>
      <c r="J253" s="178">
        <f t="shared" si="40"/>
        <v>0</v>
      </c>
      <c r="K253" s="179"/>
      <c r="L253" s="92"/>
      <c r="M253" s="180" t="s">
        <v>1</v>
      </c>
      <c r="N253" s="181" t="s">
        <v>39</v>
      </c>
      <c r="O253" s="182"/>
      <c r="P253" s="183">
        <f t="shared" si="41"/>
        <v>0</v>
      </c>
      <c r="Q253" s="183">
        <v>0</v>
      </c>
      <c r="R253" s="183">
        <f t="shared" si="42"/>
        <v>0</v>
      </c>
      <c r="S253" s="183">
        <v>0</v>
      </c>
      <c r="T253" s="184">
        <f t="shared" si="43"/>
        <v>0</v>
      </c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R253" s="185" t="s">
        <v>195</v>
      </c>
      <c r="AT253" s="185" t="s">
        <v>149</v>
      </c>
      <c r="AU253" s="185" t="s">
        <v>84</v>
      </c>
      <c r="AY253" s="84" t="s">
        <v>146</v>
      </c>
      <c r="BE253" s="186">
        <f t="shared" si="44"/>
        <v>0</v>
      </c>
      <c r="BF253" s="186">
        <f t="shared" si="45"/>
        <v>0</v>
      </c>
      <c r="BG253" s="186">
        <f t="shared" si="46"/>
        <v>0</v>
      </c>
      <c r="BH253" s="186">
        <f t="shared" si="47"/>
        <v>0</v>
      </c>
      <c r="BI253" s="186">
        <f t="shared" si="48"/>
        <v>0</v>
      </c>
      <c r="BJ253" s="84" t="s">
        <v>84</v>
      </c>
      <c r="BK253" s="186">
        <f t="shared" si="49"/>
        <v>0</v>
      </c>
      <c r="BL253" s="84" t="s">
        <v>195</v>
      </c>
      <c r="BM253" s="185" t="s">
        <v>849</v>
      </c>
    </row>
    <row r="254" spans="1:65" s="94" customFormat="1" ht="84" customHeight="1">
      <c r="A254" s="91"/>
      <c r="B254" s="92"/>
      <c r="C254" s="196" t="s">
        <v>527</v>
      </c>
      <c r="D254" s="196" t="s">
        <v>198</v>
      </c>
      <c r="E254" s="197" t="s">
        <v>850</v>
      </c>
      <c r="F254" s="198" t="s">
        <v>1343</v>
      </c>
      <c r="G254" s="199" t="s">
        <v>161</v>
      </c>
      <c r="H254" s="200">
        <v>8</v>
      </c>
      <c r="I254" s="81"/>
      <c r="J254" s="201">
        <f t="shared" si="40"/>
        <v>0</v>
      </c>
      <c r="K254" s="202"/>
      <c r="L254" s="203"/>
      <c r="M254" s="204" t="s">
        <v>1</v>
      </c>
      <c r="N254" s="205" t="s">
        <v>39</v>
      </c>
      <c r="O254" s="182"/>
      <c r="P254" s="183">
        <f t="shared" si="41"/>
        <v>0</v>
      </c>
      <c r="Q254" s="183">
        <v>0.0002</v>
      </c>
      <c r="R254" s="183">
        <f t="shared" si="42"/>
        <v>0.0016</v>
      </c>
      <c r="S254" s="183">
        <v>0</v>
      </c>
      <c r="T254" s="184">
        <f t="shared" si="43"/>
        <v>0</v>
      </c>
      <c r="U254" s="91"/>
      <c r="V254" s="91"/>
      <c r="W254" s="234"/>
      <c r="X254" s="91"/>
      <c r="Y254" s="91"/>
      <c r="Z254" s="91"/>
      <c r="AA254" s="91"/>
      <c r="AB254" s="91"/>
      <c r="AC254" s="91"/>
      <c r="AD254" s="91"/>
      <c r="AE254" s="91"/>
      <c r="AR254" s="185" t="s">
        <v>201</v>
      </c>
      <c r="AT254" s="185" t="s">
        <v>198</v>
      </c>
      <c r="AU254" s="185" t="s">
        <v>84</v>
      </c>
      <c r="AY254" s="84" t="s">
        <v>146</v>
      </c>
      <c r="BE254" s="186">
        <f t="shared" si="44"/>
        <v>0</v>
      </c>
      <c r="BF254" s="186">
        <f t="shared" si="45"/>
        <v>0</v>
      </c>
      <c r="BG254" s="186">
        <f t="shared" si="46"/>
        <v>0</v>
      </c>
      <c r="BH254" s="186">
        <f t="shared" si="47"/>
        <v>0</v>
      </c>
      <c r="BI254" s="186">
        <f t="shared" si="48"/>
        <v>0</v>
      </c>
      <c r="BJ254" s="84" t="s">
        <v>84</v>
      </c>
      <c r="BK254" s="186">
        <f t="shared" si="49"/>
        <v>0</v>
      </c>
      <c r="BL254" s="84" t="s">
        <v>195</v>
      </c>
      <c r="BM254" s="185" t="s">
        <v>851</v>
      </c>
    </row>
    <row r="255" spans="1:65" s="94" customFormat="1" ht="24" customHeight="1">
      <c r="A255" s="91"/>
      <c r="B255" s="92"/>
      <c r="C255" s="173" t="s">
        <v>542</v>
      </c>
      <c r="D255" s="173" t="s">
        <v>149</v>
      </c>
      <c r="E255" s="174" t="s">
        <v>852</v>
      </c>
      <c r="F255" s="175" t="s">
        <v>853</v>
      </c>
      <c r="G255" s="176" t="s">
        <v>161</v>
      </c>
      <c r="H255" s="177">
        <v>4</v>
      </c>
      <c r="I255" s="79"/>
      <c r="J255" s="178">
        <f t="shared" si="40"/>
        <v>0</v>
      </c>
      <c r="K255" s="179"/>
      <c r="L255" s="92"/>
      <c r="M255" s="180" t="s">
        <v>1</v>
      </c>
      <c r="N255" s="181" t="s">
        <v>39</v>
      </c>
      <c r="O255" s="182"/>
      <c r="P255" s="183">
        <f t="shared" si="41"/>
        <v>0</v>
      </c>
      <c r="Q255" s="183">
        <v>0</v>
      </c>
      <c r="R255" s="183">
        <f t="shared" si="42"/>
        <v>0</v>
      </c>
      <c r="S255" s="183">
        <v>0</v>
      </c>
      <c r="T255" s="184">
        <f t="shared" si="43"/>
        <v>0</v>
      </c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R255" s="185" t="s">
        <v>195</v>
      </c>
      <c r="AT255" s="185" t="s">
        <v>149</v>
      </c>
      <c r="AU255" s="185" t="s">
        <v>84</v>
      </c>
      <c r="AY255" s="84" t="s">
        <v>146</v>
      </c>
      <c r="BE255" s="186">
        <f t="shared" si="44"/>
        <v>0</v>
      </c>
      <c r="BF255" s="186">
        <f t="shared" si="45"/>
        <v>0</v>
      </c>
      <c r="BG255" s="186">
        <f t="shared" si="46"/>
        <v>0</v>
      </c>
      <c r="BH255" s="186">
        <f t="shared" si="47"/>
        <v>0</v>
      </c>
      <c r="BI255" s="186">
        <f t="shared" si="48"/>
        <v>0</v>
      </c>
      <c r="BJ255" s="84" t="s">
        <v>84</v>
      </c>
      <c r="BK255" s="186">
        <f t="shared" si="49"/>
        <v>0</v>
      </c>
      <c r="BL255" s="84" t="s">
        <v>195</v>
      </c>
      <c r="BM255" s="185" t="s">
        <v>854</v>
      </c>
    </row>
    <row r="256" spans="1:65" s="94" customFormat="1" ht="16.5" customHeight="1">
      <c r="A256" s="91"/>
      <c r="B256" s="92"/>
      <c r="C256" s="196" t="s">
        <v>546</v>
      </c>
      <c r="D256" s="196" t="s">
        <v>198</v>
      </c>
      <c r="E256" s="197" t="s">
        <v>855</v>
      </c>
      <c r="F256" s="198" t="s">
        <v>856</v>
      </c>
      <c r="G256" s="199" t="s">
        <v>161</v>
      </c>
      <c r="H256" s="200">
        <v>4</v>
      </c>
      <c r="I256" s="81"/>
      <c r="J256" s="201">
        <f t="shared" si="40"/>
        <v>0</v>
      </c>
      <c r="K256" s="202"/>
      <c r="L256" s="203"/>
      <c r="M256" s="204" t="s">
        <v>1</v>
      </c>
      <c r="N256" s="205" t="s">
        <v>39</v>
      </c>
      <c r="O256" s="182"/>
      <c r="P256" s="183">
        <f t="shared" si="41"/>
        <v>0</v>
      </c>
      <c r="Q256" s="183">
        <v>6E-05</v>
      </c>
      <c r="R256" s="183">
        <f t="shared" si="42"/>
        <v>0.00024</v>
      </c>
      <c r="S256" s="183">
        <v>0</v>
      </c>
      <c r="T256" s="184">
        <f t="shared" si="43"/>
        <v>0</v>
      </c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R256" s="185" t="s">
        <v>201</v>
      </c>
      <c r="AT256" s="185" t="s">
        <v>198</v>
      </c>
      <c r="AU256" s="185" t="s">
        <v>84</v>
      </c>
      <c r="AY256" s="84" t="s">
        <v>146</v>
      </c>
      <c r="BE256" s="186">
        <f t="shared" si="44"/>
        <v>0</v>
      </c>
      <c r="BF256" s="186">
        <f t="shared" si="45"/>
        <v>0</v>
      </c>
      <c r="BG256" s="186">
        <f t="shared" si="46"/>
        <v>0</v>
      </c>
      <c r="BH256" s="186">
        <f t="shared" si="47"/>
        <v>0</v>
      </c>
      <c r="BI256" s="186">
        <f t="shared" si="48"/>
        <v>0</v>
      </c>
      <c r="BJ256" s="84" t="s">
        <v>84</v>
      </c>
      <c r="BK256" s="186">
        <f t="shared" si="49"/>
        <v>0</v>
      </c>
      <c r="BL256" s="84" t="s">
        <v>195</v>
      </c>
      <c r="BM256" s="185" t="s">
        <v>857</v>
      </c>
    </row>
    <row r="257" spans="1:47" s="94" customFormat="1" ht="28.8">
      <c r="A257" s="91"/>
      <c r="B257" s="92"/>
      <c r="C257" s="91"/>
      <c r="D257" s="189" t="s">
        <v>203</v>
      </c>
      <c r="E257" s="91"/>
      <c r="F257" s="206" t="s">
        <v>858</v>
      </c>
      <c r="G257" s="91"/>
      <c r="H257" s="91"/>
      <c r="I257" s="77"/>
      <c r="J257" s="91"/>
      <c r="K257" s="91"/>
      <c r="L257" s="92"/>
      <c r="M257" s="207"/>
      <c r="N257" s="208"/>
      <c r="O257" s="182"/>
      <c r="P257" s="182"/>
      <c r="Q257" s="182"/>
      <c r="R257" s="182"/>
      <c r="S257" s="182"/>
      <c r="T257" s="209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T257" s="84" t="s">
        <v>203</v>
      </c>
      <c r="AU257" s="84" t="s">
        <v>84</v>
      </c>
    </row>
    <row r="258" spans="1:65" s="94" customFormat="1" ht="36" customHeight="1">
      <c r="A258" s="91"/>
      <c r="B258" s="92"/>
      <c r="C258" s="173" t="s">
        <v>550</v>
      </c>
      <c r="D258" s="173" t="s">
        <v>149</v>
      </c>
      <c r="E258" s="174" t="s">
        <v>859</v>
      </c>
      <c r="F258" s="175" t="s">
        <v>860</v>
      </c>
      <c r="G258" s="176" t="s">
        <v>170</v>
      </c>
      <c r="H258" s="177">
        <v>0.101</v>
      </c>
      <c r="I258" s="79"/>
      <c r="J258" s="178">
        <f>ROUND(I258*H258,2)</f>
        <v>0</v>
      </c>
      <c r="K258" s="179"/>
      <c r="L258" s="92"/>
      <c r="M258" s="180" t="s">
        <v>1</v>
      </c>
      <c r="N258" s="181" t="s">
        <v>39</v>
      </c>
      <c r="O258" s="182"/>
      <c r="P258" s="183">
        <f>O258*H258</f>
        <v>0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R258" s="185" t="s">
        <v>195</v>
      </c>
      <c r="AT258" s="185" t="s">
        <v>149</v>
      </c>
      <c r="AU258" s="185" t="s">
        <v>84</v>
      </c>
      <c r="AY258" s="84" t="s">
        <v>146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84" t="s">
        <v>84</v>
      </c>
      <c r="BK258" s="186">
        <f>ROUND(I258*H258,2)</f>
        <v>0</v>
      </c>
      <c r="BL258" s="84" t="s">
        <v>195</v>
      </c>
      <c r="BM258" s="185" t="s">
        <v>861</v>
      </c>
    </row>
    <row r="259" spans="2:63" s="160" customFormat="1" ht="25.95" customHeight="1">
      <c r="B259" s="161"/>
      <c r="D259" s="162" t="s">
        <v>72</v>
      </c>
      <c r="E259" s="163" t="s">
        <v>198</v>
      </c>
      <c r="F259" s="163" t="s">
        <v>502</v>
      </c>
      <c r="I259" s="78"/>
      <c r="J259" s="164">
        <f>SUM(J260:J271,J272,J305,J308)</f>
        <v>0</v>
      </c>
      <c r="L259" s="161"/>
      <c r="M259" s="165"/>
      <c r="N259" s="166"/>
      <c r="O259" s="166"/>
      <c r="P259" s="167">
        <f>P260+SUM(P261:P272)+P305+P308</f>
        <v>0</v>
      </c>
      <c r="Q259" s="166"/>
      <c r="R259" s="167">
        <f>R260+SUM(R261:R272)+R305+R308</f>
        <v>0.20986</v>
      </c>
      <c r="S259" s="166"/>
      <c r="T259" s="168">
        <f>T260+SUM(T261:T272)+T305+T308</f>
        <v>0</v>
      </c>
      <c r="AR259" s="162" t="s">
        <v>147</v>
      </c>
      <c r="AT259" s="169" t="s">
        <v>72</v>
      </c>
      <c r="AU259" s="169" t="s">
        <v>73</v>
      </c>
      <c r="AY259" s="162" t="s">
        <v>146</v>
      </c>
      <c r="BK259" s="170">
        <f>BK260+SUM(BK261:BK272)+BK305+BK308</f>
        <v>0</v>
      </c>
    </row>
    <row r="260" spans="1:65" s="94" customFormat="1" ht="16.5" customHeight="1">
      <c r="A260" s="91"/>
      <c r="B260" s="92"/>
      <c r="C260" s="173" t="s">
        <v>554</v>
      </c>
      <c r="D260" s="173" t="s">
        <v>149</v>
      </c>
      <c r="E260" s="174" t="s">
        <v>862</v>
      </c>
      <c r="F260" s="175" t="s">
        <v>863</v>
      </c>
      <c r="G260" s="176" t="s">
        <v>161</v>
      </c>
      <c r="H260" s="177">
        <v>34</v>
      </c>
      <c r="I260" s="79"/>
      <c r="J260" s="178">
        <f aca="true" t="shared" si="50" ref="J260:J271">ROUND(I260*H260,2)</f>
        <v>0</v>
      </c>
      <c r="K260" s="179"/>
      <c r="L260" s="92"/>
      <c r="M260" s="180" t="s">
        <v>1</v>
      </c>
      <c r="N260" s="181" t="s">
        <v>39</v>
      </c>
      <c r="O260" s="182"/>
      <c r="P260" s="183">
        <f aca="true" t="shared" si="51" ref="P260:P271">O260*H260</f>
        <v>0</v>
      </c>
      <c r="Q260" s="183">
        <v>0</v>
      </c>
      <c r="R260" s="183">
        <f aca="true" t="shared" si="52" ref="R260:R271">Q260*H260</f>
        <v>0</v>
      </c>
      <c r="S260" s="183">
        <v>0</v>
      </c>
      <c r="T260" s="184">
        <f aca="true" t="shared" si="53" ref="T260:T271">S260*H260</f>
        <v>0</v>
      </c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R260" s="185" t="s">
        <v>422</v>
      </c>
      <c r="AT260" s="185" t="s">
        <v>149</v>
      </c>
      <c r="AU260" s="185" t="s">
        <v>81</v>
      </c>
      <c r="AY260" s="84" t="s">
        <v>146</v>
      </c>
      <c r="BE260" s="186">
        <f aca="true" t="shared" si="54" ref="BE260:BE271">IF(N260="základní",J260,0)</f>
        <v>0</v>
      </c>
      <c r="BF260" s="186">
        <f aca="true" t="shared" si="55" ref="BF260:BF271">IF(N260="snížená",J260,0)</f>
        <v>0</v>
      </c>
      <c r="BG260" s="186">
        <f aca="true" t="shared" si="56" ref="BG260:BG271">IF(N260="zákl. přenesená",J260,0)</f>
        <v>0</v>
      </c>
      <c r="BH260" s="186">
        <f aca="true" t="shared" si="57" ref="BH260:BH271">IF(N260="sníž. přenesená",J260,0)</f>
        <v>0</v>
      </c>
      <c r="BI260" s="186">
        <f aca="true" t="shared" si="58" ref="BI260:BI271">IF(N260="nulová",J260,0)</f>
        <v>0</v>
      </c>
      <c r="BJ260" s="84" t="s">
        <v>84</v>
      </c>
      <c r="BK260" s="186">
        <f aca="true" t="shared" si="59" ref="BK260:BK271">ROUND(I260*H260,2)</f>
        <v>0</v>
      </c>
      <c r="BL260" s="84" t="s">
        <v>422</v>
      </c>
      <c r="BM260" s="185" t="s">
        <v>864</v>
      </c>
    </row>
    <row r="261" spans="1:65" s="94" customFormat="1" ht="16.5" customHeight="1">
      <c r="A261" s="91"/>
      <c r="B261" s="92"/>
      <c r="C261" s="173" t="s">
        <v>872</v>
      </c>
      <c r="D261" s="173" t="s">
        <v>149</v>
      </c>
      <c r="E261" s="174" t="s">
        <v>865</v>
      </c>
      <c r="F261" s="175" t="s">
        <v>866</v>
      </c>
      <c r="G261" s="176" t="s">
        <v>867</v>
      </c>
      <c r="H261" s="177">
        <v>5</v>
      </c>
      <c r="I261" s="79"/>
      <c r="J261" s="178">
        <f t="shared" si="50"/>
        <v>0</v>
      </c>
      <c r="K261" s="179"/>
      <c r="L261" s="92"/>
      <c r="M261" s="180" t="s">
        <v>1</v>
      </c>
      <c r="N261" s="181" t="s">
        <v>39</v>
      </c>
      <c r="O261" s="182"/>
      <c r="P261" s="183">
        <f t="shared" si="51"/>
        <v>0</v>
      </c>
      <c r="Q261" s="183">
        <v>0</v>
      </c>
      <c r="R261" s="183">
        <f t="shared" si="52"/>
        <v>0</v>
      </c>
      <c r="S261" s="183">
        <v>0</v>
      </c>
      <c r="T261" s="184">
        <f t="shared" si="53"/>
        <v>0</v>
      </c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R261" s="185" t="s">
        <v>422</v>
      </c>
      <c r="AT261" s="185" t="s">
        <v>149</v>
      </c>
      <c r="AU261" s="185" t="s">
        <v>81</v>
      </c>
      <c r="AY261" s="84" t="s">
        <v>146</v>
      </c>
      <c r="BE261" s="186">
        <f t="shared" si="54"/>
        <v>0</v>
      </c>
      <c r="BF261" s="186">
        <f t="shared" si="55"/>
        <v>0</v>
      </c>
      <c r="BG261" s="186">
        <f t="shared" si="56"/>
        <v>0</v>
      </c>
      <c r="BH261" s="186">
        <f t="shared" si="57"/>
        <v>0</v>
      </c>
      <c r="BI261" s="186">
        <f t="shared" si="58"/>
        <v>0</v>
      </c>
      <c r="BJ261" s="84" t="s">
        <v>84</v>
      </c>
      <c r="BK261" s="186">
        <f t="shared" si="59"/>
        <v>0</v>
      </c>
      <c r="BL261" s="84" t="s">
        <v>422</v>
      </c>
      <c r="BM261" s="185" t="s">
        <v>868</v>
      </c>
    </row>
    <row r="262" spans="1:65" s="94" customFormat="1" ht="16.5" customHeight="1">
      <c r="A262" s="91"/>
      <c r="B262" s="92"/>
      <c r="C262" s="173" t="s">
        <v>876</v>
      </c>
      <c r="D262" s="173" t="s">
        <v>149</v>
      </c>
      <c r="E262" s="174" t="s">
        <v>869</v>
      </c>
      <c r="F262" s="175" t="s">
        <v>870</v>
      </c>
      <c r="G262" s="176" t="s">
        <v>867</v>
      </c>
      <c r="H262" s="177">
        <v>1</v>
      </c>
      <c r="I262" s="79"/>
      <c r="J262" s="178">
        <f t="shared" si="50"/>
        <v>0</v>
      </c>
      <c r="K262" s="179"/>
      <c r="L262" s="92"/>
      <c r="M262" s="180" t="s">
        <v>1</v>
      </c>
      <c r="N262" s="181" t="s">
        <v>39</v>
      </c>
      <c r="O262" s="182"/>
      <c r="P262" s="183">
        <f t="shared" si="51"/>
        <v>0</v>
      </c>
      <c r="Q262" s="183">
        <v>0</v>
      </c>
      <c r="R262" s="183">
        <f t="shared" si="52"/>
        <v>0</v>
      </c>
      <c r="S262" s="183">
        <v>0</v>
      </c>
      <c r="T262" s="184">
        <f t="shared" si="53"/>
        <v>0</v>
      </c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R262" s="185" t="s">
        <v>422</v>
      </c>
      <c r="AT262" s="185" t="s">
        <v>149</v>
      </c>
      <c r="AU262" s="185" t="s">
        <v>81</v>
      </c>
      <c r="AY262" s="84" t="s">
        <v>146</v>
      </c>
      <c r="BE262" s="186">
        <f t="shared" si="54"/>
        <v>0</v>
      </c>
      <c r="BF262" s="186">
        <f t="shared" si="55"/>
        <v>0</v>
      </c>
      <c r="BG262" s="186">
        <f t="shared" si="56"/>
        <v>0</v>
      </c>
      <c r="BH262" s="186">
        <f t="shared" si="57"/>
        <v>0</v>
      </c>
      <c r="BI262" s="186">
        <f t="shared" si="58"/>
        <v>0</v>
      </c>
      <c r="BJ262" s="84" t="s">
        <v>84</v>
      </c>
      <c r="BK262" s="186">
        <f t="shared" si="59"/>
        <v>0</v>
      </c>
      <c r="BL262" s="84" t="s">
        <v>422</v>
      </c>
      <c r="BM262" s="185" t="s">
        <v>871</v>
      </c>
    </row>
    <row r="263" spans="1:65" s="94" customFormat="1" ht="36" customHeight="1">
      <c r="A263" s="91"/>
      <c r="B263" s="92"/>
      <c r="C263" s="173" t="s">
        <v>880</v>
      </c>
      <c r="D263" s="173" t="s">
        <v>149</v>
      </c>
      <c r="E263" s="174" t="s">
        <v>873</v>
      </c>
      <c r="F263" s="175" t="s">
        <v>874</v>
      </c>
      <c r="G263" s="176" t="s">
        <v>867</v>
      </c>
      <c r="H263" s="177">
        <v>1</v>
      </c>
      <c r="I263" s="79"/>
      <c r="J263" s="178">
        <f t="shared" si="50"/>
        <v>0</v>
      </c>
      <c r="K263" s="179"/>
      <c r="L263" s="92"/>
      <c r="M263" s="180" t="s">
        <v>1</v>
      </c>
      <c r="N263" s="181" t="s">
        <v>39</v>
      </c>
      <c r="O263" s="182"/>
      <c r="P263" s="183">
        <f t="shared" si="51"/>
        <v>0</v>
      </c>
      <c r="Q263" s="183">
        <v>0</v>
      </c>
      <c r="R263" s="183">
        <f t="shared" si="52"/>
        <v>0</v>
      </c>
      <c r="S263" s="183">
        <v>0</v>
      </c>
      <c r="T263" s="184">
        <f t="shared" si="53"/>
        <v>0</v>
      </c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R263" s="185" t="s">
        <v>422</v>
      </c>
      <c r="AT263" s="185" t="s">
        <v>149</v>
      </c>
      <c r="AU263" s="185" t="s">
        <v>81</v>
      </c>
      <c r="AY263" s="84" t="s">
        <v>146</v>
      </c>
      <c r="BE263" s="186">
        <f t="shared" si="54"/>
        <v>0</v>
      </c>
      <c r="BF263" s="186">
        <f t="shared" si="55"/>
        <v>0</v>
      </c>
      <c r="BG263" s="186">
        <f t="shared" si="56"/>
        <v>0</v>
      </c>
      <c r="BH263" s="186">
        <f t="shared" si="57"/>
        <v>0</v>
      </c>
      <c r="BI263" s="186">
        <f t="shared" si="58"/>
        <v>0</v>
      </c>
      <c r="BJ263" s="84" t="s">
        <v>84</v>
      </c>
      <c r="BK263" s="186">
        <f t="shared" si="59"/>
        <v>0</v>
      </c>
      <c r="BL263" s="84" t="s">
        <v>422</v>
      </c>
      <c r="BM263" s="185" t="s">
        <v>875</v>
      </c>
    </row>
    <row r="264" spans="1:65" s="94" customFormat="1" ht="16.5" customHeight="1">
      <c r="A264" s="91"/>
      <c r="B264" s="92"/>
      <c r="C264" s="173" t="s">
        <v>884</v>
      </c>
      <c r="D264" s="173" t="s">
        <v>149</v>
      </c>
      <c r="E264" s="174" t="s">
        <v>877</v>
      </c>
      <c r="F264" s="175" t="s">
        <v>878</v>
      </c>
      <c r="G264" s="176" t="s">
        <v>161</v>
      </c>
      <c r="H264" s="177">
        <v>4</v>
      </c>
      <c r="I264" s="79"/>
      <c r="J264" s="178">
        <f t="shared" si="50"/>
        <v>0</v>
      </c>
      <c r="K264" s="179"/>
      <c r="L264" s="92"/>
      <c r="M264" s="180" t="s">
        <v>1</v>
      </c>
      <c r="N264" s="181" t="s">
        <v>39</v>
      </c>
      <c r="O264" s="182"/>
      <c r="P264" s="183">
        <f t="shared" si="51"/>
        <v>0</v>
      </c>
      <c r="Q264" s="183">
        <v>0</v>
      </c>
      <c r="R264" s="183">
        <f t="shared" si="52"/>
        <v>0</v>
      </c>
      <c r="S264" s="183">
        <v>0</v>
      </c>
      <c r="T264" s="184">
        <f t="shared" si="53"/>
        <v>0</v>
      </c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R264" s="185" t="s">
        <v>422</v>
      </c>
      <c r="AT264" s="185" t="s">
        <v>149</v>
      </c>
      <c r="AU264" s="185" t="s">
        <v>81</v>
      </c>
      <c r="AY264" s="84" t="s">
        <v>146</v>
      </c>
      <c r="BE264" s="186">
        <f t="shared" si="54"/>
        <v>0</v>
      </c>
      <c r="BF264" s="186">
        <f t="shared" si="55"/>
        <v>0</v>
      </c>
      <c r="BG264" s="186">
        <f t="shared" si="56"/>
        <v>0</v>
      </c>
      <c r="BH264" s="186">
        <f t="shared" si="57"/>
        <v>0</v>
      </c>
      <c r="BI264" s="186">
        <f t="shared" si="58"/>
        <v>0</v>
      </c>
      <c r="BJ264" s="84" t="s">
        <v>84</v>
      </c>
      <c r="BK264" s="186">
        <f t="shared" si="59"/>
        <v>0</v>
      </c>
      <c r="BL264" s="84" t="s">
        <v>422</v>
      </c>
      <c r="BM264" s="185" t="s">
        <v>879</v>
      </c>
    </row>
    <row r="265" spans="1:65" s="94" customFormat="1" ht="72" customHeight="1">
      <c r="A265" s="91"/>
      <c r="B265" s="92"/>
      <c r="C265" s="173" t="s">
        <v>533</v>
      </c>
      <c r="D265" s="173" t="s">
        <v>149</v>
      </c>
      <c r="E265" s="174" t="s">
        <v>881</v>
      </c>
      <c r="F265" s="175" t="s">
        <v>882</v>
      </c>
      <c r="G265" s="176" t="s">
        <v>161</v>
      </c>
      <c r="H265" s="177">
        <v>3</v>
      </c>
      <c r="I265" s="79"/>
      <c r="J265" s="178">
        <f t="shared" si="50"/>
        <v>0</v>
      </c>
      <c r="K265" s="179"/>
      <c r="L265" s="92"/>
      <c r="M265" s="180" t="s">
        <v>1</v>
      </c>
      <c r="N265" s="181" t="s">
        <v>39</v>
      </c>
      <c r="O265" s="182"/>
      <c r="P265" s="183">
        <f t="shared" si="51"/>
        <v>0</v>
      </c>
      <c r="Q265" s="183">
        <v>0</v>
      </c>
      <c r="R265" s="183">
        <f t="shared" si="52"/>
        <v>0</v>
      </c>
      <c r="S265" s="183">
        <v>0</v>
      </c>
      <c r="T265" s="184">
        <f t="shared" si="53"/>
        <v>0</v>
      </c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R265" s="185" t="s">
        <v>422</v>
      </c>
      <c r="AT265" s="185" t="s">
        <v>149</v>
      </c>
      <c r="AU265" s="185" t="s">
        <v>81</v>
      </c>
      <c r="AY265" s="84" t="s">
        <v>146</v>
      </c>
      <c r="BE265" s="186">
        <f t="shared" si="54"/>
        <v>0</v>
      </c>
      <c r="BF265" s="186">
        <f t="shared" si="55"/>
        <v>0</v>
      </c>
      <c r="BG265" s="186">
        <f t="shared" si="56"/>
        <v>0</v>
      </c>
      <c r="BH265" s="186">
        <f t="shared" si="57"/>
        <v>0</v>
      </c>
      <c r="BI265" s="186">
        <f t="shared" si="58"/>
        <v>0</v>
      </c>
      <c r="BJ265" s="84" t="s">
        <v>84</v>
      </c>
      <c r="BK265" s="186">
        <f t="shared" si="59"/>
        <v>0</v>
      </c>
      <c r="BL265" s="84" t="s">
        <v>422</v>
      </c>
      <c r="BM265" s="185" t="s">
        <v>883</v>
      </c>
    </row>
    <row r="266" spans="1:65" s="94" customFormat="1" ht="16.5" customHeight="1">
      <c r="A266" s="91"/>
      <c r="B266" s="92"/>
      <c r="C266" s="173" t="s">
        <v>537</v>
      </c>
      <c r="D266" s="173" t="s">
        <v>149</v>
      </c>
      <c r="E266" s="174" t="s">
        <v>885</v>
      </c>
      <c r="F266" s="175" t="s">
        <v>886</v>
      </c>
      <c r="G266" s="176" t="s">
        <v>161</v>
      </c>
      <c r="H266" s="177">
        <v>1</v>
      </c>
      <c r="I266" s="79"/>
      <c r="J266" s="178">
        <f t="shared" si="50"/>
        <v>0</v>
      </c>
      <c r="K266" s="179"/>
      <c r="L266" s="92"/>
      <c r="M266" s="180" t="s">
        <v>1</v>
      </c>
      <c r="N266" s="181" t="s">
        <v>39</v>
      </c>
      <c r="O266" s="182"/>
      <c r="P266" s="183">
        <f t="shared" si="51"/>
        <v>0</v>
      </c>
      <c r="Q266" s="183">
        <v>0</v>
      </c>
      <c r="R266" s="183">
        <f t="shared" si="52"/>
        <v>0</v>
      </c>
      <c r="S266" s="183">
        <v>0</v>
      </c>
      <c r="T266" s="184">
        <f t="shared" si="53"/>
        <v>0</v>
      </c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R266" s="185" t="s">
        <v>422</v>
      </c>
      <c r="AT266" s="185" t="s">
        <v>149</v>
      </c>
      <c r="AU266" s="185" t="s">
        <v>81</v>
      </c>
      <c r="AY266" s="84" t="s">
        <v>146</v>
      </c>
      <c r="BE266" s="186">
        <f t="shared" si="54"/>
        <v>0</v>
      </c>
      <c r="BF266" s="186">
        <f t="shared" si="55"/>
        <v>0</v>
      </c>
      <c r="BG266" s="186">
        <f t="shared" si="56"/>
        <v>0</v>
      </c>
      <c r="BH266" s="186">
        <f t="shared" si="57"/>
        <v>0</v>
      </c>
      <c r="BI266" s="186">
        <f t="shared" si="58"/>
        <v>0</v>
      </c>
      <c r="BJ266" s="84" t="s">
        <v>84</v>
      </c>
      <c r="BK266" s="186">
        <f t="shared" si="59"/>
        <v>0</v>
      </c>
      <c r="BL266" s="84" t="s">
        <v>422</v>
      </c>
      <c r="BM266" s="185" t="s">
        <v>887</v>
      </c>
    </row>
    <row r="267" spans="1:65" s="94" customFormat="1" ht="16.5" customHeight="1">
      <c r="A267" s="91"/>
      <c r="B267" s="92"/>
      <c r="C267" s="173" t="s">
        <v>894</v>
      </c>
      <c r="D267" s="173" t="s">
        <v>149</v>
      </c>
      <c r="E267" s="174" t="s">
        <v>888</v>
      </c>
      <c r="F267" s="175" t="s">
        <v>889</v>
      </c>
      <c r="G267" s="176" t="s">
        <v>867</v>
      </c>
      <c r="H267" s="177">
        <v>1</v>
      </c>
      <c r="I267" s="79"/>
      <c r="J267" s="178">
        <f t="shared" si="50"/>
        <v>0</v>
      </c>
      <c r="K267" s="179"/>
      <c r="L267" s="92"/>
      <c r="M267" s="180" t="s">
        <v>1</v>
      </c>
      <c r="N267" s="181" t="s">
        <v>39</v>
      </c>
      <c r="O267" s="182"/>
      <c r="P267" s="183">
        <f t="shared" si="51"/>
        <v>0</v>
      </c>
      <c r="Q267" s="183">
        <v>0</v>
      </c>
      <c r="R267" s="183">
        <f t="shared" si="52"/>
        <v>0</v>
      </c>
      <c r="S267" s="183">
        <v>0</v>
      </c>
      <c r="T267" s="184">
        <f t="shared" si="53"/>
        <v>0</v>
      </c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R267" s="185" t="s">
        <v>422</v>
      </c>
      <c r="AT267" s="185" t="s">
        <v>149</v>
      </c>
      <c r="AU267" s="185" t="s">
        <v>81</v>
      </c>
      <c r="AY267" s="84" t="s">
        <v>146</v>
      </c>
      <c r="BE267" s="186">
        <f t="shared" si="54"/>
        <v>0</v>
      </c>
      <c r="BF267" s="186">
        <f t="shared" si="55"/>
        <v>0</v>
      </c>
      <c r="BG267" s="186">
        <f t="shared" si="56"/>
        <v>0</v>
      </c>
      <c r="BH267" s="186">
        <f t="shared" si="57"/>
        <v>0</v>
      </c>
      <c r="BI267" s="186">
        <f t="shared" si="58"/>
        <v>0</v>
      </c>
      <c r="BJ267" s="84" t="s">
        <v>84</v>
      </c>
      <c r="BK267" s="186">
        <f t="shared" si="59"/>
        <v>0</v>
      </c>
      <c r="BL267" s="84" t="s">
        <v>422</v>
      </c>
      <c r="BM267" s="185" t="s">
        <v>890</v>
      </c>
    </row>
    <row r="268" spans="1:65" s="94" customFormat="1" ht="16.5" customHeight="1">
      <c r="A268" s="91"/>
      <c r="B268" s="92"/>
      <c r="C268" s="173" t="s">
        <v>898</v>
      </c>
      <c r="D268" s="173" t="s">
        <v>149</v>
      </c>
      <c r="E268" s="174" t="s">
        <v>891</v>
      </c>
      <c r="F268" s="175" t="s">
        <v>892</v>
      </c>
      <c r="G268" s="176" t="s">
        <v>867</v>
      </c>
      <c r="H268" s="177">
        <v>1</v>
      </c>
      <c r="I268" s="79"/>
      <c r="J268" s="178">
        <f t="shared" si="50"/>
        <v>0</v>
      </c>
      <c r="K268" s="179"/>
      <c r="L268" s="92"/>
      <c r="M268" s="180" t="s">
        <v>1</v>
      </c>
      <c r="N268" s="181" t="s">
        <v>39</v>
      </c>
      <c r="O268" s="182"/>
      <c r="P268" s="183">
        <f t="shared" si="51"/>
        <v>0</v>
      </c>
      <c r="Q268" s="183">
        <v>0</v>
      </c>
      <c r="R268" s="183">
        <f t="shared" si="52"/>
        <v>0</v>
      </c>
      <c r="S268" s="183">
        <v>0</v>
      </c>
      <c r="T268" s="184">
        <f t="shared" si="53"/>
        <v>0</v>
      </c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R268" s="185" t="s">
        <v>422</v>
      </c>
      <c r="AT268" s="185" t="s">
        <v>149</v>
      </c>
      <c r="AU268" s="185" t="s">
        <v>81</v>
      </c>
      <c r="AY268" s="84" t="s">
        <v>146</v>
      </c>
      <c r="BE268" s="186">
        <f t="shared" si="54"/>
        <v>0</v>
      </c>
      <c r="BF268" s="186">
        <f t="shared" si="55"/>
        <v>0</v>
      </c>
      <c r="BG268" s="186">
        <f t="shared" si="56"/>
        <v>0</v>
      </c>
      <c r="BH268" s="186">
        <f t="shared" si="57"/>
        <v>0</v>
      </c>
      <c r="BI268" s="186">
        <f t="shared" si="58"/>
        <v>0</v>
      </c>
      <c r="BJ268" s="84" t="s">
        <v>84</v>
      </c>
      <c r="BK268" s="186">
        <f t="shared" si="59"/>
        <v>0</v>
      </c>
      <c r="BL268" s="84" t="s">
        <v>422</v>
      </c>
      <c r="BM268" s="185" t="s">
        <v>893</v>
      </c>
    </row>
    <row r="269" spans="1:65" s="94" customFormat="1" ht="16.5" customHeight="1">
      <c r="A269" s="91"/>
      <c r="B269" s="92"/>
      <c r="C269" s="173" t="s">
        <v>902</v>
      </c>
      <c r="D269" s="173" t="s">
        <v>149</v>
      </c>
      <c r="E269" s="174" t="s">
        <v>895</v>
      </c>
      <c r="F269" s="175" t="s">
        <v>896</v>
      </c>
      <c r="G269" s="176" t="s">
        <v>867</v>
      </c>
      <c r="H269" s="177">
        <v>1</v>
      </c>
      <c r="I269" s="79"/>
      <c r="J269" s="178">
        <f t="shared" si="50"/>
        <v>0</v>
      </c>
      <c r="K269" s="179"/>
      <c r="L269" s="92"/>
      <c r="M269" s="180" t="s">
        <v>1</v>
      </c>
      <c r="N269" s="181" t="s">
        <v>39</v>
      </c>
      <c r="O269" s="182"/>
      <c r="P269" s="183">
        <f t="shared" si="51"/>
        <v>0</v>
      </c>
      <c r="Q269" s="183">
        <v>0</v>
      </c>
      <c r="R269" s="183">
        <f t="shared" si="52"/>
        <v>0</v>
      </c>
      <c r="S269" s="183">
        <v>0</v>
      </c>
      <c r="T269" s="184">
        <f t="shared" si="53"/>
        <v>0</v>
      </c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R269" s="185" t="s">
        <v>422</v>
      </c>
      <c r="AT269" s="185" t="s">
        <v>149</v>
      </c>
      <c r="AU269" s="185" t="s">
        <v>81</v>
      </c>
      <c r="AY269" s="84" t="s">
        <v>146</v>
      </c>
      <c r="BE269" s="186">
        <f t="shared" si="54"/>
        <v>0</v>
      </c>
      <c r="BF269" s="186">
        <f t="shared" si="55"/>
        <v>0</v>
      </c>
      <c r="BG269" s="186">
        <f t="shared" si="56"/>
        <v>0</v>
      </c>
      <c r="BH269" s="186">
        <f t="shared" si="57"/>
        <v>0</v>
      </c>
      <c r="BI269" s="186">
        <f t="shared" si="58"/>
        <v>0</v>
      </c>
      <c r="BJ269" s="84" t="s">
        <v>84</v>
      </c>
      <c r="BK269" s="186">
        <f t="shared" si="59"/>
        <v>0</v>
      </c>
      <c r="BL269" s="84" t="s">
        <v>422</v>
      </c>
      <c r="BM269" s="185" t="s">
        <v>897</v>
      </c>
    </row>
    <row r="270" spans="1:65" s="94" customFormat="1" ht="16.5" customHeight="1">
      <c r="A270" s="91"/>
      <c r="B270" s="92"/>
      <c r="C270" s="173" t="s">
        <v>906</v>
      </c>
      <c r="D270" s="173" t="s">
        <v>149</v>
      </c>
      <c r="E270" s="174" t="s">
        <v>899</v>
      </c>
      <c r="F270" s="175" t="s">
        <v>900</v>
      </c>
      <c r="G270" s="176" t="s">
        <v>867</v>
      </c>
      <c r="H270" s="177">
        <v>1</v>
      </c>
      <c r="I270" s="79"/>
      <c r="J270" s="178">
        <f t="shared" si="50"/>
        <v>0</v>
      </c>
      <c r="K270" s="179"/>
      <c r="L270" s="92"/>
      <c r="M270" s="180" t="s">
        <v>1</v>
      </c>
      <c r="N270" s="181" t="s">
        <v>39</v>
      </c>
      <c r="O270" s="182"/>
      <c r="P270" s="183">
        <f t="shared" si="51"/>
        <v>0</v>
      </c>
      <c r="Q270" s="183">
        <v>0</v>
      </c>
      <c r="R270" s="183">
        <f t="shared" si="52"/>
        <v>0</v>
      </c>
      <c r="S270" s="183">
        <v>0</v>
      </c>
      <c r="T270" s="184">
        <f t="shared" si="53"/>
        <v>0</v>
      </c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R270" s="185" t="s">
        <v>422</v>
      </c>
      <c r="AT270" s="185" t="s">
        <v>149</v>
      </c>
      <c r="AU270" s="185" t="s">
        <v>81</v>
      </c>
      <c r="AY270" s="84" t="s">
        <v>146</v>
      </c>
      <c r="BE270" s="186">
        <f t="shared" si="54"/>
        <v>0</v>
      </c>
      <c r="BF270" s="186">
        <f t="shared" si="55"/>
        <v>0</v>
      </c>
      <c r="BG270" s="186">
        <f t="shared" si="56"/>
        <v>0</v>
      </c>
      <c r="BH270" s="186">
        <f t="shared" si="57"/>
        <v>0</v>
      </c>
      <c r="BI270" s="186">
        <f t="shared" si="58"/>
        <v>0</v>
      </c>
      <c r="BJ270" s="84" t="s">
        <v>84</v>
      </c>
      <c r="BK270" s="186">
        <f t="shared" si="59"/>
        <v>0</v>
      </c>
      <c r="BL270" s="84" t="s">
        <v>422</v>
      </c>
      <c r="BM270" s="185" t="s">
        <v>901</v>
      </c>
    </row>
    <row r="271" spans="1:65" s="94" customFormat="1" ht="16.5" customHeight="1">
      <c r="A271" s="91"/>
      <c r="B271" s="92"/>
      <c r="C271" s="173" t="s">
        <v>910</v>
      </c>
      <c r="D271" s="173" t="s">
        <v>149</v>
      </c>
      <c r="E271" s="174" t="s">
        <v>903</v>
      </c>
      <c r="F271" s="175" t="s">
        <v>904</v>
      </c>
      <c r="G271" s="176" t="s">
        <v>867</v>
      </c>
      <c r="H271" s="177">
        <v>34</v>
      </c>
      <c r="I271" s="79"/>
      <c r="J271" s="178">
        <f t="shared" si="50"/>
        <v>0</v>
      </c>
      <c r="K271" s="179"/>
      <c r="L271" s="92"/>
      <c r="M271" s="180" t="s">
        <v>1</v>
      </c>
      <c r="N271" s="181" t="s">
        <v>39</v>
      </c>
      <c r="O271" s="182"/>
      <c r="P271" s="183">
        <f t="shared" si="51"/>
        <v>0</v>
      </c>
      <c r="Q271" s="183">
        <v>0</v>
      </c>
      <c r="R271" s="183">
        <f t="shared" si="52"/>
        <v>0</v>
      </c>
      <c r="S271" s="183">
        <v>0</v>
      </c>
      <c r="T271" s="184">
        <f t="shared" si="53"/>
        <v>0</v>
      </c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R271" s="185" t="s">
        <v>422</v>
      </c>
      <c r="AT271" s="185" t="s">
        <v>149</v>
      </c>
      <c r="AU271" s="185" t="s">
        <v>81</v>
      </c>
      <c r="AY271" s="84" t="s">
        <v>146</v>
      </c>
      <c r="BE271" s="186">
        <f t="shared" si="54"/>
        <v>0</v>
      </c>
      <c r="BF271" s="186">
        <f t="shared" si="55"/>
        <v>0</v>
      </c>
      <c r="BG271" s="186">
        <f t="shared" si="56"/>
        <v>0</v>
      </c>
      <c r="BH271" s="186">
        <f t="shared" si="57"/>
        <v>0</v>
      </c>
      <c r="BI271" s="186">
        <f t="shared" si="58"/>
        <v>0</v>
      </c>
      <c r="BJ271" s="84" t="s">
        <v>84</v>
      </c>
      <c r="BK271" s="186">
        <f t="shared" si="59"/>
        <v>0</v>
      </c>
      <c r="BL271" s="84" t="s">
        <v>422</v>
      </c>
      <c r="BM271" s="185" t="s">
        <v>905</v>
      </c>
    </row>
    <row r="272" spans="2:63" s="160" customFormat="1" ht="22.8" customHeight="1">
      <c r="B272" s="161"/>
      <c r="D272" s="162" t="s">
        <v>72</v>
      </c>
      <c r="E272" s="171" t="s">
        <v>503</v>
      </c>
      <c r="F272" s="171" t="s">
        <v>504</v>
      </c>
      <c r="I272" s="78"/>
      <c r="J272" s="172">
        <f>SUM(J273:J303)</f>
        <v>0</v>
      </c>
      <c r="L272" s="161"/>
      <c r="M272" s="165"/>
      <c r="N272" s="166"/>
      <c r="O272" s="166"/>
      <c r="P272" s="167">
        <f>SUM(P273:P304)</f>
        <v>0</v>
      </c>
      <c r="Q272" s="166"/>
      <c r="R272" s="167">
        <f>SUM(R273:R304)</f>
        <v>0.01506</v>
      </c>
      <c r="S272" s="166"/>
      <c r="T272" s="168">
        <f>SUM(T273:T304)</f>
        <v>0</v>
      </c>
      <c r="AR272" s="162" t="s">
        <v>147</v>
      </c>
      <c r="AT272" s="169" t="s">
        <v>72</v>
      </c>
      <c r="AU272" s="169" t="s">
        <v>81</v>
      </c>
      <c r="AY272" s="162" t="s">
        <v>146</v>
      </c>
      <c r="BK272" s="170">
        <f>SUM(BK273:BK304)</f>
        <v>0</v>
      </c>
    </row>
    <row r="273" spans="1:65" s="94" customFormat="1" ht="16.5" customHeight="1">
      <c r="A273" s="91"/>
      <c r="B273" s="92"/>
      <c r="C273" s="173" t="s">
        <v>914</v>
      </c>
      <c r="D273" s="173" t="s">
        <v>149</v>
      </c>
      <c r="E273" s="174" t="s">
        <v>915</v>
      </c>
      <c r="F273" s="175" t="s">
        <v>916</v>
      </c>
      <c r="G273" s="176" t="s">
        <v>161</v>
      </c>
      <c r="H273" s="177">
        <v>34</v>
      </c>
      <c r="I273" s="79"/>
      <c r="J273" s="178">
        <f aca="true" t="shared" si="60" ref="J273:J279">ROUND(I273*H273,2)</f>
        <v>0</v>
      </c>
      <c r="K273" s="179"/>
      <c r="L273" s="92"/>
      <c r="M273" s="180" t="s">
        <v>1</v>
      </c>
      <c r="N273" s="181" t="s">
        <v>39</v>
      </c>
      <c r="O273" s="182"/>
      <c r="P273" s="183">
        <f aca="true" t="shared" si="61" ref="P273:P279">O273*H273</f>
        <v>0</v>
      </c>
      <c r="Q273" s="183">
        <v>0</v>
      </c>
      <c r="R273" s="183">
        <f aca="true" t="shared" si="62" ref="R273:R279">Q273*H273</f>
        <v>0</v>
      </c>
      <c r="S273" s="183">
        <v>0</v>
      </c>
      <c r="T273" s="184">
        <f aca="true" t="shared" si="63" ref="T273:T279">S273*H273</f>
        <v>0</v>
      </c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R273" s="185" t="s">
        <v>422</v>
      </c>
      <c r="AT273" s="185" t="s">
        <v>149</v>
      </c>
      <c r="AU273" s="185" t="s">
        <v>84</v>
      </c>
      <c r="AY273" s="84" t="s">
        <v>146</v>
      </c>
      <c r="BE273" s="186">
        <f aca="true" t="shared" si="64" ref="BE273:BE279">IF(N273="základní",J273,0)</f>
        <v>0</v>
      </c>
      <c r="BF273" s="186">
        <f aca="true" t="shared" si="65" ref="BF273:BF279">IF(N273="snížená",J273,0)</f>
        <v>0</v>
      </c>
      <c r="BG273" s="186">
        <f aca="true" t="shared" si="66" ref="BG273:BG279">IF(N273="zákl. přenesená",J273,0)</f>
        <v>0</v>
      </c>
      <c r="BH273" s="186">
        <f aca="true" t="shared" si="67" ref="BH273:BH279">IF(N273="sníž. přenesená",J273,0)</f>
        <v>0</v>
      </c>
      <c r="BI273" s="186">
        <f aca="true" t="shared" si="68" ref="BI273:BI279">IF(N273="nulová",J273,0)</f>
        <v>0</v>
      </c>
      <c r="BJ273" s="84" t="s">
        <v>84</v>
      </c>
      <c r="BK273" s="186">
        <f aca="true" t="shared" si="69" ref="BK273:BK279">ROUND(I273*H273,2)</f>
        <v>0</v>
      </c>
      <c r="BL273" s="84" t="s">
        <v>422</v>
      </c>
      <c r="BM273" s="185" t="s">
        <v>917</v>
      </c>
    </row>
    <row r="274" spans="1:65" s="94" customFormat="1" ht="24" customHeight="1">
      <c r="A274" s="91"/>
      <c r="B274" s="92"/>
      <c r="C274" s="173" t="s">
        <v>918</v>
      </c>
      <c r="D274" s="173" t="s">
        <v>149</v>
      </c>
      <c r="E274" s="174" t="s">
        <v>919</v>
      </c>
      <c r="F274" s="175" t="s">
        <v>920</v>
      </c>
      <c r="G274" s="176" t="s">
        <v>161</v>
      </c>
      <c r="H274" s="177">
        <v>1</v>
      </c>
      <c r="I274" s="79"/>
      <c r="J274" s="178">
        <f t="shared" si="60"/>
        <v>0</v>
      </c>
      <c r="K274" s="179"/>
      <c r="L274" s="92"/>
      <c r="M274" s="180" t="s">
        <v>1</v>
      </c>
      <c r="N274" s="181" t="s">
        <v>39</v>
      </c>
      <c r="O274" s="182"/>
      <c r="P274" s="183">
        <f t="shared" si="61"/>
        <v>0</v>
      </c>
      <c r="Q274" s="183">
        <v>0</v>
      </c>
      <c r="R274" s="183">
        <f t="shared" si="62"/>
        <v>0</v>
      </c>
      <c r="S274" s="183">
        <v>0</v>
      </c>
      <c r="T274" s="184">
        <f t="shared" si="63"/>
        <v>0</v>
      </c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R274" s="185" t="s">
        <v>422</v>
      </c>
      <c r="AT274" s="185" t="s">
        <v>149</v>
      </c>
      <c r="AU274" s="185" t="s">
        <v>84</v>
      </c>
      <c r="AY274" s="84" t="s">
        <v>146</v>
      </c>
      <c r="BE274" s="186">
        <f t="shared" si="64"/>
        <v>0</v>
      </c>
      <c r="BF274" s="186">
        <f t="shared" si="65"/>
        <v>0</v>
      </c>
      <c r="BG274" s="186">
        <f t="shared" si="66"/>
        <v>0</v>
      </c>
      <c r="BH274" s="186">
        <f t="shared" si="67"/>
        <v>0</v>
      </c>
      <c r="BI274" s="186">
        <f t="shared" si="68"/>
        <v>0</v>
      </c>
      <c r="BJ274" s="84" t="s">
        <v>84</v>
      </c>
      <c r="BK274" s="186">
        <f t="shared" si="69"/>
        <v>0</v>
      </c>
      <c r="BL274" s="84" t="s">
        <v>422</v>
      </c>
      <c r="BM274" s="185" t="s">
        <v>921</v>
      </c>
    </row>
    <row r="275" spans="1:65" s="94" customFormat="1" ht="72" customHeight="1">
      <c r="A275" s="91"/>
      <c r="B275" s="92"/>
      <c r="C275" s="173" t="s">
        <v>922</v>
      </c>
      <c r="D275" s="173" t="s">
        <v>149</v>
      </c>
      <c r="E275" s="174" t="s">
        <v>923</v>
      </c>
      <c r="F275" s="175" t="s">
        <v>924</v>
      </c>
      <c r="G275" s="176" t="s">
        <v>161</v>
      </c>
      <c r="H275" s="177">
        <v>1</v>
      </c>
      <c r="I275" s="79"/>
      <c r="J275" s="178">
        <f t="shared" si="60"/>
        <v>0</v>
      </c>
      <c r="K275" s="179"/>
      <c r="L275" s="92"/>
      <c r="M275" s="180" t="s">
        <v>1</v>
      </c>
      <c r="N275" s="181" t="s">
        <v>39</v>
      </c>
      <c r="O275" s="182"/>
      <c r="P275" s="183">
        <f t="shared" si="61"/>
        <v>0</v>
      </c>
      <c r="Q275" s="183">
        <v>0</v>
      </c>
      <c r="R275" s="183">
        <f t="shared" si="62"/>
        <v>0</v>
      </c>
      <c r="S275" s="183">
        <v>0</v>
      </c>
      <c r="T275" s="184">
        <f t="shared" si="63"/>
        <v>0</v>
      </c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R275" s="185" t="s">
        <v>422</v>
      </c>
      <c r="AT275" s="185" t="s">
        <v>149</v>
      </c>
      <c r="AU275" s="185" t="s">
        <v>84</v>
      </c>
      <c r="AY275" s="84" t="s">
        <v>146</v>
      </c>
      <c r="BE275" s="186">
        <f t="shared" si="64"/>
        <v>0</v>
      </c>
      <c r="BF275" s="186">
        <f t="shared" si="65"/>
        <v>0</v>
      </c>
      <c r="BG275" s="186">
        <f t="shared" si="66"/>
        <v>0</v>
      </c>
      <c r="BH275" s="186">
        <f t="shared" si="67"/>
        <v>0</v>
      </c>
      <c r="BI275" s="186">
        <f t="shared" si="68"/>
        <v>0</v>
      </c>
      <c r="BJ275" s="84" t="s">
        <v>84</v>
      </c>
      <c r="BK275" s="186">
        <f t="shared" si="69"/>
        <v>0</v>
      </c>
      <c r="BL275" s="84" t="s">
        <v>422</v>
      </c>
      <c r="BM275" s="185" t="s">
        <v>925</v>
      </c>
    </row>
    <row r="276" spans="1:65" s="94" customFormat="1" ht="16.5" customHeight="1">
      <c r="A276" s="91"/>
      <c r="B276" s="92"/>
      <c r="C276" s="173" t="s">
        <v>926</v>
      </c>
      <c r="D276" s="173" t="s">
        <v>149</v>
      </c>
      <c r="E276" s="174" t="s">
        <v>927</v>
      </c>
      <c r="F276" s="175" t="s">
        <v>928</v>
      </c>
      <c r="G276" s="176" t="s">
        <v>161</v>
      </c>
      <c r="H276" s="177">
        <v>9</v>
      </c>
      <c r="I276" s="79"/>
      <c r="J276" s="178">
        <f t="shared" si="60"/>
        <v>0</v>
      </c>
      <c r="K276" s="179"/>
      <c r="L276" s="92"/>
      <c r="M276" s="180" t="s">
        <v>1</v>
      </c>
      <c r="N276" s="181" t="s">
        <v>39</v>
      </c>
      <c r="O276" s="182"/>
      <c r="P276" s="183">
        <f t="shared" si="61"/>
        <v>0</v>
      </c>
      <c r="Q276" s="183">
        <v>0</v>
      </c>
      <c r="R276" s="183">
        <f t="shared" si="62"/>
        <v>0</v>
      </c>
      <c r="S276" s="183">
        <v>0</v>
      </c>
      <c r="T276" s="184">
        <f t="shared" si="63"/>
        <v>0</v>
      </c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R276" s="185" t="s">
        <v>422</v>
      </c>
      <c r="AT276" s="185" t="s">
        <v>149</v>
      </c>
      <c r="AU276" s="185" t="s">
        <v>84</v>
      </c>
      <c r="AY276" s="84" t="s">
        <v>146</v>
      </c>
      <c r="BE276" s="186">
        <f t="shared" si="64"/>
        <v>0</v>
      </c>
      <c r="BF276" s="186">
        <f t="shared" si="65"/>
        <v>0</v>
      </c>
      <c r="BG276" s="186">
        <f t="shared" si="66"/>
        <v>0</v>
      </c>
      <c r="BH276" s="186">
        <f t="shared" si="67"/>
        <v>0</v>
      </c>
      <c r="BI276" s="186">
        <f t="shared" si="68"/>
        <v>0</v>
      </c>
      <c r="BJ276" s="84" t="s">
        <v>84</v>
      </c>
      <c r="BK276" s="186">
        <f t="shared" si="69"/>
        <v>0</v>
      </c>
      <c r="BL276" s="84" t="s">
        <v>422</v>
      </c>
      <c r="BM276" s="185" t="s">
        <v>929</v>
      </c>
    </row>
    <row r="277" spans="1:65" s="94" customFormat="1" ht="24" customHeight="1">
      <c r="A277" s="91"/>
      <c r="B277" s="92"/>
      <c r="C277" s="173" t="s">
        <v>930</v>
      </c>
      <c r="D277" s="173" t="s">
        <v>149</v>
      </c>
      <c r="E277" s="174" t="s">
        <v>931</v>
      </c>
      <c r="F277" s="175" t="s">
        <v>932</v>
      </c>
      <c r="G277" s="176" t="s">
        <v>161</v>
      </c>
      <c r="H277" s="177">
        <v>3</v>
      </c>
      <c r="I277" s="79"/>
      <c r="J277" s="178">
        <f t="shared" si="60"/>
        <v>0</v>
      </c>
      <c r="K277" s="179"/>
      <c r="L277" s="92"/>
      <c r="M277" s="180" t="s">
        <v>1</v>
      </c>
      <c r="N277" s="181" t="s">
        <v>39</v>
      </c>
      <c r="O277" s="182"/>
      <c r="P277" s="183">
        <f t="shared" si="61"/>
        <v>0</v>
      </c>
      <c r="Q277" s="183">
        <v>0</v>
      </c>
      <c r="R277" s="183">
        <f t="shared" si="62"/>
        <v>0</v>
      </c>
      <c r="S277" s="183">
        <v>0</v>
      </c>
      <c r="T277" s="184">
        <f t="shared" si="63"/>
        <v>0</v>
      </c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R277" s="185" t="s">
        <v>422</v>
      </c>
      <c r="AT277" s="185" t="s">
        <v>149</v>
      </c>
      <c r="AU277" s="185" t="s">
        <v>84</v>
      </c>
      <c r="AY277" s="84" t="s">
        <v>146</v>
      </c>
      <c r="BE277" s="186">
        <f t="shared" si="64"/>
        <v>0</v>
      </c>
      <c r="BF277" s="186">
        <f t="shared" si="65"/>
        <v>0</v>
      </c>
      <c r="BG277" s="186">
        <f t="shared" si="66"/>
        <v>0</v>
      </c>
      <c r="BH277" s="186">
        <f t="shared" si="67"/>
        <v>0</v>
      </c>
      <c r="BI277" s="186">
        <f t="shared" si="68"/>
        <v>0</v>
      </c>
      <c r="BJ277" s="84" t="s">
        <v>84</v>
      </c>
      <c r="BK277" s="186">
        <f t="shared" si="69"/>
        <v>0</v>
      </c>
      <c r="BL277" s="84" t="s">
        <v>422</v>
      </c>
      <c r="BM277" s="185" t="s">
        <v>933</v>
      </c>
    </row>
    <row r="278" spans="1:65" s="94" customFormat="1" ht="48" customHeight="1">
      <c r="A278" s="91"/>
      <c r="B278" s="92"/>
      <c r="C278" s="173" t="s">
        <v>934</v>
      </c>
      <c r="D278" s="173" t="s">
        <v>149</v>
      </c>
      <c r="E278" s="174" t="s">
        <v>935</v>
      </c>
      <c r="F278" s="175" t="s">
        <v>936</v>
      </c>
      <c r="G278" s="176" t="s">
        <v>161</v>
      </c>
      <c r="H278" s="177">
        <v>2</v>
      </c>
      <c r="I278" s="79"/>
      <c r="J278" s="178">
        <f t="shared" si="60"/>
        <v>0</v>
      </c>
      <c r="K278" s="179"/>
      <c r="L278" s="92"/>
      <c r="M278" s="180" t="s">
        <v>1</v>
      </c>
      <c r="N278" s="181" t="s">
        <v>39</v>
      </c>
      <c r="O278" s="182"/>
      <c r="P278" s="183">
        <f t="shared" si="61"/>
        <v>0</v>
      </c>
      <c r="Q278" s="183">
        <v>0</v>
      </c>
      <c r="R278" s="183">
        <f t="shared" si="62"/>
        <v>0</v>
      </c>
      <c r="S278" s="183">
        <v>0</v>
      </c>
      <c r="T278" s="184">
        <f t="shared" si="63"/>
        <v>0</v>
      </c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R278" s="185" t="s">
        <v>422</v>
      </c>
      <c r="AT278" s="185" t="s">
        <v>149</v>
      </c>
      <c r="AU278" s="185" t="s">
        <v>84</v>
      </c>
      <c r="AY278" s="84" t="s">
        <v>146</v>
      </c>
      <c r="BE278" s="186">
        <f t="shared" si="64"/>
        <v>0</v>
      </c>
      <c r="BF278" s="186">
        <f t="shared" si="65"/>
        <v>0</v>
      </c>
      <c r="BG278" s="186">
        <f t="shared" si="66"/>
        <v>0</v>
      </c>
      <c r="BH278" s="186">
        <f t="shared" si="67"/>
        <v>0</v>
      </c>
      <c r="BI278" s="186">
        <f t="shared" si="68"/>
        <v>0</v>
      </c>
      <c r="BJ278" s="84" t="s">
        <v>84</v>
      </c>
      <c r="BK278" s="186">
        <f t="shared" si="69"/>
        <v>0</v>
      </c>
      <c r="BL278" s="84" t="s">
        <v>422</v>
      </c>
      <c r="BM278" s="185" t="s">
        <v>937</v>
      </c>
    </row>
    <row r="279" spans="1:65" s="94" customFormat="1" ht="16.5" customHeight="1">
      <c r="A279" s="91"/>
      <c r="B279" s="92"/>
      <c r="C279" s="196" t="s">
        <v>938</v>
      </c>
      <c r="D279" s="196" t="s">
        <v>198</v>
      </c>
      <c r="E279" s="197" t="s">
        <v>939</v>
      </c>
      <c r="F279" s="198" t="s">
        <v>940</v>
      </c>
      <c r="G279" s="199" t="s">
        <v>161</v>
      </c>
      <c r="H279" s="200">
        <v>2</v>
      </c>
      <c r="I279" s="81"/>
      <c r="J279" s="201">
        <f t="shared" si="60"/>
        <v>0</v>
      </c>
      <c r="K279" s="202"/>
      <c r="L279" s="203"/>
      <c r="M279" s="204" t="s">
        <v>1</v>
      </c>
      <c r="N279" s="205" t="s">
        <v>39</v>
      </c>
      <c r="O279" s="182"/>
      <c r="P279" s="183">
        <f t="shared" si="61"/>
        <v>0</v>
      </c>
      <c r="Q279" s="183">
        <v>0</v>
      </c>
      <c r="R279" s="183">
        <f t="shared" si="62"/>
        <v>0</v>
      </c>
      <c r="S279" s="183">
        <v>0</v>
      </c>
      <c r="T279" s="184">
        <f t="shared" si="63"/>
        <v>0</v>
      </c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R279" s="185" t="s">
        <v>540</v>
      </c>
      <c r="AT279" s="185" t="s">
        <v>198</v>
      </c>
      <c r="AU279" s="185" t="s">
        <v>84</v>
      </c>
      <c r="AY279" s="84" t="s">
        <v>146</v>
      </c>
      <c r="BE279" s="186">
        <f t="shared" si="64"/>
        <v>0</v>
      </c>
      <c r="BF279" s="186">
        <f t="shared" si="65"/>
        <v>0</v>
      </c>
      <c r="BG279" s="186">
        <f t="shared" si="66"/>
        <v>0</v>
      </c>
      <c r="BH279" s="186">
        <f t="shared" si="67"/>
        <v>0</v>
      </c>
      <c r="BI279" s="186">
        <f t="shared" si="68"/>
        <v>0</v>
      </c>
      <c r="BJ279" s="84" t="s">
        <v>84</v>
      </c>
      <c r="BK279" s="186">
        <f t="shared" si="69"/>
        <v>0</v>
      </c>
      <c r="BL279" s="84" t="s">
        <v>422</v>
      </c>
      <c r="BM279" s="185" t="s">
        <v>941</v>
      </c>
    </row>
    <row r="280" spans="1:47" s="94" customFormat="1" ht="28.8">
      <c r="A280" s="91"/>
      <c r="B280" s="92"/>
      <c r="C280" s="91"/>
      <c r="D280" s="189" t="s">
        <v>203</v>
      </c>
      <c r="E280" s="91"/>
      <c r="F280" s="206" t="s">
        <v>942</v>
      </c>
      <c r="G280" s="91"/>
      <c r="H280" s="91"/>
      <c r="I280" s="77"/>
      <c r="J280" s="91"/>
      <c r="K280" s="91"/>
      <c r="L280" s="92"/>
      <c r="M280" s="207"/>
      <c r="N280" s="208"/>
      <c r="O280" s="182"/>
      <c r="P280" s="182"/>
      <c r="Q280" s="182"/>
      <c r="R280" s="182"/>
      <c r="S280" s="182"/>
      <c r="T280" s="209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T280" s="84" t="s">
        <v>203</v>
      </c>
      <c r="AU280" s="84" t="s">
        <v>84</v>
      </c>
    </row>
    <row r="281" spans="1:65" s="94" customFormat="1" ht="24" customHeight="1">
      <c r="A281" s="91"/>
      <c r="B281" s="92"/>
      <c r="C281" s="173" t="s">
        <v>943</v>
      </c>
      <c r="D281" s="173" t="s">
        <v>149</v>
      </c>
      <c r="E281" s="174" t="s">
        <v>944</v>
      </c>
      <c r="F281" s="175" t="s">
        <v>945</v>
      </c>
      <c r="G281" s="176" t="s">
        <v>161</v>
      </c>
      <c r="H281" s="177">
        <v>2</v>
      </c>
      <c r="I281" s="79"/>
      <c r="J281" s="178">
        <f>ROUND(I281*H281,2)</f>
        <v>0</v>
      </c>
      <c r="K281" s="179"/>
      <c r="L281" s="92"/>
      <c r="M281" s="180" t="s">
        <v>1</v>
      </c>
      <c r="N281" s="181" t="s">
        <v>39</v>
      </c>
      <c r="O281" s="182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R281" s="185" t="s">
        <v>422</v>
      </c>
      <c r="AT281" s="185" t="s">
        <v>149</v>
      </c>
      <c r="AU281" s="185" t="s">
        <v>84</v>
      </c>
      <c r="AY281" s="84" t="s">
        <v>146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84" t="s">
        <v>84</v>
      </c>
      <c r="BK281" s="186">
        <f>ROUND(I281*H281,2)</f>
        <v>0</v>
      </c>
      <c r="BL281" s="84" t="s">
        <v>422</v>
      </c>
      <c r="BM281" s="185" t="s">
        <v>946</v>
      </c>
    </row>
    <row r="282" spans="1:65" s="94" customFormat="1" ht="16.5" customHeight="1">
      <c r="A282" s="91"/>
      <c r="B282" s="92"/>
      <c r="C282" s="196" t="s">
        <v>947</v>
      </c>
      <c r="D282" s="196" t="s">
        <v>198</v>
      </c>
      <c r="E282" s="197" t="s">
        <v>948</v>
      </c>
      <c r="F282" s="198" t="s">
        <v>949</v>
      </c>
      <c r="G282" s="199" t="s">
        <v>161</v>
      </c>
      <c r="H282" s="200">
        <v>2</v>
      </c>
      <c r="I282" s="81"/>
      <c r="J282" s="201">
        <f>ROUND(I282*H282,2)</f>
        <v>0</v>
      </c>
      <c r="K282" s="202"/>
      <c r="L282" s="203"/>
      <c r="M282" s="204" t="s">
        <v>1</v>
      </c>
      <c r="N282" s="205" t="s">
        <v>39</v>
      </c>
      <c r="O282" s="182"/>
      <c r="P282" s="183">
        <f>O282*H282</f>
        <v>0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R282" s="185" t="s">
        <v>540</v>
      </c>
      <c r="AT282" s="185" t="s">
        <v>198</v>
      </c>
      <c r="AU282" s="185" t="s">
        <v>84</v>
      </c>
      <c r="AY282" s="84" t="s">
        <v>146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84" t="s">
        <v>84</v>
      </c>
      <c r="BK282" s="186">
        <f>ROUND(I282*H282,2)</f>
        <v>0</v>
      </c>
      <c r="BL282" s="84" t="s">
        <v>422</v>
      </c>
      <c r="BM282" s="185" t="s">
        <v>950</v>
      </c>
    </row>
    <row r="283" spans="1:47" s="94" customFormat="1" ht="44.4" customHeight="1">
      <c r="A283" s="91"/>
      <c r="B283" s="92"/>
      <c r="C283" s="91"/>
      <c r="D283" s="189" t="s">
        <v>203</v>
      </c>
      <c r="E283" s="91"/>
      <c r="F283" s="206" t="s">
        <v>951</v>
      </c>
      <c r="G283" s="91"/>
      <c r="H283" s="91"/>
      <c r="I283" s="77"/>
      <c r="J283" s="91"/>
      <c r="K283" s="91"/>
      <c r="L283" s="92"/>
      <c r="M283" s="207"/>
      <c r="N283" s="208"/>
      <c r="O283" s="182"/>
      <c r="P283" s="182"/>
      <c r="Q283" s="182"/>
      <c r="R283" s="182"/>
      <c r="S283" s="182"/>
      <c r="T283" s="209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T283" s="84" t="s">
        <v>203</v>
      </c>
      <c r="AU283" s="84" t="s">
        <v>84</v>
      </c>
    </row>
    <row r="284" spans="1:47" s="94" customFormat="1" ht="21" customHeight="1">
      <c r="A284" s="233"/>
      <c r="B284" s="92"/>
      <c r="C284" s="173" t="s">
        <v>952</v>
      </c>
      <c r="D284" s="173" t="s">
        <v>149</v>
      </c>
      <c r="E284" s="174" t="s">
        <v>1348</v>
      </c>
      <c r="F284" s="175" t="s">
        <v>1349</v>
      </c>
      <c r="G284" s="176" t="s">
        <v>161</v>
      </c>
      <c r="H284" s="177">
        <v>4</v>
      </c>
      <c r="I284" s="79"/>
      <c r="J284" s="178">
        <f>ROUND(I284*H284,2)</f>
        <v>0</v>
      </c>
      <c r="K284" s="233"/>
      <c r="L284" s="92"/>
      <c r="M284" s="207"/>
      <c r="N284" s="208"/>
      <c r="O284" s="182"/>
      <c r="P284" s="182"/>
      <c r="Q284" s="182"/>
      <c r="R284" s="182"/>
      <c r="S284" s="182"/>
      <c r="T284" s="209"/>
      <c r="U284" s="233"/>
      <c r="V284" s="234"/>
      <c r="W284" s="233"/>
      <c r="X284" s="233"/>
      <c r="Y284" s="233"/>
      <c r="Z284" s="233"/>
      <c r="AA284" s="233"/>
      <c r="AB284" s="233"/>
      <c r="AC284" s="233"/>
      <c r="AD284" s="233"/>
      <c r="AE284" s="233"/>
      <c r="AT284" s="84"/>
      <c r="AU284" s="84"/>
    </row>
    <row r="285" spans="1:65" s="94" customFormat="1" ht="16.5" customHeight="1">
      <c r="A285" s="91"/>
      <c r="B285" s="92"/>
      <c r="C285" s="173" t="s">
        <v>952</v>
      </c>
      <c r="D285" s="173" t="s">
        <v>149</v>
      </c>
      <c r="E285" s="174" t="s">
        <v>953</v>
      </c>
      <c r="F285" s="175" t="s">
        <v>954</v>
      </c>
      <c r="G285" s="176" t="s">
        <v>161</v>
      </c>
      <c r="H285" s="177">
        <v>12</v>
      </c>
      <c r="I285" s="79"/>
      <c r="J285" s="178">
        <f>ROUND(I285*H285,2)</f>
        <v>0</v>
      </c>
      <c r="K285" s="179"/>
      <c r="L285" s="92"/>
      <c r="M285" s="180" t="s">
        <v>1</v>
      </c>
      <c r="N285" s="181" t="s">
        <v>39</v>
      </c>
      <c r="O285" s="182"/>
      <c r="P285" s="183">
        <f>O285*H285</f>
        <v>0</v>
      </c>
      <c r="Q285" s="183">
        <v>0</v>
      </c>
      <c r="R285" s="183">
        <f>Q285*H285</f>
        <v>0</v>
      </c>
      <c r="S285" s="183">
        <v>0</v>
      </c>
      <c r="T285" s="184">
        <f>S285*H285</f>
        <v>0</v>
      </c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R285" s="185" t="s">
        <v>422</v>
      </c>
      <c r="AT285" s="185" t="s">
        <v>149</v>
      </c>
      <c r="AU285" s="185" t="s">
        <v>84</v>
      </c>
      <c r="AY285" s="84" t="s">
        <v>146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84" t="s">
        <v>84</v>
      </c>
      <c r="BK285" s="186">
        <f>ROUND(I285*H285,2)</f>
        <v>0</v>
      </c>
      <c r="BL285" s="84" t="s">
        <v>422</v>
      </c>
      <c r="BM285" s="185" t="s">
        <v>955</v>
      </c>
    </row>
    <row r="286" spans="1:65" s="94" customFormat="1" ht="16.5" customHeight="1">
      <c r="A286" s="91"/>
      <c r="B286" s="92"/>
      <c r="C286" s="196" t="s">
        <v>956</v>
      </c>
      <c r="D286" s="196" t="s">
        <v>198</v>
      </c>
      <c r="E286" s="197" t="s">
        <v>957</v>
      </c>
      <c r="F286" s="198" t="s">
        <v>958</v>
      </c>
      <c r="G286" s="199" t="s">
        <v>161</v>
      </c>
      <c r="H286" s="200">
        <v>12</v>
      </c>
      <c r="I286" s="81"/>
      <c r="J286" s="201">
        <f>ROUND(I286*H286,2)</f>
        <v>0</v>
      </c>
      <c r="K286" s="202"/>
      <c r="L286" s="203"/>
      <c r="M286" s="204" t="s">
        <v>1</v>
      </c>
      <c r="N286" s="205" t="s">
        <v>39</v>
      </c>
      <c r="O286" s="182"/>
      <c r="P286" s="183">
        <f>O286*H286</f>
        <v>0</v>
      </c>
      <c r="Q286" s="183">
        <v>0</v>
      </c>
      <c r="R286" s="183">
        <f>Q286*H286</f>
        <v>0</v>
      </c>
      <c r="S286" s="183">
        <v>0</v>
      </c>
      <c r="T286" s="184">
        <f>S286*H286</f>
        <v>0</v>
      </c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R286" s="185" t="s">
        <v>540</v>
      </c>
      <c r="AT286" s="185" t="s">
        <v>198</v>
      </c>
      <c r="AU286" s="185" t="s">
        <v>84</v>
      </c>
      <c r="AY286" s="84" t="s">
        <v>146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84" t="s">
        <v>84</v>
      </c>
      <c r="BK286" s="186">
        <f>ROUND(I286*H286,2)</f>
        <v>0</v>
      </c>
      <c r="BL286" s="84" t="s">
        <v>422</v>
      </c>
      <c r="BM286" s="185" t="s">
        <v>959</v>
      </c>
    </row>
    <row r="287" spans="1:47" s="94" customFormat="1" ht="48">
      <c r="A287" s="91"/>
      <c r="B287" s="92"/>
      <c r="C287" s="91"/>
      <c r="D287" s="189" t="s">
        <v>203</v>
      </c>
      <c r="E287" s="91"/>
      <c r="F287" s="206" t="s">
        <v>960</v>
      </c>
      <c r="G287" s="91"/>
      <c r="H287" s="91"/>
      <c r="I287" s="77"/>
      <c r="J287" s="91"/>
      <c r="K287" s="91"/>
      <c r="L287" s="92"/>
      <c r="M287" s="207"/>
      <c r="N287" s="208"/>
      <c r="O287" s="182"/>
      <c r="P287" s="182"/>
      <c r="Q287" s="182"/>
      <c r="R287" s="182"/>
      <c r="S287" s="182"/>
      <c r="T287" s="209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T287" s="84" t="s">
        <v>203</v>
      </c>
      <c r="AU287" s="84" t="s">
        <v>84</v>
      </c>
    </row>
    <row r="288" spans="1:65" s="94" customFormat="1" ht="60" customHeight="1">
      <c r="A288" s="91"/>
      <c r="B288" s="92"/>
      <c r="C288" s="173" t="s">
        <v>961</v>
      </c>
      <c r="D288" s="173" t="s">
        <v>149</v>
      </c>
      <c r="E288" s="174" t="s">
        <v>962</v>
      </c>
      <c r="F288" s="175" t="s">
        <v>963</v>
      </c>
      <c r="G288" s="176" t="s">
        <v>161</v>
      </c>
      <c r="H288" s="177">
        <v>6</v>
      </c>
      <c r="I288" s="79"/>
      <c r="J288" s="178">
        <f aca="true" t="shared" si="70" ref="J288:J293">ROUND(I288*H288,2)</f>
        <v>0</v>
      </c>
      <c r="K288" s="179"/>
      <c r="L288" s="92"/>
      <c r="M288" s="180" t="s">
        <v>1</v>
      </c>
      <c r="N288" s="181" t="s">
        <v>39</v>
      </c>
      <c r="O288" s="182"/>
      <c r="P288" s="183">
        <f aca="true" t="shared" si="71" ref="P288:P293">O288*H288</f>
        <v>0</v>
      </c>
      <c r="Q288" s="183">
        <v>5E-05</v>
      </c>
      <c r="R288" s="183">
        <f aca="true" t="shared" si="72" ref="R288:R293">Q288*H288</f>
        <v>0.00030000000000000003</v>
      </c>
      <c r="S288" s="183">
        <v>0</v>
      </c>
      <c r="T288" s="184">
        <f aca="true" t="shared" si="73" ref="T288:T293">S288*H288</f>
        <v>0</v>
      </c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R288" s="185" t="s">
        <v>422</v>
      </c>
      <c r="AT288" s="185" t="s">
        <v>149</v>
      </c>
      <c r="AU288" s="185" t="s">
        <v>84</v>
      </c>
      <c r="AY288" s="84" t="s">
        <v>146</v>
      </c>
      <c r="BE288" s="186">
        <f aca="true" t="shared" si="74" ref="BE288:BE293">IF(N288="základní",J288,0)</f>
        <v>0</v>
      </c>
      <c r="BF288" s="186">
        <f aca="true" t="shared" si="75" ref="BF288:BF293">IF(N288="snížená",J288,0)</f>
        <v>0</v>
      </c>
      <c r="BG288" s="186">
        <f aca="true" t="shared" si="76" ref="BG288:BG293">IF(N288="zákl. přenesená",J288,0)</f>
        <v>0</v>
      </c>
      <c r="BH288" s="186">
        <f aca="true" t="shared" si="77" ref="BH288:BH293">IF(N288="sníž. přenesená",J288,0)</f>
        <v>0</v>
      </c>
      <c r="BI288" s="186">
        <f aca="true" t="shared" si="78" ref="BI288:BI293">IF(N288="nulová",J288,0)</f>
        <v>0</v>
      </c>
      <c r="BJ288" s="84" t="s">
        <v>84</v>
      </c>
      <c r="BK288" s="186">
        <f aca="true" t="shared" si="79" ref="BK288:BK293">ROUND(I288*H288,2)</f>
        <v>0</v>
      </c>
      <c r="BL288" s="84" t="s">
        <v>422</v>
      </c>
      <c r="BM288" s="185" t="s">
        <v>964</v>
      </c>
    </row>
    <row r="289" spans="1:65" s="94" customFormat="1" ht="24" customHeight="1">
      <c r="A289" s="91"/>
      <c r="B289" s="92"/>
      <c r="C289" s="173" t="s">
        <v>965</v>
      </c>
      <c r="D289" s="173" t="s">
        <v>149</v>
      </c>
      <c r="E289" s="174" t="s">
        <v>966</v>
      </c>
      <c r="F289" s="175" t="s">
        <v>967</v>
      </c>
      <c r="G289" s="176" t="s">
        <v>161</v>
      </c>
      <c r="H289" s="177">
        <v>1</v>
      </c>
      <c r="I289" s="79"/>
      <c r="J289" s="178">
        <f t="shared" si="70"/>
        <v>0</v>
      </c>
      <c r="K289" s="179"/>
      <c r="L289" s="92"/>
      <c r="M289" s="180" t="s">
        <v>1</v>
      </c>
      <c r="N289" s="181" t="s">
        <v>39</v>
      </c>
      <c r="O289" s="182"/>
      <c r="P289" s="183">
        <f t="shared" si="71"/>
        <v>0</v>
      </c>
      <c r="Q289" s="183">
        <v>0</v>
      </c>
      <c r="R289" s="183">
        <f t="shared" si="72"/>
        <v>0</v>
      </c>
      <c r="S289" s="183">
        <v>0</v>
      </c>
      <c r="T289" s="184">
        <f t="shared" si="73"/>
        <v>0</v>
      </c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R289" s="185" t="s">
        <v>422</v>
      </c>
      <c r="AT289" s="185" t="s">
        <v>149</v>
      </c>
      <c r="AU289" s="185" t="s">
        <v>84</v>
      </c>
      <c r="AY289" s="84" t="s">
        <v>146</v>
      </c>
      <c r="BE289" s="186">
        <f t="shared" si="74"/>
        <v>0</v>
      </c>
      <c r="BF289" s="186">
        <f t="shared" si="75"/>
        <v>0</v>
      </c>
      <c r="BG289" s="186">
        <f t="shared" si="76"/>
        <v>0</v>
      </c>
      <c r="BH289" s="186">
        <f t="shared" si="77"/>
        <v>0</v>
      </c>
      <c r="BI289" s="186">
        <f t="shared" si="78"/>
        <v>0</v>
      </c>
      <c r="BJ289" s="84" t="s">
        <v>84</v>
      </c>
      <c r="BK289" s="186">
        <f t="shared" si="79"/>
        <v>0</v>
      </c>
      <c r="BL289" s="84" t="s">
        <v>422</v>
      </c>
      <c r="BM289" s="185" t="s">
        <v>968</v>
      </c>
    </row>
    <row r="290" spans="1:65" s="94" customFormat="1" ht="16.5" customHeight="1">
      <c r="A290" s="91"/>
      <c r="B290" s="92"/>
      <c r="C290" s="196" t="s">
        <v>969</v>
      </c>
      <c r="D290" s="196" t="s">
        <v>198</v>
      </c>
      <c r="E290" s="197" t="s">
        <v>970</v>
      </c>
      <c r="F290" s="198" t="s">
        <v>971</v>
      </c>
      <c r="G290" s="199" t="s">
        <v>161</v>
      </c>
      <c r="H290" s="200">
        <v>1</v>
      </c>
      <c r="I290" s="81"/>
      <c r="J290" s="201">
        <f t="shared" si="70"/>
        <v>0</v>
      </c>
      <c r="K290" s="202"/>
      <c r="L290" s="203"/>
      <c r="M290" s="204" t="s">
        <v>1</v>
      </c>
      <c r="N290" s="205" t="s">
        <v>39</v>
      </c>
      <c r="O290" s="182"/>
      <c r="P290" s="183">
        <f t="shared" si="71"/>
        <v>0</v>
      </c>
      <c r="Q290" s="183">
        <v>0.0001</v>
      </c>
      <c r="R290" s="183">
        <f t="shared" si="72"/>
        <v>0.0001</v>
      </c>
      <c r="S290" s="183">
        <v>0</v>
      </c>
      <c r="T290" s="184">
        <f t="shared" si="73"/>
        <v>0</v>
      </c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R290" s="185" t="s">
        <v>540</v>
      </c>
      <c r="AT290" s="185" t="s">
        <v>198</v>
      </c>
      <c r="AU290" s="185" t="s">
        <v>84</v>
      </c>
      <c r="AY290" s="84" t="s">
        <v>146</v>
      </c>
      <c r="BE290" s="186">
        <f t="shared" si="74"/>
        <v>0</v>
      </c>
      <c r="BF290" s="186">
        <f t="shared" si="75"/>
        <v>0</v>
      </c>
      <c r="BG290" s="186">
        <f t="shared" si="76"/>
        <v>0</v>
      </c>
      <c r="BH290" s="186">
        <f t="shared" si="77"/>
        <v>0</v>
      </c>
      <c r="BI290" s="186">
        <f t="shared" si="78"/>
        <v>0</v>
      </c>
      <c r="BJ290" s="84" t="s">
        <v>84</v>
      </c>
      <c r="BK290" s="186">
        <f t="shared" si="79"/>
        <v>0</v>
      </c>
      <c r="BL290" s="84" t="s">
        <v>422</v>
      </c>
      <c r="BM290" s="185" t="s">
        <v>972</v>
      </c>
    </row>
    <row r="291" spans="1:65" s="94" customFormat="1" ht="16.5" customHeight="1">
      <c r="A291" s="91"/>
      <c r="B291" s="92"/>
      <c r="C291" s="173" t="s">
        <v>973</v>
      </c>
      <c r="D291" s="173" t="s">
        <v>149</v>
      </c>
      <c r="E291" s="174" t="s">
        <v>974</v>
      </c>
      <c r="F291" s="175" t="s">
        <v>975</v>
      </c>
      <c r="G291" s="176" t="s">
        <v>161</v>
      </c>
      <c r="H291" s="177">
        <v>1</v>
      </c>
      <c r="I291" s="79"/>
      <c r="J291" s="178">
        <f t="shared" si="70"/>
        <v>0</v>
      </c>
      <c r="K291" s="179"/>
      <c r="L291" s="92"/>
      <c r="M291" s="180" t="s">
        <v>1</v>
      </c>
      <c r="N291" s="181" t="s">
        <v>39</v>
      </c>
      <c r="O291" s="182"/>
      <c r="P291" s="183">
        <f t="shared" si="71"/>
        <v>0</v>
      </c>
      <c r="Q291" s="183">
        <v>0</v>
      </c>
      <c r="R291" s="183">
        <f t="shared" si="72"/>
        <v>0</v>
      </c>
      <c r="S291" s="183">
        <v>0</v>
      </c>
      <c r="T291" s="184">
        <f t="shared" si="73"/>
        <v>0</v>
      </c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R291" s="185" t="s">
        <v>422</v>
      </c>
      <c r="AT291" s="185" t="s">
        <v>149</v>
      </c>
      <c r="AU291" s="185" t="s">
        <v>84</v>
      </c>
      <c r="AY291" s="84" t="s">
        <v>146</v>
      </c>
      <c r="BE291" s="186">
        <f t="shared" si="74"/>
        <v>0</v>
      </c>
      <c r="BF291" s="186">
        <f t="shared" si="75"/>
        <v>0</v>
      </c>
      <c r="BG291" s="186">
        <f t="shared" si="76"/>
        <v>0</v>
      </c>
      <c r="BH291" s="186">
        <f t="shared" si="77"/>
        <v>0</v>
      </c>
      <c r="BI291" s="186">
        <f t="shared" si="78"/>
        <v>0</v>
      </c>
      <c r="BJ291" s="84" t="s">
        <v>84</v>
      </c>
      <c r="BK291" s="186">
        <f t="shared" si="79"/>
        <v>0</v>
      </c>
      <c r="BL291" s="84" t="s">
        <v>422</v>
      </c>
      <c r="BM291" s="185" t="s">
        <v>976</v>
      </c>
    </row>
    <row r="292" spans="1:65" s="94" customFormat="1" ht="24" customHeight="1">
      <c r="A292" s="91"/>
      <c r="B292" s="92"/>
      <c r="C292" s="196" t="s">
        <v>977</v>
      </c>
      <c r="D292" s="196" t="s">
        <v>198</v>
      </c>
      <c r="E292" s="197" t="s">
        <v>978</v>
      </c>
      <c r="F292" s="198" t="s">
        <v>979</v>
      </c>
      <c r="G292" s="199" t="s">
        <v>161</v>
      </c>
      <c r="H292" s="200">
        <v>1</v>
      </c>
      <c r="I292" s="81"/>
      <c r="J292" s="201">
        <f t="shared" si="70"/>
        <v>0</v>
      </c>
      <c r="K292" s="202"/>
      <c r="L292" s="203"/>
      <c r="M292" s="204" t="s">
        <v>1</v>
      </c>
      <c r="N292" s="205" t="s">
        <v>39</v>
      </c>
      <c r="O292" s="182"/>
      <c r="P292" s="183">
        <f t="shared" si="71"/>
        <v>0</v>
      </c>
      <c r="Q292" s="183">
        <v>0.00155</v>
      </c>
      <c r="R292" s="183">
        <f t="shared" si="72"/>
        <v>0.00155</v>
      </c>
      <c r="S292" s="183">
        <v>0</v>
      </c>
      <c r="T292" s="184">
        <f t="shared" si="73"/>
        <v>0</v>
      </c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R292" s="185" t="s">
        <v>540</v>
      </c>
      <c r="AT292" s="185" t="s">
        <v>198</v>
      </c>
      <c r="AU292" s="185" t="s">
        <v>84</v>
      </c>
      <c r="AY292" s="84" t="s">
        <v>146</v>
      </c>
      <c r="BE292" s="186">
        <f t="shared" si="74"/>
        <v>0</v>
      </c>
      <c r="BF292" s="186">
        <f t="shared" si="75"/>
        <v>0</v>
      </c>
      <c r="BG292" s="186">
        <f t="shared" si="76"/>
        <v>0</v>
      </c>
      <c r="BH292" s="186">
        <f t="shared" si="77"/>
        <v>0</v>
      </c>
      <c r="BI292" s="186">
        <f t="shared" si="78"/>
        <v>0</v>
      </c>
      <c r="BJ292" s="84" t="s">
        <v>84</v>
      </c>
      <c r="BK292" s="186">
        <f t="shared" si="79"/>
        <v>0</v>
      </c>
      <c r="BL292" s="84" t="s">
        <v>422</v>
      </c>
      <c r="BM292" s="185" t="s">
        <v>980</v>
      </c>
    </row>
    <row r="293" spans="1:65" s="94" customFormat="1" ht="24" customHeight="1">
      <c r="A293" s="91"/>
      <c r="B293" s="92"/>
      <c r="C293" s="173" t="s">
        <v>981</v>
      </c>
      <c r="D293" s="173" t="s">
        <v>149</v>
      </c>
      <c r="E293" s="174" t="s">
        <v>982</v>
      </c>
      <c r="F293" s="175" t="s">
        <v>983</v>
      </c>
      <c r="G293" s="176" t="s">
        <v>152</v>
      </c>
      <c r="H293" s="177">
        <v>100</v>
      </c>
      <c r="I293" s="79"/>
      <c r="J293" s="178">
        <f t="shared" si="70"/>
        <v>0</v>
      </c>
      <c r="K293" s="179"/>
      <c r="L293" s="92"/>
      <c r="M293" s="180" t="s">
        <v>1</v>
      </c>
      <c r="N293" s="181" t="s">
        <v>39</v>
      </c>
      <c r="O293" s="182"/>
      <c r="P293" s="183">
        <f t="shared" si="71"/>
        <v>0</v>
      </c>
      <c r="Q293" s="183">
        <v>0</v>
      </c>
      <c r="R293" s="183">
        <f t="shared" si="72"/>
        <v>0</v>
      </c>
      <c r="S293" s="183">
        <v>0</v>
      </c>
      <c r="T293" s="184">
        <f t="shared" si="73"/>
        <v>0</v>
      </c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R293" s="185" t="s">
        <v>422</v>
      </c>
      <c r="AT293" s="185" t="s">
        <v>149</v>
      </c>
      <c r="AU293" s="185" t="s">
        <v>84</v>
      </c>
      <c r="AY293" s="84" t="s">
        <v>146</v>
      </c>
      <c r="BE293" s="186">
        <f t="shared" si="74"/>
        <v>0</v>
      </c>
      <c r="BF293" s="186">
        <f t="shared" si="75"/>
        <v>0</v>
      </c>
      <c r="BG293" s="186">
        <f t="shared" si="76"/>
        <v>0</v>
      </c>
      <c r="BH293" s="186">
        <f t="shared" si="77"/>
        <v>0</v>
      </c>
      <c r="BI293" s="186">
        <f t="shared" si="78"/>
        <v>0</v>
      </c>
      <c r="BJ293" s="84" t="s">
        <v>84</v>
      </c>
      <c r="BK293" s="186">
        <f t="shared" si="79"/>
        <v>0</v>
      </c>
      <c r="BL293" s="84" t="s">
        <v>422</v>
      </c>
      <c r="BM293" s="185" t="s">
        <v>984</v>
      </c>
    </row>
    <row r="294" spans="1:47" s="94" customFormat="1" ht="19.2">
      <c r="A294" s="91"/>
      <c r="B294" s="92"/>
      <c r="C294" s="91"/>
      <c r="D294" s="189" t="s">
        <v>203</v>
      </c>
      <c r="E294" s="91"/>
      <c r="F294" s="206" t="s">
        <v>985</v>
      </c>
      <c r="G294" s="91"/>
      <c r="H294" s="91"/>
      <c r="I294" s="77"/>
      <c r="J294" s="91"/>
      <c r="K294" s="91"/>
      <c r="L294" s="92"/>
      <c r="M294" s="207"/>
      <c r="N294" s="208"/>
      <c r="O294" s="182"/>
      <c r="P294" s="182"/>
      <c r="Q294" s="182"/>
      <c r="R294" s="182"/>
      <c r="S294" s="182"/>
      <c r="T294" s="209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T294" s="84" t="s">
        <v>203</v>
      </c>
      <c r="AU294" s="84" t="s">
        <v>84</v>
      </c>
    </row>
    <row r="295" spans="1:65" s="94" customFormat="1" ht="60" customHeight="1">
      <c r="A295" s="91"/>
      <c r="B295" s="92"/>
      <c r="C295" s="173" t="s">
        <v>986</v>
      </c>
      <c r="D295" s="173" t="s">
        <v>149</v>
      </c>
      <c r="E295" s="174" t="s">
        <v>551</v>
      </c>
      <c r="F295" s="175" t="s">
        <v>987</v>
      </c>
      <c r="G295" s="176" t="s">
        <v>152</v>
      </c>
      <c r="H295" s="177">
        <v>437</v>
      </c>
      <c r="I295" s="79"/>
      <c r="J295" s="178">
        <f>ROUND(I295*H295,2)</f>
        <v>0</v>
      </c>
      <c r="K295" s="179"/>
      <c r="L295" s="92"/>
      <c r="M295" s="180" t="s">
        <v>1</v>
      </c>
      <c r="N295" s="181" t="s">
        <v>39</v>
      </c>
      <c r="O295" s="182"/>
      <c r="P295" s="183">
        <f>O295*H295</f>
        <v>0</v>
      </c>
      <c r="Q295" s="183">
        <v>0</v>
      </c>
      <c r="R295" s="183">
        <f>Q295*H295</f>
        <v>0</v>
      </c>
      <c r="S295" s="183">
        <v>0</v>
      </c>
      <c r="T295" s="184">
        <f>S295*H295</f>
        <v>0</v>
      </c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R295" s="185" t="s">
        <v>422</v>
      </c>
      <c r="AT295" s="185" t="s">
        <v>149</v>
      </c>
      <c r="AU295" s="185" t="s">
        <v>84</v>
      </c>
      <c r="AY295" s="84" t="s">
        <v>146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84" t="s">
        <v>84</v>
      </c>
      <c r="BK295" s="186">
        <f>ROUND(I295*H295,2)</f>
        <v>0</v>
      </c>
      <c r="BL295" s="84" t="s">
        <v>422</v>
      </c>
      <c r="BM295" s="185" t="s">
        <v>988</v>
      </c>
    </row>
    <row r="296" spans="1:65" s="94" customFormat="1" ht="16.5" customHeight="1">
      <c r="A296" s="91"/>
      <c r="B296" s="92"/>
      <c r="C296" s="196" t="s">
        <v>989</v>
      </c>
      <c r="D296" s="196" t="s">
        <v>198</v>
      </c>
      <c r="E296" s="197" t="s">
        <v>990</v>
      </c>
      <c r="F296" s="198" t="s">
        <v>991</v>
      </c>
      <c r="G296" s="199" t="s">
        <v>152</v>
      </c>
      <c r="H296" s="200">
        <v>437</v>
      </c>
      <c r="I296" s="81"/>
      <c r="J296" s="201">
        <f>ROUND(I296*H296,2)</f>
        <v>0</v>
      </c>
      <c r="K296" s="202"/>
      <c r="L296" s="203"/>
      <c r="M296" s="204" t="s">
        <v>1</v>
      </c>
      <c r="N296" s="205" t="s">
        <v>39</v>
      </c>
      <c r="O296" s="182"/>
      <c r="P296" s="183">
        <f>O296*H296</f>
        <v>0</v>
      </c>
      <c r="Q296" s="183">
        <v>3E-05</v>
      </c>
      <c r="R296" s="183">
        <f>Q296*H296</f>
        <v>0.01311</v>
      </c>
      <c r="S296" s="183">
        <v>0</v>
      </c>
      <c r="T296" s="184">
        <f>S296*H296</f>
        <v>0</v>
      </c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R296" s="185" t="s">
        <v>512</v>
      </c>
      <c r="AT296" s="185" t="s">
        <v>198</v>
      </c>
      <c r="AU296" s="185" t="s">
        <v>84</v>
      </c>
      <c r="AY296" s="84" t="s">
        <v>146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84" t="s">
        <v>84</v>
      </c>
      <c r="BK296" s="186">
        <f>ROUND(I296*H296,2)</f>
        <v>0</v>
      </c>
      <c r="BL296" s="84" t="s">
        <v>512</v>
      </c>
      <c r="BM296" s="185" t="s">
        <v>992</v>
      </c>
    </row>
    <row r="297" spans="1:47" s="94" customFormat="1" ht="19.2">
      <c r="A297" s="91"/>
      <c r="B297" s="92"/>
      <c r="C297" s="91"/>
      <c r="D297" s="189" t="s">
        <v>203</v>
      </c>
      <c r="E297" s="91"/>
      <c r="F297" s="206" t="s">
        <v>710</v>
      </c>
      <c r="G297" s="91"/>
      <c r="H297" s="91"/>
      <c r="I297" s="77"/>
      <c r="J297" s="91"/>
      <c r="K297" s="91"/>
      <c r="L297" s="92"/>
      <c r="M297" s="207"/>
      <c r="N297" s="208"/>
      <c r="O297" s="182"/>
      <c r="P297" s="182"/>
      <c r="Q297" s="182"/>
      <c r="R297" s="182"/>
      <c r="S297" s="182"/>
      <c r="T297" s="209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T297" s="84" t="s">
        <v>203</v>
      </c>
      <c r="AU297" s="84" t="s">
        <v>84</v>
      </c>
    </row>
    <row r="298" spans="1:65" s="94" customFormat="1" ht="24" customHeight="1">
      <c r="A298" s="91"/>
      <c r="B298" s="92"/>
      <c r="C298" s="173" t="s">
        <v>993</v>
      </c>
      <c r="D298" s="173" t="s">
        <v>149</v>
      </c>
      <c r="E298" s="174" t="s">
        <v>994</v>
      </c>
      <c r="F298" s="175" t="s">
        <v>995</v>
      </c>
      <c r="G298" s="176" t="s">
        <v>161</v>
      </c>
      <c r="H298" s="177">
        <v>1</v>
      </c>
      <c r="I298" s="79"/>
      <c r="J298" s="178">
        <f>ROUND(I298*H298,2)</f>
        <v>0</v>
      </c>
      <c r="K298" s="179"/>
      <c r="L298" s="92"/>
      <c r="M298" s="180" t="s">
        <v>1</v>
      </c>
      <c r="N298" s="181" t="s">
        <v>39</v>
      </c>
      <c r="O298" s="182"/>
      <c r="P298" s="183">
        <f>O298*H298</f>
        <v>0</v>
      </c>
      <c r="Q298" s="183">
        <v>0</v>
      </c>
      <c r="R298" s="183">
        <f>Q298*H298</f>
        <v>0</v>
      </c>
      <c r="S298" s="183">
        <v>0</v>
      </c>
      <c r="T298" s="184">
        <f>S298*H298</f>
        <v>0</v>
      </c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R298" s="185" t="s">
        <v>422</v>
      </c>
      <c r="AT298" s="185" t="s">
        <v>149</v>
      </c>
      <c r="AU298" s="185" t="s">
        <v>84</v>
      </c>
      <c r="AY298" s="84" t="s">
        <v>146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84" t="s">
        <v>84</v>
      </c>
      <c r="BK298" s="186">
        <f>ROUND(I298*H298,2)</f>
        <v>0</v>
      </c>
      <c r="BL298" s="84" t="s">
        <v>422</v>
      </c>
      <c r="BM298" s="185" t="s">
        <v>996</v>
      </c>
    </row>
    <row r="299" spans="1:65" s="94" customFormat="1" ht="24" customHeight="1">
      <c r="A299" s="91"/>
      <c r="B299" s="92"/>
      <c r="C299" s="173" t="s">
        <v>997</v>
      </c>
      <c r="D299" s="173" t="s">
        <v>149</v>
      </c>
      <c r="E299" s="174" t="s">
        <v>998</v>
      </c>
      <c r="F299" s="175" t="s">
        <v>999</v>
      </c>
      <c r="G299" s="176" t="s">
        <v>161</v>
      </c>
      <c r="H299" s="177">
        <v>1</v>
      </c>
      <c r="I299" s="79"/>
      <c r="J299" s="178">
        <f>ROUND(I299*H299,2)</f>
        <v>0</v>
      </c>
      <c r="K299" s="179"/>
      <c r="L299" s="92"/>
      <c r="M299" s="180" t="s">
        <v>1</v>
      </c>
      <c r="N299" s="181" t="s">
        <v>39</v>
      </c>
      <c r="O299" s="182"/>
      <c r="P299" s="183">
        <f>O299*H299</f>
        <v>0</v>
      </c>
      <c r="Q299" s="183">
        <v>0</v>
      </c>
      <c r="R299" s="183">
        <f>Q299*H299</f>
        <v>0</v>
      </c>
      <c r="S299" s="183">
        <v>0</v>
      </c>
      <c r="T299" s="184">
        <f>S299*H299</f>
        <v>0</v>
      </c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R299" s="185" t="s">
        <v>422</v>
      </c>
      <c r="AT299" s="185" t="s">
        <v>149</v>
      </c>
      <c r="AU299" s="185" t="s">
        <v>84</v>
      </c>
      <c r="AY299" s="84" t="s">
        <v>146</v>
      </c>
      <c r="BE299" s="186">
        <f>IF(N299="základní",J299,0)</f>
        <v>0</v>
      </c>
      <c r="BF299" s="186">
        <f>IF(N299="snížená",J299,0)</f>
        <v>0</v>
      </c>
      <c r="BG299" s="186">
        <f>IF(N299="zákl. přenesená",J299,0)</f>
        <v>0</v>
      </c>
      <c r="BH299" s="186">
        <f>IF(N299="sníž. přenesená",J299,0)</f>
        <v>0</v>
      </c>
      <c r="BI299" s="186">
        <f>IF(N299="nulová",J299,0)</f>
        <v>0</v>
      </c>
      <c r="BJ299" s="84" t="s">
        <v>84</v>
      </c>
      <c r="BK299" s="186">
        <f>ROUND(I299*H299,2)</f>
        <v>0</v>
      </c>
      <c r="BL299" s="84" t="s">
        <v>422</v>
      </c>
      <c r="BM299" s="185" t="s">
        <v>1000</v>
      </c>
    </row>
    <row r="300" spans="1:65" s="94" customFormat="1" ht="24" customHeight="1">
      <c r="A300" s="91"/>
      <c r="B300" s="92"/>
      <c r="C300" s="196" t="s">
        <v>1001</v>
      </c>
      <c r="D300" s="196" t="s">
        <v>198</v>
      </c>
      <c r="E300" s="197" t="s">
        <v>1002</v>
      </c>
      <c r="F300" s="198" t="s">
        <v>1003</v>
      </c>
      <c r="G300" s="199" t="s">
        <v>161</v>
      </c>
      <c r="H300" s="200">
        <v>1</v>
      </c>
      <c r="I300" s="81"/>
      <c r="J300" s="201">
        <f>ROUND(I300*H300,2)</f>
        <v>0</v>
      </c>
      <c r="K300" s="202"/>
      <c r="L300" s="203"/>
      <c r="M300" s="204" t="s">
        <v>1</v>
      </c>
      <c r="N300" s="205" t="s">
        <v>39</v>
      </c>
      <c r="O300" s="182"/>
      <c r="P300" s="183">
        <f>O300*H300</f>
        <v>0</v>
      </c>
      <c r="Q300" s="183">
        <v>0</v>
      </c>
      <c r="R300" s="183">
        <f>Q300*H300</f>
        <v>0</v>
      </c>
      <c r="S300" s="183">
        <v>0</v>
      </c>
      <c r="T300" s="184">
        <f>S300*H300</f>
        <v>0</v>
      </c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R300" s="185" t="s">
        <v>540</v>
      </c>
      <c r="AT300" s="185" t="s">
        <v>198</v>
      </c>
      <c r="AU300" s="185" t="s">
        <v>84</v>
      </c>
      <c r="AY300" s="84" t="s">
        <v>146</v>
      </c>
      <c r="BE300" s="186">
        <f>IF(N300="základní",J300,0)</f>
        <v>0</v>
      </c>
      <c r="BF300" s="186">
        <f>IF(N300="snížená",J300,0)</f>
        <v>0</v>
      </c>
      <c r="BG300" s="186">
        <f>IF(N300="zákl. přenesená",J300,0)</f>
        <v>0</v>
      </c>
      <c r="BH300" s="186">
        <f>IF(N300="sníž. přenesená",J300,0)</f>
        <v>0</v>
      </c>
      <c r="BI300" s="186">
        <f>IF(N300="nulová",J300,0)</f>
        <v>0</v>
      </c>
      <c r="BJ300" s="84" t="s">
        <v>84</v>
      </c>
      <c r="BK300" s="186">
        <f>ROUND(I300*H300,2)</f>
        <v>0</v>
      </c>
      <c r="BL300" s="84" t="s">
        <v>422</v>
      </c>
      <c r="BM300" s="185" t="s">
        <v>1004</v>
      </c>
    </row>
    <row r="301" spans="1:47" s="94" customFormat="1" ht="19.2">
      <c r="A301" s="91"/>
      <c r="B301" s="92"/>
      <c r="C301" s="91"/>
      <c r="D301" s="189" t="s">
        <v>203</v>
      </c>
      <c r="E301" s="91"/>
      <c r="F301" s="206" t="s">
        <v>1005</v>
      </c>
      <c r="G301" s="91"/>
      <c r="H301" s="91"/>
      <c r="I301" s="77"/>
      <c r="J301" s="91"/>
      <c r="K301" s="91"/>
      <c r="L301" s="92"/>
      <c r="M301" s="207"/>
      <c r="N301" s="208"/>
      <c r="O301" s="182"/>
      <c r="P301" s="182"/>
      <c r="Q301" s="182"/>
      <c r="R301" s="182"/>
      <c r="S301" s="182"/>
      <c r="T301" s="209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T301" s="84" t="s">
        <v>203</v>
      </c>
      <c r="AU301" s="84" t="s">
        <v>84</v>
      </c>
    </row>
    <row r="302" spans="1:65" s="94" customFormat="1" ht="60" customHeight="1">
      <c r="A302" s="91"/>
      <c r="B302" s="92"/>
      <c r="C302" s="173" t="s">
        <v>1006</v>
      </c>
      <c r="D302" s="173" t="s">
        <v>149</v>
      </c>
      <c r="E302" s="174" t="s">
        <v>1007</v>
      </c>
      <c r="F302" s="175" t="s">
        <v>1008</v>
      </c>
      <c r="G302" s="176" t="s">
        <v>152</v>
      </c>
      <c r="H302" s="177">
        <v>80</v>
      </c>
      <c r="I302" s="79"/>
      <c r="J302" s="178">
        <f>ROUND(I302*H302,2)</f>
        <v>0</v>
      </c>
      <c r="K302" s="179"/>
      <c r="L302" s="92"/>
      <c r="M302" s="180" t="s">
        <v>1</v>
      </c>
      <c r="N302" s="181" t="s">
        <v>39</v>
      </c>
      <c r="O302" s="182"/>
      <c r="P302" s="183">
        <f>O302*H302</f>
        <v>0</v>
      </c>
      <c r="Q302" s="183">
        <v>0</v>
      </c>
      <c r="R302" s="183">
        <f>Q302*H302</f>
        <v>0</v>
      </c>
      <c r="S302" s="183">
        <v>0</v>
      </c>
      <c r="T302" s="184">
        <f>S302*H302</f>
        <v>0</v>
      </c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R302" s="185" t="s">
        <v>422</v>
      </c>
      <c r="AT302" s="185" t="s">
        <v>149</v>
      </c>
      <c r="AU302" s="185" t="s">
        <v>84</v>
      </c>
      <c r="AY302" s="84" t="s">
        <v>146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84" t="s">
        <v>84</v>
      </c>
      <c r="BK302" s="186">
        <f>ROUND(I302*H302,2)</f>
        <v>0</v>
      </c>
      <c r="BL302" s="84" t="s">
        <v>422</v>
      </c>
      <c r="BM302" s="185" t="s">
        <v>1009</v>
      </c>
    </row>
    <row r="303" spans="1:65" s="94" customFormat="1" ht="16.5" customHeight="1">
      <c r="A303" s="91"/>
      <c r="B303" s="92"/>
      <c r="C303" s="196" t="s">
        <v>1010</v>
      </c>
      <c r="D303" s="196" t="s">
        <v>198</v>
      </c>
      <c r="E303" s="197" t="s">
        <v>1011</v>
      </c>
      <c r="F303" s="198" t="s">
        <v>1012</v>
      </c>
      <c r="G303" s="199" t="s">
        <v>152</v>
      </c>
      <c r="H303" s="200">
        <v>80</v>
      </c>
      <c r="I303" s="81"/>
      <c r="J303" s="201">
        <f>ROUND(I303*H303,2)</f>
        <v>0</v>
      </c>
      <c r="K303" s="202"/>
      <c r="L303" s="203"/>
      <c r="M303" s="204" t="s">
        <v>1</v>
      </c>
      <c r="N303" s="205" t="s">
        <v>39</v>
      </c>
      <c r="O303" s="182"/>
      <c r="P303" s="183">
        <f>O303*H303</f>
        <v>0</v>
      </c>
      <c r="Q303" s="183">
        <v>0</v>
      </c>
      <c r="R303" s="183">
        <f>Q303*H303</f>
        <v>0</v>
      </c>
      <c r="S303" s="183">
        <v>0</v>
      </c>
      <c r="T303" s="184">
        <f>S303*H303</f>
        <v>0</v>
      </c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R303" s="185" t="s">
        <v>540</v>
      </c>
      <c r="AT303" s="185" t="s">
        <v>198</v>
      </c>
      <c r="AU303" s="185" t="s">
        <v>84</v>
      </c>
      <c r="AY303" s="84" t="s">
        <v>146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84" t="s">
        <v>84</v>
      </c>
      <c r="BK303" s="186">
        <f>ROUND(I303*H303,2)</f>
        <v>0</v>
      </c>
      <c r="BL303" s="84" t="s">
        <v>422</v>
      </c>
      <c r="BM303" s="185" t="s">
        <v>1013</v>
      </c>
    </row>
    <row r="304" spans="1:47" s="94" customFormat="1" ht="19.2">
      <c r="A304" s="91"/>
      <c r="B304" s="92"/>
      <c r="C304" s="91"/>
      <c r="D304" s="189" t="s">
        <v>203</v>
      </c>
      <c r="E304" s="91"/>
      <c r="F304" s="206" t="s">
        <v>1014</v>
      </c>
      <c r="G304" s="91"/>
      <c r="H304" s="91"/>
      <c r="I304" s="77"/>
      <c r="J304" s="91"/>
      <c r="K304" s="91"/>
      <c r="L304" s="92"/>
      <c r="M304" s="207"/>
      <c r="N304" s="208"/>
      <c r="O304" s="182"/>
      <c r="P304" s="182"/>
      <c r="Q304" s="182"/>
      <c r="R304" s="182"/>
      <c r="S304" s="182"/>
      <c r="T304" s="209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T304" s="84" t="s">
        <v>203</v>
      </c>
      <c r="AU304" s="84" t="s">
        <v>84</v>
      </c>
    </row>
    <row r="305" spans="2:63" s="160" customFormat="1" ht="22.8" customHeight="1">
      <c r="B305" s="161"/>
      <c r="D305" s="162" t="s">
        <v>72</v>
      </c>
      <c r="E305" s="171" t="s">
        <v>531</v>
      </c>
      <c r="F305" s="171" t="s">
        <v>532</v>
      </c>
      <c r="I305" s="78"/>
      <c r="J305" s="172">
        <f>SUM(J306:J307)</f>
        <v>0</v>
      </c>
      <c r="L305" s="161"/>
      <c r="M305" s="165"/>
      <c r="N305" s="166"/>
      <c r="O305" s="166"/>
      <c r="P305" s="167">
        <f>SUM(P306:P307)</f>
        <v>0</v>
      </c>
      <c r="Q305" s="166"/>
      <c r="R305" s="167">
        <f>SUM(R306:R307)</f>
        <v>0</v>
      </c>
      <c r="S305" s="166"/>
      <c r="T305" s="168">
        <f>SUM(T306:T307)</f>
        <v>0</v>
      </c>
      <c r="AR305" s="162" t="s">
        <v>147</v>
      </c>
      <c r="AT305" s="169" t="s">
        <v>72</v>
      </c>
      <c r="AU305" s="169" t="s">
        <v>81</v>
      </c>
      <c r="AY305" s="162" t="s">
        <v>146</v>
      </c>
      <c r="BK305" s="170">
        <f>SUM(BK306:BK307)</f>
        <v>0</v>
      </c>
    </row>
    <row r="306" spans="1:65" s="94" customFormat="1" ht="16.5" customHeight="1">
      <c r="A306" s="91"/>
      <c r="B306" s="92"/>
      <c r="C306" s="173" t="s">
        <v>512</v>
      </c>
      <c r="D306" s="173" t="s">
        <v>149</v>
      </c>
      <c r="E306" s="174" t="s">
        <v>534</v>
      </c>
      <c r="F306" s="175" t="s">
        <v>535</v>
      </c>
      <c r="G306" s="176" t="s">
        <v>161</v>
      </c>
      <c r="H306" s="177">
        <v>1</v>
      </c>
      <c r="I306" s="79"/>
      <c r="J306" s="178">
        <f>ROUND(I306*H306,2)</f>
        <v>0</v>
      </c>
      <c r="K306" s="179"/>
      <c r="L306" s="92"/>
      <c r="M306" s="180" t="s">
        <v>1</v>
      </c>
      <c r="N306" s="181" t="s">
        <v>39</v>
      </c>
      <c r="O306" s="182"/>
      <c r="P306" s="183">
        <f>O306*H306</f>
        <v>0</v>
      </c>
      <c r="Q306" s="183">
        <v>0</v>
      </c>
      <c r="R306" s="183">
        <f>Q306*H306</f>
        <v>0</v>
      </c>
      <c r="S306" s="183">
        <v>0</v>
      </c>
      <c r="T306" s="184">
        <f>S306*H306</f>
        <v>0</v>
      </c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R306" s="185" t="s">
        <v>422</v>
      </c>
      <c r="AT306" s="185" t="s">
        <v>149</v>
      </c>
      <c r="AU306" s="185" t="s">
        <v>84</v>
      </c>
      <c r="AY306" s="84" t="s">
        <v>146</v>
      </c>
      <c r="BE306" s="186">
        <f>IF(N306="základní",J306,0)</f>
        <v>0</v>
      </c>
      <c r="BF306" s="186">
        <f>IF(N306="snížená",J306,0)</f>
        <v>0</v>
      </c>
      <c r="BG306" s="186">
        <f>IF(N306="zákl. přenesená",J306,0)</f>
        <v>0</v>
      </c>
      <c r="BH306" s="186">
        <f>IF(N306="sníž. přenesená",J306,0)</f>
        <v>0</v>
      </c>
      <c r="BI306" s="186">
        <f>IF(N306="nulová",J306,0)</f>
        <v>0</v>
      </c>
      <c r="BJ306" s="84" t="s">
        <v>84</v>
      </c>
      <c r="BK306" s="186">
        <f>ROUND(I306*H306,2)</f>
        <v>0</v>
      </c>
      <c r="BL306" s="84" t="s">
        <v>422</v>
      </c>
      <c r="BM306" s="185" t="s">
        <v>1237</v>
      </c>
    </row>
    <row r="307" spans="1:65" s="94" customFormat="1" ht="16.5" customHeight="1">
      <c r="A307" s="91"/>
      <c r="B307" s="92"/>
      <c r="C307" s="196" t="s">
        <v>1016</v>
      </c>
      <c r="D307" s="196" t="s">
        <v>198</v>
      </c>
      <c r="E307" s="197" t="s">
        <v>538</v>
      </c>
      <c r="F307" s="198" t="s">
        <v>539</v>
      </c>
      <c r="G307" s="199" t="s">
        <v>161</v>
      </c>
      <c r="H307" s="200">
        <v>1</v>
      </c>
      <c r="I307" s="81"/>
      <c r="J307" s="201">
        <f>ROUND(I307*H307,2)</f>
        <v>0</v>
      </c>
      <c r="K307" s="202"/>
      <c r="L307" s="203"/>
      <c r="M307" s="204" t="s">
        <v>1</v>
      </c>
      <c r="N307" s="205" t="s">
        <v>39</v>
      </c>
      <c r="O307" s="182"/>
      <c r="P307" s="183">
        <f>O307*H307</f>
        <v>0</v>
      </c>
      <c r="Q307" s="183">
        <v>0</v>
      </c>
      <c r="R307" s="183">
        <f>Q307*H307</f>
        <v>0</v>
      </c>
      <c r="S307" s="183">
        <v>0</v>
      </c>
      <c r="T307" s="184">
        <f>S307*H307</f>
        <v>0</v>
      </c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R307" s="185" t="s">
        <v>540</v>
      </c>
      <c r="AT307" s="185" t="s">
        <v>198</v>
      </c>
      <c r="AU307" s="185" t="s">
        <v>84</v>
      </c>
      <c r="AY307" s="84" t="s">
        <v>146</v>
      </c>
      <c r="BE307" s="186">
        <f>IF(N307="základní",J307,0)</f>
        <v>0</v>
      </c>
      <c r="BF307" s="186">
        <f>IF(N307="snížená",J307,0)</f>
        <v>0</v>
      </c>
      <c r="BG307" s="186">
        <f>IF(N307="zákl. přenesená",J307,0)</f>
        <v>0</v>
      </c>
      <c r="BH307" s="186">
        <f>IF(N307="sníž. přenesená",J307,0)</f>
        <v>0</v>
      </c>
      <c r="BI307" s="186">
        <f>IF(N307="nulová",J307,0)</f>
        <v>0</v>
      </c>
      <c r="BJ307" s="84" t="s">
        <v>84</v>
      </c>
      <c r="BK307" s="186">
        <f>ROUND(I307*H307,2)</f>
        <v>0</v>
      </c>
      <c r="BL307" s="84" t="s">
        <v>422</v>
      </c>
      <c r="BM307" s="185" t="s">
        <v>1238</v>
      </c>
    </row>
    <row r="308" spans="2:63" s="160" customFormat="1" ht="22.8" customHeight="1">
      <c r="B308" s="161"/>
      <c r="D308" s="162" t="s">
        <v>72</v>
      </c>
      <c r="E308" s="171" t="s">
        <v>1018</v>
      </c>
      <c r="F308" s="171" t="s">
        <v>1019</v>
      </c>
      <c r="I308" s="78"/>
      <c r="J308" s="172">
        <f>SUM(J309:J312)</f>
        <v>0</v>
      </c>
      <c r="L308" s="161"/>
      <c r="M308" s="165"/>
      <c r="N308" s="166"/>
      <c r="O308" s="166"/>
      <c r="P308" s="167">
        <f>SUM(P309:P312)</f>
        <v>0</v>
      </c>
      <c r="Q308" s="166"/>
      <c r="R308" s="167">
        <f>SUM(R309:R312)</f>
        <v>0.1948</v>
      </c>
      <c r="S308" s="166"/>
      <c r="T308" s="168">
        <f>SUM(T309:T312)</f>
        <v>0</v>
      </c>
      <c r="AR308" s="162" t="s">
        <v>147</v>
      </c>
      <c r="AT308" s="169" t="s">
        <v>72</v>
      </c>
      <c r="AU308" s="169" t="s">
        <v>81</v>
      </c>
      <c r="AY308" s="162" t="s">
        <v>146</v>
      </c>
      <c r="BK308" s="170">
        <f>SUM(BK309:BK312)</f>
        <v>0</v>
      </c>
    </row>
    <row r="309" spans="1:65" s="94" customFormat="1" ht="36" customHeight="1">
      <c r="A309" s="91"/>
      <c r="B309" s="92"/>
      <c r="C309" s="173" t="s">
        <v>1020</v>
      </c>
      <c r="D309" s="173" t="s">
        <v>149</v>
      </c>
      <c r="E309" s="174" t="s">
        <v>1021</v>
      </c>
      <c r="F309" s="175" t="s">
        <v>1022</v>
      </c>
      <c r="G309" s="176" t="s">
        <v>152</v>
      </c>
      <c r="H309" s="177">
        <v>100</v>
      </c>
      <c r="I309" s="79"/>
      <c r="J309" s="178">
        <f>ROUND(I309*H309,2)</f>
        <v>0</v>
      </c>
      <c r="K309" s="179"/>
      <c r="L309" s="92"/>
      <c r="M309" s="180" t="s">
        <v>1</v>
      </c>
      <c r="N309" s="181" t="s">
        <v>39</v>
      </c>
      <c r="O309" s="182"/>
      <c r="P309" s="183">
        <f>O309*H309</f>
        <v>0</v>
      </c>
      <c r="Q309" s="183">
        <v>7E-05</v>
      </c>
      <c r="R309" s="183">
        <f>Q309*H309</f>
        <v>0.006999999999999999</v>
      </c>
      <c r="S309" s="183">
        <v>0</v>
      </c>
      <c r="T309" s="184">
        <f>S309*H309</f>
        <v>0</v>
      </c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R309" s="185" t="s">
        <v>422</v>
      </c>
      <c r="AT309" s="185" t="s">
        <v>149</v>
      </c>
      <c r="AU309" s="185" t="s">
        <v>84</v>
      </c>
      <c r="AY309" s="84" t="s">
        <v>146</v>
      </c>
      <c r="BE309" s="186">
        <f>IF(N309="základní",J309,0)</f>
        <v>0</v>
      </c>
      <c r="BF309" s="186">
        <f>IF(N309="snížená",J309,0)</f>
        <v>0</v>
      </c>
      <c r="BG309" s="186">
        <f>IF(N309="zákl. přenesená",J309,0)</f>
        <v>0</v>
      </c>
      <c r="BH309" s="186">
        <f>IF(N309="sníž. přenesená",J309,0)</f>
        <v>0</v>
      </c>
      <c r="BI309" s="186">
        <f>IF(N309="nulová",J309,0)</f>
        <v>0</v>
      </c>
      <c r="BJ309" s="84" t="s">
        <v>84</v>
      </c>
      <c r="BK309" s="186">
        <f>ROUND(I309*H309,2)</f>
        <v>0</v>
      </c>
      <c r="BL309" s="84" t="s">
        <v>422</v>
      </c>
      <c r="BM309" s="185" t="s">
        <v>1023</v>
      </c>
    </row>
    <row r="310" spans="1:65" s="94" customFormat="1" ht="24" customHeight="1">
      <c r="A310" s="91"/>
      <c r="B310" s="92"/>
      <c r="C310" s="173" t="s">
        <v>1024</v>
      </c>
      <c r="D310" s="173" t="s">
        <v>149</v>
      </c>
      <c r="E310" s="174" t="s">
        <v>1025</v>
      </c>
      <c r="F310" s="175" t="s">
        <v>1026</v>
      </c>
      <c r="G310" s="176" t="s">
        <v>152</v>
      </c>
      <c r="H310" s="177">
        <v>100</v>
      </c>
      <c r="I310" s="79"/>
      <c r="J310" s="178">
        <f>ROUND(I310*H310,2)</f>
        <v>0</v>
      </c>
      <c r="K310" s="179"/>
      <c r="L310" s="92"/>
      <c r="M310" s="180" t="s">
        <v>1</v>
      </c>
      <c r="N310" s="181" t="s">
        <v>39</v>
      </c>
      <c r="O310" s="182"/>
      <c r="P310" s="183">
        <f>O310*H310</f>
        <v>0</v>
      </c>
      <c r="Q310" s="183">
        <v>0.00015</v>
      </c>
      <c r="R310" s="183">
        <f>Q310*H310</f>
        <v>0.015</v>
      </c>
      <c r="S310" s="183">
        <v>0</v>
      </c>
      <c r="T310" s="184">
        <f>S310*H310</f>
        <v>0</v>
      </c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R310" s="185" t="s">
        <v>422</v>
      </c>
      <c r="AT310" s="185" t="s">
        <v>149</v>
      </c>
      <c r="AU310" s="185" t="s">
        <v>84</v>
      </c>
      <c r="AY310" s="84" t="s">
        <v>146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84" t="s">
        <v>84</v>
      </c>
      <c r="BK310" s="186">
        <f>ROUND(I310*H310,2)</f>
        <v>0</v>
      </c>
      <c r="BL310" s="84" t="s">
        <v>422</v>
      </c>
      <c r="BM310" s="185" t="s">
        <v>1027</v>
      </c>
    </row>
    <row r="311" spans="1:65" s="94" customFormat="1" ht="24" customHeight="1">
      <c r="A311" s="91"/>
      <c r="B311" s="92"/>
      <c r="C311" s="173" t="s">
        <v>1028</v>
      </c>
      <c r="D311" s="173" t="s">
        <v>149</v>
      </c>
      <c r="E311" s="174" t="s">
        <v>1029</v>
      </c>
      <c r="F311" s="175" t="s">
        <v>1030</v>
      </c>
      <c r="G311" s="176" t="s">
        <v>152</v>
      </c>
      <c r="H311" s="177">
        <v>180</v>
      </c>
      <c r="I311" s="79"/>
      <c r="J311" s="178">
        <f>ROUND(I311*H311,2)</f>
        <v>0</v>
      </c>
      <c r="K311" s="179"/>
      <c r="L311" s="92"/>
      <c r="M311" s="180" t="s">
        <v>1</v>
      </c>
      <c r="N311" s="181" t="s">
        <v>39</v>
      </c>
      <c r="O311" s="182"/>
      <c r="P311" s="183">
        <f>O311*H311</f>
        <v>0</v>
      </c>
      <c r="Q311" s="183">
        <v>0.00026</v>
      </c>
      <c r="R311" s="183">
        <f>Q311*H311</f>
        <v>0.046799999999999994</v>
      </c>
      <c r="S311" s="183">
        <v>0</v>
      </c>
      <c r="T311" s="184">
        <f>S311*H311</f>
        <v>0</v>
      </c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R311" s="185" t="s">
        <v>422</v>
      </c>
      <c r="AT311" s="185" t="s">
        <v>149</v>
      </c>
      <c r="AU311" s="185" t="s">
        <v>84</v>
      </c>
      <c r="AY311" s="84" t="s">
        <v>146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84" t="s">
        <v>84</v>
      </c>
      <c r="BK311" s="186">
        <f>ROUND(I311*H311,2)</f>
        <v>0</v>
      </c>
      <c r="BL311" s="84" t="s">
        <v>422</v>
      </c>
      <c r="BM311" s="185" t="s">
        <v>1031</v>
      </c>
    </row>
    <row r="312" spans="1:65" s="94" customFormat="1" ht="24" customHeight="1">
      <c r="A312" s="91"/>
      <c r="B312" s="92"/>
      <c r="C312" s="173" t="s">
        <v>1032</v>
      </c>
      <c r="D312" s="173" t="s">
        <v>149</v>
      </c>
      <c r="E312" s="174" t="s">
        <v>1033</v>
      </c>
      <c r="F312" s="175" t="s">
        <v>1034</v>
      </c>
      <c r="G312" s="176" t="s">
        <v>152</v>
      </c>
      <c r="H312" s="177">
        <v>210</v>
      </c>
      <c r="I312" s="79"/>
      <c r="J312" s="178">
        <f>ROUND(I312*H312,2)</f>
        <v>0</v>
      </c>
      <c r="K312" s="179"/>
      <c r="L312" s="92"/>
      <c r="M312" s="180" t="s">
        <v>1</v>
      </c>
      <c r="N312" s="181" t="s">
        <v>39</v>
      </c>
      <c r="O312" s="182"/>
      <c r="P312" s="183">
        <f>O312*H312</f>
        <v>0</v>
      </c>
      <c r="Q312" s="183">
        <v>0.0006</v>
      </c>
      <c r="R312" s="183">
        <f>Q312*H312</f>
        <v>0.126</v>
      </c>
      <c r="S312" s="183">
        <v>0</v>
      </c>
      <c r="T312" s="184">
        <f>S312*H312</f>
        <v>0</v>
      </c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R312" s="185" t="s">
        <v>422</v>
      </c>
      <c r="AT312" s="185" t="s">
        <v>149</v>
      </c>
      <c r="AU312" s="185" t="s">
        <v>84</v>
      </c>
      <c r="AY312" s="84" t="s">
        <v>146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84" t="s">
        <v>84</v>
      </c>
      <c r="BK312" s="186">
        <f>ROUND(I312*H312,2)</f>
        <v>0</v>
      </c>
      <c r="BL312" s="84" t="s">
        <v>422</v>
      </c>
      <c r="BM312" s="185" t="s">
        <v>1035</v>
      </c>
    </row>
    <row r="313" spans="2:63" s="160" customFormat="1" ht="25.95" customHeight="1">
      <c r="B313" s="161"/>
      <c r="D313" s="162" t="s">
        <v>72</v>
      </c>
      <c r="E313" s="163" t="s">
        <v>1036</v>
      </c>
      <c r="F313" s="163" t="s">
        <v>1037</v>
      </c>
      <c r="I313" s="78"/>
      <c r="J313" s="164">
        <f>SUM(J314)</f>
        <v>0</v>
      </c>
      <c r="L313" s="161"/>
      <c r="M313" s="165"/>
      <c r="N313" s="166"/>
      <c r="O313" s="166"/>
      <c r="P313" s="167">
        <f>P314</f>
        <v>0</v>
      </c>
      <c r="Q313" s="166"/>
      <c r="R313" s="167">
        <f>R314</f>
        <v>0</v>
      </c>
      <c r="S313" s="166"/>
      <c r="T313" s="168">
        <f>T314</f>
        <v>0</v>
      </c>
      <c r="AR313" s="162" t="s">
        <v>172</v>
      </c>
      <c r="AT313" s="169" t="s">
        <v>72</v>
      </c>
      <c r="AU313" s="169" t="s">
        <v>73</v>
      </c>
      <c r="AY313" s="162" t="s">
        <v>146</v>
      </c>
      <c r="BK313" s="170">
        <f>BK314</f>
        <v>0</v>
      </c>
    </row>
    <row r="314" spans="2:63" s="160" customFormat="1" ht="22.8" customHeight="1">
      <c r="B314" s="161"/>
      <c r="D314" s="162" t="s">
        <v>72</v>
      </c>
      <c r="E314" s="171" t="s">
        <v>1038</v>
      </c>
      <c r="F314" s="171" t="s">
        <v>1039</v>
      </c>
      <c r="I314" s="78"/>
      <c r="J314" s="172">
        <f>SUM(J315:J318)</f>
        <v>0</v>
      </c>
      <c r="L314" s="161"/>
      <c r="M314" s="165"/>
      <c r="N314" s="166"/>
      <c r="O314" s="166"/>
      <c r="P314" s="167">
        <f>SUM(P315:P317)</f>
        <v>0</v>
      </c>
      <c r="Q314" s="166"/>
      <c r="R314" s="167">
        <f>SUM(R315:R317)</f>
        <v>0</v>
      </c>
      <c r="S314" s="166"/>
      <c r="T314" s="168">
        <f>SUM(T315:T317)</f>
        <v>0</v>
      </c>
      <c r="AR314" s="162" t="s">
        <v>172</v>
      </c>
      <c r="AT314" s="169" t="s">
        <v>72</v>
      </c>
      <c r="AU314" s="169" t="s">
        <v>81</v>
      </c>
      <c r="AY314" s="162" t="s">
        <v>146</v>
      </c>
      <c r="BK314" s="170">
        <f>SUM(BK315:BK317)</f>
        <v>0</v>
      </c>
    </row>
    <row r="315" spans="1:65" s="94" customFormat="1" ht="36" customHeight="1">
      <c r="A315" s="91"/>
      <c r="B315" s="92"/>
      <c r="C315" s="173" t="s">
        <v>1040</v>
      </c>
      <c r="D315" s="173" t="s">
        <v>149</v>
      </c>
      <c r="E315" s="174" t="s">
        <v>1041</v>
      </c>
      <c r="F315" s="175" t="s">
        <v>1042</v>
      </c>
      <c r="G315" s="176" t="s">
        <v>867</v>
      </c>
      <c r="H315" s="177">
        <v>1</v>
      </c>
      <c r="I315" s="79"/>
      <c r="J315" s="178">
        <f>ROUND(I315*H315,2)</f>
        <v>0</v>
      </c>
      <c r="K315" s="179"/>
      <c r="L315" s="92"/>
      <c r="M315" s="180" t="s">
        <v>1</v>
      </c>
      <c r="N315" s="181" t="s">
        <v>39</v>
      </c>
      <c r="O315" s="182"/>
      <c r="P315" s="183">
        <f>O315*H315</f>
        <v>0</v>
      </c>
      <c r="Q315" s="183">
        <v>0</v>
      </c>
      <c r="R315" s="183">
        <f>Q315*H315</f>
        <v>0</v>
      </c>
      <c r="S315" s="183">
        <v>0</v>
      </c>
      <c r="T315" s="184">
        <f>S315*H315</f>
        <v>0</v>
      </c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R315" s="185" t="s">
        <v>1043</v>
      </c>
      <c r="AT315" s="185" t="s">
        <v>149</v>
      </c>
      <c r="AU315" s="185" t="s">
        <v>84</v>
      </c>
      <c r="AY315" s="84" t="s">
        <v>146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84" t="s">
        <v>84</v>
      </c>
      <c r="BK315" s="186">
        <f>ROUND(I315*H315,2)</f>
        <v>0</v>
      </c>
      <c r="BL315" s="84" t="s">
        <v>1043</v>
      </c>
      <c r="BM315" s="185" t="s">
        <v>1044</v>
      </c>
    </row>
    <row r="316" spans="1:65" s="94" customFormat="1" ht="16.5" customHeight="1">
      <c r="A316" s="91"/>
      <c r="B316" s="92"/>
      <c r="C316" s="173" t="s">
        <v>1045</v>
      </c>
      <c r="D316" s="173" t="s">
        <v>149</v>
      </c>
      <c r="E316" s="174" t="s">
        <v>1046</v>
      </c>
      <c r="F316" s="175" t="s">
        <v>1047</v>
      </c>
      <c r="G316" s="176" t="s">
        <v>867</v>
      </c>
      <c r="H316" s="177">
        <v>1</v>
      </c>
      <c r="I316" s="79"/>
      <c r="J316" s="178">
        <f>ROUND(I316*H316,2)</f>
        <v>0</v>
      </c>
      <c r="K316" s="179"/>
      <c r="L316" s="92"/>
      <c r="M316" s="180" t="s">
        <v>1</v>
      </c>
      <c r="N316" s="181" t="s">
        <v>39</v>
      </c>
      <c r="O316" s="182"/>
      <c r="P316" s="183">
        <f>O316*H316</f>
        <v>0</v>
      </c>
      <c r="Q316" s="183">
        <v>0</v>
      </c>
      <c r="R316" s="183">
        <f>Q316*H316</f>
        <v>0</v>
      </c>
      <c r="S316" s="183">
        <v>0</v>
      </c>
      <c r="T316" s="184">
        <f>S316*H316</f>
        <v>0</v>
      </c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R316" s="185" t="s">
        <v>1043</v>
      </c>
      <c r="AT316" s="185" t="s">
        <v>149</v>
      </c>
      <c r="AU316" s="185" t="s">
        <v>84</v>
      </c>
      <c r="AY316" s="84" t="s">
        <v>146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84" t="s">
        <v>84</v>
      </c>
      <c r="BK316" s="186">
        <f>ROUND(I316*H316,2)</f>
        <v>0</v>
      </c>
      <c r="BL316" s="84" t="s">
        <v>1043</v>
      </c>
      <c r="BM316" s="185" t="s">
        <v>1048</v>
      </c>
    </row>
    <row r="317" spans="1:65" s="94" customFormat="1" ht="16.5" customHeight="1">
      <c r="A317" s="91"/>
      <c r="B317" s="92"/>
      <c r="C317" s="173" t="s">
        <v>1049</v>
      </c>
      <c r="D317" s="173" t="s">
        <v>149</v>
      </c>
      <c r="E317" s="174" t="s">
        <v>1050</v>
      </c>
      <c r="F317" s="175" t="s">
        <v>1051</v>
      </c>
      <c r="G317" s="176" t="s">
        <v>867</v>
      </c>
      <c r="H317" s="177">
        <v>1</v>
      </c>
      <c r="I317" s="79"/>
      <c r="J317" s="178">
        <f>ROUND(I317*H317,2)</f>
        <v>0</v>
      </c>
      <c r="K317" s="179"/>
      <c r="L317" s="92"/>
      <c r="M317" s="223" t="s">
        <v>1</v>
      </c>
      <c r="N317" s="224" t="s">
        <v>39</v>
      </c>
      <c r="O317" s="212"/>
      <c r="P317" s="213">
        <f>O317*H317</f>
        <v>0</v>
      </c>
      <c r="Q317" s="213">
        <v>0</v>
      </c>
      <c r="R317" s="213">
        <f>Q317*H317</f>
        <v>0</v>
      </c>
      <c r="S317" s="213">
        <v>0</v>
      </c>
      <c r="T317" s="214">
        <f>S317*H317</f>
        <v>0</v>
      </c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R317" s="185" t="s">
        <v>1043</v>
      </c>
      <c r="AT317" s="185" t="s">
        <v>149</v>
      </c>
      <c r="AU317" s="185" t="s">
        <v>84</v>
      </c>
      <c r="AY317" s="84" t="s">
        <v>146</v>
      </c>
      <c r="BE317" s="186">
        <f>IF(N317="základní",J317,0)</f>
        <v>0</v>
      </c>
      <c r="BF317" s="186">
        <f>IF(N317="snížená",J317,0)</f>
        <v>0</v>
      </c>
      <c r="BG317" s="186">
        <f>IF(N317="zákl. přenesená",J317,0)</f>
        <v>0</v>
      </c>
      <c r="BH317" s="186">
        <f>IF(N317="sníž. přenesená",J317,0)</f>
        <v>0</v>
      </c>
      <c r="BI317" s="186">
        <f>IF(N317="nulová",J317,0)</f>
        <v>0</v>
      </c>
      <c r="BJ317" s="84" t="s">
        <v>84</v>
      </c>
      <c r="BK317" s="186">
        <f>ROUND(I317*H317,2)</f>
        <v>0</v>
      </c>
      <c r="BL317" s="84" t="s">
        <v>1043</v>
      </c>
      <c r="BM317" s="185" t="s">
        <v>1052</v>
      </c>
    </row>
    <row r="318" spans="1:65" s="94" customFormat="1" ht="16.5" customHeight="1">
      <c r="A318" s="228"/>
      <c r="B318" s="92"/>
      <c r="C318" s="173">
        <v>137</v>
      </c>
      <c r="D318" s="173" t="s">
        <v>149</v>
      </c>
      <c r="E318" s="174" t="s">
        <v>1338</v>
      </c>
      <c r="F318" s="175" t="s">
        <v>1339</v>
      </c>
      <c r="G318" s="176" t="s">
        <v>867</v>
      </c>
      <c r="H318" s="177">
        <v>1</v>
      </c>
      <c r="I318" s="232"/>
      <c r="J318" s="178">
        <f>ROUND(I318*H318,2)</f>
        <v>0</v>
      </c>
      <c r="K318" s="182"/>
      <c r="L318" s="92"/>
      <c r="M318" s="231"/>
      <c r="N318" s="181"/>
      <c r="O318" s="182"/>
      <c r="P318" s="183"/>
      <c r="Q318" s="183"/>
      <c r="R318" s="183"/>
      <c r="S318" s="183"/>
      <c r="T318" s="183"/>
      <c r="U318" s="228"/>
      <c r="V318" s="228"/>
      <c r="W318" s="228"/>
      <c r="X318" s="228"/>
      <c r="Y318" s="228"/>
      <c r="Z318" s="228"/>
      <c r="AA318" s="228"/>
      <c r="AB318" s="228"/>
      <c r="AC318" s="228"/>
      <c r="AD318" s="228"/>
      <c r="AE318" s="228"/>
      <c r="AR318" s="185"/>
      <c r="AT318" s="185"/>
      <c r="AU318" s="185"/>
      <c r="AY318" s="84"/>
      <c r="BE318" s="186"/>
      <c r="BF318" s="186"/>
      <c r="BG318" s="186"/>
      <c r="BH318" s="186"/>
      <c r="BI318" s="186"/>
      <c r="BJ318" s="84"/>
      <c r="BK318" s="186"/>
      <c r="BL318" s="84"/>
      <c r="BM318" s="185"/>
    </row>
    <row r="319" spans="1:31" s="94" customFormat="1" ht="6.9" customHeight="1">
      <c r="A319" s="91"/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  <c r="L319" s="92"/>
      <c r="M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</row>
  </sheetData>
  <sheetProtection password="CB59" sheet="1" objects="1" scenarios="1"/>
  <autoFilter ref="C130:K317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12">
      <selection activeCell="I127" sqref="I127:I174"/>
    </sheetView>
  </sheetViews>
  <sheetFormatPr defaultColWidth="9.140625" defaultRowHeight="12"/>
  <cols>
    <col min="1" max="1" width="8.28125" style="83" customWidth="1"/>
    <col min="2" max="2" width="1.7109375" style="83" customWidth="1"/>
    <col min="3" max="3" width="4.140625" style="83" customWidth="1"/>
    <col min="4" max="4" width="4.28125" style="83" customWidth="1"/>
    <col min="5" max="5" width="17.140625" style="83" customWidth="1"/>
    <col min="6" max="6" width="50.8515625" style="83" customWidth="1"/>
    <col min="7" max="7" width="7.00390625" style="83" customWidth="1"/>
    <col min="8" max="8" width="11.421875" style="83" customWidth="1"/>
    <col min="9" max="10" width="20.140625" style="83" customWidth="1"/>
    <col min="11" max="11" width="20.140625" style="83" hidden="1" customWidth="1"/>
    <col min="12" max="12" width="9.28125" style="83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customWidth="1"/>
    <col min="23" max="23" width="16.28125" style="83" customWidth="1"/>
    <col min="24" max="24" width="12.28125" style="83" customWidth="1"/>
    <col min="25" max="25" width="15.00390625" style="83" customWidth="1"/>
    <col min="26" max="26" width="11.0039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43" width="9.140625" style="83" customWidth="1"/>
    <col min="44" max="65" width="9.28125" style="83" hidden="1" customWidth="1"/>
    <col min="66" max="16384" width="9.140625" style="83" customWidth="1"/>
  </cols>
  <sheetData>
    <row r="1" ht="12"/>
    <row r="2" spans="12:46" ht="36.9" customHeight="1"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84" t="s">
        <v>101</v>
      </c>
    </row>
    <row r="3" spans="2:46" ht="6.9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7"/>
      <c r="AT3" s="84" t="s">
        <v>84</v>
      </c>
    </row>
    <row r="4" spans="2:46" ht="24.9" customHeight="1">
      <c r="B4" s="87"/>
      <c r="D4" s="88" t="s">
        <v>111</v>
      </c>
      <c r="L4" s="87"/>
      <c r="M4" s="89" t="s">
        <v>9</v>
      </c>
      <c r="AT4" s="84" t="s">
        <v>3</v>
      </c>
    </row>
    <row r="5" spans="2:12" ht="6.9" customHeight="1">
      <c r="B5" s="87"/>
      <c r="L5" s="87"/>
    </row>
    <row r="6" spans="2:12" ht="12" customHeight="1">
      <c r="B6" s="87"/>
      <c r="D6" s="90" t="s">
        <v>15</v>
      </c>
      <c r="L6" s="87"/>
    </row>
    <row r="7" spans="2:12" ht="16.5" customHeight="1">
      <c r="B7" s="87"/>
      <c r="E7" s="276" t="str">
        <f>'Rekapitulace stavby'!K6</f>
        <v>SŠ PTA - Svářečská škola a výukový pavilon - EI</v>
      </c>
      <c r="F7" s="277"/>
      <c r="G7" s="277"/>
      <c r="H7" s="277"/>
      <c r="L7" s="87"/>
    </row>
    <row r="8" spans="1:31" s="94" customFormat="1" ht="12" customHeight="1">
      <c r="A8" s="91"/>
      <c r="B8" s="92"/>
      <c r="C8" s="91"/>
      <c r="D8" s="90" t="s">
        <v>112</v>
      </c>
      <c r="E8" s="91"/>
      <c r="F8" s="91"/>
      <c r="G8" s="91"/>
      <c r="H8" s="91"/>
      <c r="I8" s="91"/>
      <c r="J8" s="91"/>
      <c r="K8" s="91"/>
      <c r="L8" s="93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94" customFormat="1" ht="16.5" customHeight="1">
      <c r="A9" s="91"/>
      <c r="B9" s="92"/>
      <c r="C9" s="91"/>
      <c r="D9" s="91"/>
      <c r="E9" s="274" t="s">
        <v>1239</v>
      </c>
      <c r="F9" s="275"/>
      <c r="G9" s="275"/>
      <c r="H9" s="275"/>
      <c r="I9" s="91"/>
      <c r="J9" s="91"/>
      <c r="K9" s="91"/>
      <c r="L9" s="93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94" customFormat="1" ht="12">
      <c r="A10" s="91"/>
      <c r="B10" s="92"/>
      <c r="C10" s="91"/>
      <c r="D10" s="91"/>
      <c r="E10" s="91"/>
      <c r="F10" s="91"/>
      <c r="G10" s="91"/>
      <c r="H10" s="91"/>
      <c r="I10" s="91"/>
      <c r="J10" s="91"/>
      <c r="K10" s="91"/>
      <c r="L10" s="93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s="94" customFormat="1" ht="12" customHeight="1">
      <c r="A11" s="91"/>
      <c r="B11" s="92"/>
      <c r="C11" s="91"/>
      <c r="D11" s="90" t="s">
        <v>17</v>
      </c>
      <c r="E11" s="91"/>
      <c r="F11" s="96" t="s">
        <v>1</v>
      </c>
      <c r="G11" s="91"/>
      <c r="H11" s="91"/>
      <c r="I11" s="90" t="s">
        <v>18</v>
      </c>
      <c r="J11" s="96" t="s">
        <v>1</v>
      </c>
      <c r="K11" s="91"/>
      <c r="L11" s="93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94" customFormat="1" ht="12" customHeight="1">
      <c r="A12" s="91"/>
      <c r="B12" s="92"/>
      <c r="C12" s="91"/>
      <c r="D12" s="90" t="s">
        <v>19</v>
      </c>
      <c r="E12" s="91"/>
      <c r="F12" s="96" t="s">
        <v>20</v>
      </c>
      <c r="G12" s="91"/>
      <c r="H12" s="91"/>
      <c r="I12" s="90" t="s">
        <v>21</v>
      </c>
      <c r="J12" s="97" t="str">
        <f>'Rekapitulace stavby'!AN8</f>
        <v>6. 12. 2019</v>
      </c>
      <c r="K12" s="91"/>
      <c r="L12" s="93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94" customFormat="1" ht="10.8" customHeight="1">
      <c r="A13" s="91"/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3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94" customFormat="1" ht="12" customHeight="1">
      <c r="A14" s="91"/>
      <c r="B14" s="92"/>
      <c r="C14" s="91"/>
      <c r="D14" s="90" t="s">
        <v>23</v>
      </c>
      <c r="E14" s="91"/>
      <c r="F14" s="91"/>
      <c r="G14" s="91"/>
      <c r="H14" s="91"/>
      <c r="I14" s="90" t="s">
        <v>24</v>
      </c>
      <c r="J14" s="96" t="str">
        <f>IF('Rekapitulace stavby'!AN10="","",'Rekapitulace stavby'!AN10)</f>
        <v/>
      </c>
      <c r="K14" s="91"/>
      <c r="L14" s="93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94" customFormat="1" ht="18" customHeight="1">
      <c r="A15" s="91"/>
      <c r="B15" s="92"/>
      <c r="C15" s="91"/>
      <c r="D15" s="91"/>
      <c r="E15" s="96" t="str">
        <f>IF('Rekapitulace stavby'!E11="","",'Rekapitulace stavby'!E11)</f>
        <v xml:space="preserve"> </v>
      </c>
      <c r="F15" s="91"/>
      <c r="G15" s="91"/>
      <c r="H15" s="91"/>
      <c r="I15" s="90" t="s">
        <v>25</v>
      </c>
      <c r="J15" s="96" t="str">
        <f>IF('Rekapitulace stavby'!AN11="","",'Rekapitulace stavby'!AN11)</f>
        <v/>
      </c>
      <c r="K15" s="91"/>
      <c r="L15" s="93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94" customFormat="1" ht="6.9" customHeight="1">
      <c r="A16" s="91"/>
      <c r="B16" s="92"/>
      <c r="C16" s="91"/>
      <c r="D16" s="91"/>
      <c r="E16" s="91"/>
      <c r="F16" s="91"/>
      <c r="G16" s="91"/>
      <c r="H16" s="91"/>
      <c r="I16" s="91"/>
      <c r="J16" s="91"/>
      <c r="K16" s="91"/>
      <c r="L16" s="93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31" s="94" customFormat="1" ht="12" customHeight="1">
      <c r="A17" s="91"/>
      <c r="B17" s="92"/>
      <c r="C17" s="91"/>
      <c r="D17" s="90" t="s">
        <v>26</v>
      </c>
      <c r="E17" s="91"/>
      <c r="F17" s="91"/>
      <c r="G17" s="91"/>
      <c r="H17" s="91"/>
      <c r="I17" s="90" t="s">
        <v>24</v>
      </c>
      <c r="J17" s="98" t="str">
        <f>'Rekapitulace stavby'!AN13</f>
        <v>Vyplň údaj</v>
      </c>
      <c r="K17" s="91"/>
      <c r="L17" s="9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</row>
    <row r="18" spans="1:31" s="94" customFormat="1" ht="18" customHeight="1">
      <c r="A18" s="91"/>
      <c r="B18" s="92"/>
      <c r="C18" s="91"/>
      <c r="D18" s="91"/>
      <c r="E18" s="280" t="str">
        <f>'Rekapitulace stavby'!E14</f>
        <v>Vyplň údaj</v>
      </c>
      <c r="F18" s="281"/>
      <c r="G18" s="281"/>
      <c r="H18" s="281"/>
      <c r="I18" s="90" t="s">
        <v>25</v>
      </c>
      <c r="J18" s="98" t="str">
        <f>'Rekapitulace stavby'!AN14</f>
        <v>Vyplň údaj</v>
      </c>
      <c r="K18" s="91"/>
      <c r="L18" s="9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s="94" customFormat="1" ht="6.9" customHeight="1">
      <c r="A19" s="91"/>
      <c r="B19" s="92"/>
      <c r="C19" s="91"/>
      <c r="D19" s="91"/>
      <c r="E19" s="91"/>
      <c r="F19" s="91"/>
      <c r="G19" s="91"/>
      <c r="H19" s="91"/>
      <c r="I19" s="91"/>
      <c r="J19" s="91"/>
      <c r="K19" s="91"/>
      <c r="L19" s="9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s="94" customFormat="1" ht="12" customHeight="1">
      <c r="A20" s="91"/>
      <c r="B20" s="92"/>
      <c r="C20" s="91"/>
      <c r="D20" s="90" t="s">
        <v>28</v>
      </c>
      <c r="E20" s="91"/>
      <c r="F20" s="91"/>
      <c r="G20" s="91"/>
      <c r="H20" s="91"/>
      <c r="I20" s="90" t="s">
        <v>24</v>
      </c>
      <c r="J20" s="96" t="str">
        <f>IF('Rekapitulace stavby'!AN16="","",'Rekapitulace stavby'!AN16)</f>
        <v/>
      </c>
      <c r="K20" s="91"/>
      <c r="L20" s="9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s="94" customFormat="1" ht="18" customHeight="1">
      <c r="A21" s="91"/>
      <c r="B21" s="92"/>
      <c r="C21" s="91"/>
      <c r="D21" s="91"/>
      <c r="E21" s="96" t="str">
        <f>IF('Rekapitulace stavby'!E17="","",'Rekapitulace stavby'!E17)</f>
        <v xml:space="preserve"> </v>
      </c>
      <c r="F21" s="91"/>
      <c r="G21" s="91"/>
      <c r="H21" s="91"/>
      <c r="I21" s="90" t="s">
        <v>25</v>
      </c>
      <c r="J21" s="96" t="str">
        <f>IF('Rekapitulace stavby'!AN17="","",'Rekapitulace stavby'!AN17)</f>
        <v/>
      </c>
      <c r="K21" s="91"/>
      <c r="L21" s="9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</row>
    <row r="22" spans="1:31" s="94" customFormat="1" ht="6.9" customHeight="1">
      <c r="A22" s="91"/>
      <c r="B22" s="92"/>
      <c r="C22" s="91"/>
      <c r="D22" s="91"/>
      <c r="E22" s="91"/>
      <c r="F22" s="91"/>
      <c r="G22" s="91"/>
      <c r="H22" s="91"/>
      <c r="I22" s="91"/>
      <c r="J22" s="91"/>
      <c r="K22" s="91"/>
      <c r="L22" s="9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1:31" s="94" customFormat="1" ht="12" customHeight="1">
      <c r="A23" s="91"/>
      <c r="B23" s="92"/>
      <c r="C23" s="91"/>
      <c r="D23" s="90" t="s">
        <v>30</v>
      </c>
      <c r="E23" s="91"/>
      <c r="F23" s="91"/>
      <c r="G23" s="91"/>
      <c r="H23" s="91"/>
      <c r="I23" s="90" t="s">
        <v>24</v>
      </c>
      <c r="J23" s="96" t="str">
        <f>IF('Rekapitulace stavby'!AN19="","",'Rekapitulace stavby'!AN19)</f>
        <v/>
      </c>
      <c r="K23" s="91"/>
      <c r="L23" s="9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s="94" customFormat="1" ht="18" customHeight="1">
      <c r="A24" s="91"/>
      <c r="B24" s="92"/>
      <c r="C24" s="91"/>
      <c r="D24" s="91"/>
      <c r="E24" s="96" t="str">
        <f>IF('Rekapitulace stavby'!E20="","",'Rekapitulace stavby'!E20)</f>
        <v xml:space="preserve"> </v>
      </c>
      <c r="F24" s="91"/>
      <c r="G24" s="91"/>
      <c r="H24" s="91"/>
      <c r="I24" s="90" t="s">
        <v>25</v>
      </c>
      <c r="J24" s="96" t="str">
        <f>IF('Rekapitulace stavby'!AN20="","",'Rekapitulace stavby'!AN20)</f>
        <v/>
      </c>
      <c r="K24" s="91"/>
      <c r="L24" s="9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s="94" customFormat="1" ht="6.9" customHeight="1">
      <c r="A25" s="91"/>
      <c r="B25" s="92"/>
      <c r="C25" s="91"/>
      <c r="D25" s="91"/>
      <c r="E25" s="91"/>
      <c r="F25" s="91"/>
      <c r="G25" s="91"/>
      <c r="H25" s="91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94" customFormat="1" ht="12" customHeight="1">
      <c r="A26" s="91"/>
      <c r="B26" s="92"/>
      <c r="C26" s="91"/>
      <c r="D26" s="90" t="s">
        <v>31</v>
      </c>
      <c r="E26" s="91"/>
      <c r="F26" s="91"/>
      <c r="G26" s="91"/>
      <c r="H26" s="91"/>
      <c r="I26" s="91"/>
      <c r="J26" s="91"/>
      <c r="K26" s="91"/>
      <c r="L26" s="9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s="102" customFormat="1" ht="16.5" customHeight="1">
      <c r="A27" s="99"/>
      <c r="B27" s="100"/>
      <c r="C27" s="99"/>
      <c r="D27" s="99"/>
      <c r="E27" s="282" t="s">
        <v>1</v>
      </c>
      <c r="F27" s="282"/>
      <c r="G27" s="282"/>
      <c r="H27" s="282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94" customFormat="1" ht="6.9" customHeight="1">
      <c r="A28" s="91"/>
      <c r="B28" s="92"/>
      <c r="C28" s="91"/>
      <c r="D28" s="91"/>
      <c r="E28" s="91"/>
      <c r="F28" s="91"/>
      <c r="G28" s="91"/>
      <c r="H28" s="91"/>
      <c r="I28" s="91"/>
      <c r="J28" s="91"/>
      <c r="K28" s="91"/>
      <c r="L28" s="9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s="94" customFormat="1" ht="6.9" customHeight="1">
      <c r="A29" s="91"/>
      <c r="B29" s="92"/>
      <c r="C29" s="91"/>
      <c r="D29" s="103"/>
      <c r="E29" s="103"/>
      <c r="F29" s="103"/>
      <c r="G29" s="103"/>
      <c r="H29" s="103"/>
      <c r="I29" s="103"/>
      <c r="J29" s="103"/>
      <c r="K29" s="103"/>
      <c r="L29" s="9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94" customFormat="1" ht="25.35" customHeight="1">
      <c r="A30" s="91"/>
      <c r="B30" s="92"/>
      <c r="C30" s="91"/>
      <c r="D30" s="104" t="s">
        <v>33</v>
      </c>
      <c r="E30" s="91"/>
      <c r="F30" s="91"/>
      <c r="G30" s="91"/>
      <c r="H30" s="91"/>
      <c r="I30" s="91"/>
      <c r="J30" s="105">
        <f>ROUND(J124,2)</f>
        <v>0</v>
      </c>
      <c r="K30" s="91"/>
      <c r="L30" s="9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s="94" customFormat="1" ht="6.9" customHeight="1">
      <c r="A31" s="91"/>
      <c r="B31" s="92"/>
      <c r="C31" s="91"/>
      <c r="D31" s="103"/>
      <c r="E31" s="103"/>
      <c r="F31" s="103"/>
      <c r="G31" s="103"/>
      <c r="H31" s="103"/>
      <c r="I31" s="103"/>
      <c r="J31" s="103"/>
      <c r="K31" s="103"/>
      <c r="L31" s="9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s="94" customFormat="1" ht="14.4" customHeight="1">
      <c r="A32" s="91"/>
      <c r="B32" s="92"/>
      <c r="C32" s="91"/>
      <c r="D32" s="91"/>
      <c r="E32" s="91"/>
      <c r="F32" s="106" t="s">
        <v>35</v>
      </c>
      <c r="G32" s="91"/>
      <c r="H32" s="91"/>
      <c r="I32" s="106" t="s">
        <v>34</v>
      </c>
      <c r="J32" s="106" t="s">
        <v>36</v>
      </c>
      <c r="K32" s="91"/>
      <c r="L32" s="9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s="94" customFormat="1" ht="14.4" customHeight="1">
      <c r="A33" s="91"/>
      <c r="B33" s="92"/>
      <c r="C33" s="91"/>
      <c r="D33" s="107" t="s">
        <v>37</v>
      </c>
      <c r="E33" s="90" t="s">
        <v>38</v>
      </c>
      <c r="F33" s="108">
        <f>ROUND((SUM(BE124:BE174)),2)</f>
        <v>0</v>
      </c>
      <c r="G33" s="91"/>
      <c r="H33" s="91"/>
      <c r="I33" s="109">
        <v>0.21</v>
      </c>
      <c r="J33" s="108">
        <f>ROUND(((SUM(BE124:BE174))*I33),2)</f>
        <v>0</v>
      </c>
      <c r="K33" s="91"/>
      <c r="L33" s="93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s="94" customFormat="1" ht="14.4" customHeight="1">
      <c r="A34" s="91"/>
      <c r="B34" s="92"/>
      <c r="C34" s="91"/>
      <c r="D34" s="91"/>
      <c r="E34" s="90" t="s">
        <v>39</v>
      </c>
      <c r="F34" s="108">
        <f>ROUND((SUM(BF124:BF174)),2)</f>
        <v>0</v>
      </c>
      <c r="G34" s="91"/>
      <c r="H34" s="91"/>
      <c r="I34" s="109">
        <v>0.21</v>
      </c>
      <c r="J34" s="108">
        <f>ROUND(((SUM(BF124:BF174))*I34),2)</f>
        <v>0</v>
      </c>
      <c r="K34" s="91"/>
      <c r="L34" s="93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s="94" customFormat="1" ht="14.4" customHeight="1" hidden="1">
      <c r="A35" s="91"/>
      <c r="B35" s="92"/>
      <c r="C35" s="91"/>
      <c r="D35" s="91"/>
      <c r="E35" s="90" t="s">
        <v>40</v>
      </c>
      <c r="F35" s="108">
        <f>ROUND((SUM(BG124:BG174)),2)</f>
        <v>0</v>
      </c>
      <c r="G35" s="91"/>
      <c r="H35" s="91"/>
      <c r="I35" s="109">
        <v>0.21</v>
      </c>
      <c r="J35" s="108">
        <f>0</f>
        <v>0</v>
      </c>
      <c r="K35" s="91"/>
      <c r="L35" s="93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31" s="94" customFormat="1" ht="14.4" customHeight="1" hidden="1">
      <c r="A36" s="91"/>
      <c r="B36" s="92"/>
      <c r="C36" s="91"/>
      <c r="D36" s="91"/>
      <c r="E36" s="90" t="s">
        <v>41</v>
      </c>
      <c r="F36" s="108">
        <f>ROUND((SUM(BH124:BH174)),2)</f>
        <v>0</v>
      </c>
      <c r="G36" s="91"/>
      <c r="H36" s="91"/>
      <c r="I36" s="109">
        <v>0.21</v>
      </c>
      <c r="J36" s="108">
        <f>0</f>
        <v>0</v>
      </c>
      <c r="K36" s="91"/>
      <c r="L36" s="93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</row>
    <row r="37" spans="1:31" s="94" customFormat="1" ht="14.4" customHeight="1" hidden="1">
      <c r="A37" s="91"/>
      <c r="B37" s="92"/>
      <c r="C37" s="91"/>
      <c r="D37" s="91"/>
      <c r="E37" s="90" t="s">
        <v>42</v>
      </c>
      <c r="F37" s="108">
        <f>ROUND((SUM(BI124:BI174)),2)</f>
        <v>0</v>
      </c>
      <c r="G37" s="91"/>
      <c r="H37" s="91"/>
      <c r="I37" s="109">
        <v>0</v>
      </c>
      <c r="J37" s="108">
        <f>0</f>
        <v>0</v>
      </c>
      <c r="K37" s="91"/>
      <c r="L37" s="93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</row>
    <row r="38" spans="1:31" s="94" customFormat="1" ht="6.9" customHeight="1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3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</row>
    <row r="39" spans="1:31" s="94" customFormat="1" ht="25.35" customHeight="1">
      <c r="A39" s="91"/>
      <c r="B39" s="92"/>
      <c r="C39" s="110"/>
      <c r="D39" s="111" t="s">
        <v>43</v>
      </c>
      <c r="E39" s="112"/>
      <c r="F39" s="112"/>
      <c r="G39" s="113" t="s">
        <v>44</v>
      </c>
      <c r="H39" s="114" t="s">
        <v>45</v>
      </c>
      <c r="I39" s="112"/>
      <c r="J39" s="115">
        <f>SUM(J30:J37)</f>
        <v>0</v>
      </c>
      <c r="K39" s="116"/>
      <c r="L39" s="93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s="94" customFormat="1" ht="14.4" customHeight="1">
      <c r="A40" s="91"/>
      <c r="B40" s="92"/>
      <c r="C40" s="91"/>
      <c r="D40" s="91"/>
      <c r="E40" s="91"/>
      <c r="F40" s="91"/>
      <c r="G40" s="91"/>
      <c r="H40" s="91"/>
      <c r="I40" s="91"/>
      <c r="J40" s="91"/>
      <c r="K40" s="91"/>
      <c r="L40" s="93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2:12" ht="14.4" customHeight="1">
      <c r="B41" s="87"/>
      <c r="L41" s="87"/>
    </row>
    <row r="42" spans="2:12" ht="14.4" customHeight="1">
      <c r="B42" s="87"/>
      <c r="L42" s="87"/>
    </row>
    <row r="43" spans="2:12" ht="14.4" customHeight="1">
      <c r="B43" s="87"/>
      <c r="L43" s="87"/>
    </row>
    <row r="44" spans="2:12" ht="14.4" customHeight="1">
      <c r="B44" s="87"/>
      <c r="L44" s="87"/>
    </row>
    <row r="45" spans="2:12" ht="14.4" customHeight="1">
      <c r="B45" s="87"/>
      <c r="L45" s="87"/>
    </row>
    <row r="46" spans="2:12" ht="14.4" customHeight="1">
      <c r="B46" s="87"/>
      <c r="L46" s="87"/>
    </row>
    <row r="47" spans="2:12" ht="14.4" customHeight="1">
      <c r="B47" s="87"/>
      <c r="L47" s="87"/>
    </row>
    <row r="48" spans="2:12" ht="14.4" customHeight="1">
      <c r="B48" s="87"/>
      <c r="L48" s="87"/>
    </row>
    <row r="49" spans="2:12" ht="14.4" customHeight="1">
      <c r="B49" s="87"/>
      <c r="L49" s="87"/>
    </row>
    <row r="50" spans="2:12" s="94" customFormat="1" ht="14.4" customHeight="1">
      <c r="B50" s="93"/>
      <c r="D50" s="117" t="s">
        <v>46</v>
      </c>
      <c r="E50" s="118"/>
      <c r="F50" s="118"/>
      <c r="G50" s="117" t="s">
        <v>47</v>
      </c>
      <c r="H50" s="118"/>
      <c r="I50" s="118"/>
      <c r="J50" s="118"/>
      <c r="K50" s="118"/>
      <c r="L50" s="93"/>
    </row>
    <row r="51" spans="2:12" ht="12">
      <c r="B51" s="87"/>
      <c r="L51" s="87"/>
    </row>
    <row r="52" spans="2:12" ht="12">
      <c r="B52" s="87"/>
      <c r="L52" s="87"/>
    </row>
    <row r="53" spans="2:12" ht="12">
      <c r="B53" s="87"/>
      <c r="L53" s="87"/>
    </row>
    <row r="54" spans="2:12" ht="12">
      <c r="B54" s="87"/>
      <c r="L54" s="87"/>
    </row>
    <row r="55" spans="2:12" ht="12">
      <c r="B55" s="87"/>
      <c r="L55" s="87"/>
    </row>
    <row r="56" spans="2:12" ht="12">
      <c r="B56" s="87"/>
      <c r="L56" s="87"/>
    </row>
    <row r="57" spans="2:12" ht="12">
      <c r="B57" s="87"/>
      <c r="L57" s="87"/>
    </row>
    <row r="58" spans="2:12" ht="12">
      <c r="B58" s="87"/>
      <c r="L58" s="87"/>
    </row>
    <row r="59" spans="2:12" ht="12">
      <c r="B59" s="87"/>
      <c r="L59" s="87"/>
    </row>
    <row r="60" spans="2:12" ht="12">
      <c r="B60" s="87"/>
      <c r="L60" s="87"/>
    </row>
    <row r="61" spans="1:31" s="94" customFormat="1" ht="13.2">
      <c r="A61" s="91"/>
      <c r="B61" s="92"/>
      <c r="C61" s="91"/>
      <c r="D61" s="119" t="s">
        <v>48</v>
      </c>
      <c r="E61" s="120"/>
      <c r="F61" s="121" t="s">
        <v>49</v>
      </c>
      <c r="G61" s="119" t="s">
        <v>48</v>
      </c>
      <c r="H61" s="120"/>
      <c r="I61" s="120"/>
      <c r="J61" s="122" t="s">
        <v>49</v>
      </c>
      <c r="K61" s="120"/>
      <c r="L61" s="93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</row>
    <row r="62" spans="2:12" ht="12">
      <c r="B62" s="87"/>
      <c r="L62" s="87"/>
    </row>
    <row r="63" spans="2:12" ht="12">
      <c r="B63" s="87"/>
      <c r="L63" s="87"/>
    </row>
    <row r="64" spans="2:12" ht="12">
      <c r="B64" s="87"/>
      <c r="L64" s="87"/>
    </row>
    <row r="65" spans="1:31" s="94" customFormat="1" ht="13.2">
      <c r="A65" s="91"/>
      <c r="B65" s="92"/>
      <c r="C65" s="91"/>
      <c r="D65" s="117" t="s">
        <v>50</v>
      </c>
      <c r="E65" s="123"/>
      <c r="F65" s="123"/>
      <c r="G65" s="117" t="s">
        <v>51</v>
      </c>
      <c r="H65" s="123"/>
      <c r="I65" s="123"/>
      <c r="J65" s="123"/>
      <c r="K65" s="123"/>
      <c r="L65" s="93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</row>
    <row r="66" spans="2:12" ht="12">
      <c r="B66" s="87"/>
      <c r="L66" s="87"/>
    </row>
    <row r="67" spans="2:12" ht="12">
      <c r="B67" s="87"/>
      <c r="L67" s="87"/>
    </row>
    <row r="68" spans="2:12" ht="12">
      <c r="B68" s="87"/>
      <c r="L68" s="87"/>
    </row>
    <row r="69" spans="2:12" ht="12">
      <c r="B69" s="87"/>
      <c r="L69" s="87"/>
    </row>
    <row r="70" spans="2:12" ht="12">
      <c r="B70" s="87"/>
      <c r="L70" s="87"/>
    </row>
    <row r="71" spans="2:12" ht="12">
      <c r="B71" s="87"/>
      <c r="L71" s="87"/>
    </row>
    <row r="72" spans="2:12" ht="12">
      <c r="B72" s="87"/>
      <c r="L72" s="87"/>
    </row>
    <row r="73" spans="2:12" ht="12">
      <c r="B73" s="87"/>
      <c r="L73" s="87"/>
    </row>
    <row r="74" spans="2:12" ht="12">
      <c r="B74" s="87"/>
      <c r="L74" s="87"/>
    </row>
    <row r="75" spans="2:12" ht="12">
      <c r="B75" s="87"/>
      <c r="L75" s="87"/>
    </row>
    <row r="76" spans="1:31" s="94" customFormat="1" ht="13.2">
      <c r="A76" s="91"/>
      <c r="B76" s="92"/>
      <c r="C76" s="91"/>
      <c r="D76" s="119" t="s">
        <v>48</v>
      </c>
      <c r="E76" s="120"/>
      <c r="F76" s="121" t="s">
        <v>49</v>
      </c>
      <c r="G76" s="119" t="s">
        <v>48</v>
      </c>
      <c r="H76" s="120"/>
      <c r="I76" s="120"/>
      <c r="J76" s="122" t="s">
        <v>49</v>
      </c>
      <c r="K76" s="120"/>
      <c r="L76" s="93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</row>
    <row r="77" spans="1:31" s="94" customFormat="1" ht="14.4" customHeight="1">
      <c r="A77" s="91"/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93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81" spans="1:31" s="94" customFormat="1" ht="6.9" customHeight="1">
      <c r="A81" s="91"/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93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1:31" s="94" customFormat="1" ht="24.9" customHeight="1">
      <c r="A82" s="91"/>
      <c r="B82" s="92"/>
      <c r="C82" s="88" t="s">
        <v>115</v>
      </c>
      <c r="D82" s="91"/>
      <c r="E82" s="91"/>
      <c r="F82" s="91"/>
      <c r="G82" s="91"/>
      <c r="H82" s="91"/>
      <c r="I82" s="91"/>
      <c r="J82" s="91"/>
      <c r="K82" s="91"/>
      <c r="L82" s="93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1:31" s="94" customFormat="1" ht="6.9" customHeight="1">
      <c r="A83" s="91"/>
      <c r="B83" s="92"/>
      <c r="C83" s="91"/>
      <c r="D83" s="91"/>
      <c r="E83" s="91"/>
      <c r="F83" s="91"/>
      <c r="G83" s="91"/>
      <c r="H83" s="91"/>
      <c r="I83" s="91"/>
      <c r="J83" s="91"/>
      <c r="K83" s="91"/>
      <c r="L83" s="93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1:31" s="94" customFormat="1" ht="12" customHeight="1">
      <c r="A84" s="91"/>
      <c r="B84" s="92"/>
      <c r="C84" s="90" t="s">
        <v>15</v>
      </c>
      <c r="D84" s="91"/>
      <c r="E84" s="91"/>
      <c r="F84" s="91"/>
      <c r="G84" s="91"/>
      <c r="H84" s="91"/>
      <c r="I84" s="91"/>
      <c r="J84" s="91"/>
      <c r="K84" s="91"/>
      <c r="L84" s="93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:31" s="94" customFormat="1" ht="16.5" customHeight="1">
      <c r="A85" s="91"/>
      <c r="B85" s="92"/>
      <c r="C85" s="91"/>
      <c r="D85" s="91"/>
      <c r="E85" s="276" t="str">
        <f>E7</f>
        <v>SŠ PTA - Svářečská škola a výukový pavilon - EI</v>
      </c>
      <c r="F85" s="277"/>
      <c r="G85" s="277"/>
      <c r="H85" s="277"/>
      <c r="I85" s="91"/>
      <c r="J85" s="91"/>
      <c r="K85" s="91"/>
      <c r="L85" s="93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:31" s="94" customFormat="1" ht="12" customHeight="1">
      <c r="A86" s="91"/>
      <c r="B86" s="92"/>
      <c r="C86" s="90" t="s">
        <v>112</v>
      </c>
      <c r="D86" s="91"/>
      <c r="E86" s="91"/>
      <c r="F86" s="91"/>
      <c r="G86" s="91"/>
      <c r="H86" s="91"/>
      <c r="I86" s="91"/>
      <c r="J86" s="91"/>
      <c r="K86" s="91"/>
      <c r="L86" s="93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1:31" s="94" customFormat="1" ht="16.5" customHeight="1">
      <c r="A87" s="91"/>
      <c r="B87" s="92"/>
      <c r="C87" s="91"/>
      <c r="D87" s="91"/>
      <c r="E87" s="274" t="str">
        <f>E9</f>
        <v>SO 102i - MaR</v>
      </c>
      <c r="F87" s="275"/>
      <c r="G87" s="275"/>
      <c r="H87" s="275"/>
      <c r="I87" s="91"/>
      <c r="J87" s="91"/>
      <c r="K87" s="91"/>
      <c r="L87" s="93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1:31" s="94" customFormat="1" ht="6.9" customHeight="1">
      <c r="A88" s="91"/>
      <c r="B88" s="92"/>
      <c r="C88" s="91"/>
      <c r="D88" s="91"/>
      <c r="E88" s="91"/>
      <c r="F88" s="91"/>
      <c r="G88" s="91"/>
      <c r="H88" s="91"/>
      <c r="I88" s="91"/>
      <c r="J88" s="91"/>
      <c r="K88" s="91"/>
      <c r="L88" s="93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</row>
    <row r="89" spans="1:31" s="94" customFormat="1" ht="12" customHeight="1">
      <c r="A89" s="91"/>
      <c r="B89" s="92"/>
      <c r="C89" s="90" t="s">
        <v>19</v>
      </c>
      <c r="D89" s="91"/>
      <c r="E89" s="91"/>
      <c r="F89" s="96" t="str">
        <f>F12</f>
        <v xml:space="preserve"> </v>
      </c>
      <c r="G89" s="91"/>
      <c r="H89" s="91"/>
      <c r="I89" s="90" t="s">
        <v>21</v>
      </c>
      <c r="J89" s="97" t="str">
        <f>IF(J12="","",J12)</f>
        <v>6. 12. 2019</v>
      </c>
      <c r="K89" s="91"/>
      <c r="L89" s="93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</row>
    <row r="90" spans="1:31" s="94" customFormat="1" ht="6.9" customHeight="1">
      <c r="A90" s="91"/>
      <c r="B90" s="92"/>
      <c r="C90" s="91"/>
      <c r="D90" s="91"/>
      <c r="E90" s="91"/>
      <c r="F90" s="91"/>
      <c r="G90" s="91"/>
      <c r="H90" s="91"/>
      <c r="I90" s="91"/>
      <c r="J90" s="91"/>
      <c r="K90" s="91"/>
      <c r="L90" s="93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</row>
    <row r="91" spans="1:31" s="94" customFormat="1" ht="15.15" customHeight="1">
      <c r="A91" s="91"/>
      <c r="B91" s="92"/>
      <c r="C91" s="90" t="s">
        <v>23</v>
      </c>
      <c r="D91" s="91"/>
      <c r="E91" s="91"/>
      <c r="F91" s="96" t="str">
        <f>E15</f>
        <v xml:space="preserve"> </v>
      </c>
      <c r="G91" s="91"/>
      <c r="H91" s="91"/>
      <c r="I91" s="90" t="s">
        <v>28</v>
      </c>
      <c r="J91" s="128" t="str">
        <f>E21</f>
        <v xml:space="preserve"> </v>
      </c>
      <c r="K91" s="91"/>
      <c r="L91" s="93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1" s="94" customFormat="1" ht="15.15" customHeight="1">
      <c r="A92" s="91"/>
      <c r="B92" s="92"/>
      <c r="C92" s="90" t="s">
        <v>26</v>
      </c>
      <c r="D92" s="91"/>
      <c r="E92" s="91"/>
      <c r="F92" s="96" t="str">
        <f>IF(E18="","",E18)</f>
        <v>Vyplň údaj</v>
      </c>
      <c r="G92" s="91"/>
      <c r="H92" s="91"/>
      <c r="I92" s="90" t="s">
        <v>30</v>
      </c>
      <c r="J92" s="128" t="str">
        <f>E24</f>
        <v xml:space="preserve"> </v>
      </c>
      <c r="K92" s="91"/>
      <c r="L92" s="93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1" s="94" customFormat="1" ht="10.35" customHeight="1">
      <c r="A93" s="91"/>
      <c r="B93" s="92"/>
      <c r="C93" s="91"/>
      <c r="D93" s="91"/>
      <c r="E93" s="91"/>
      <c r="F93" s="91"/>
      <c r="G93" s="91"/>
      <c r="H93" s="91"/>
      <c r="I93" s="91"/>
      <c r="J93" s="91"/>
      <c r="K93" s="91"/>
      <c r="L93" s="93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1" s="94" customFormat="1" ht="29.25" customHeight="1">
      <c r="A94" s="91"/>
      <c r="B94" s="92"/>
      <c r="C94" s="129" t="s">
        <v>116</v>
      </c>
      <c r="D94" s="110"/>
      <c r="E94" s="110"/>
      <c r="F94" s="110"/>
      <c r="G94" s="110"/>
      <c r="H94" s="110"/>
      <c r="I94" s="110"/>
      <c r="J94" s="130" t="s">
        <v>117</v>
      </c>
      <c r="K94" s="110"/>
      <c r="L94" s="93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</row>
    <row r="95" spans="1:31" s="94" customFormat="1" ht="10.35" customHeight="1">
      <c r="A95" s="91"/>
      <c r="B95" s="92"/>
      <c r="C95" s="91"/>
      <c r="D95" s="91"/>
      <c r="E95" s="91"/>
      <c r="F95" s="91"/>
      <c r="G95" s="91"/>
      <c r="H95" s="91"/>
      <c r="I95" s="91"/>
      <c r="J95" s="91"/>
      <c r="K95" s="91"/>
      <c r="L95" s="93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</row>
    <row r="96" spans="1:47" s="94" customFormat="1" ht="22.8" customHeight="1">
      <c r="A96" s="91"/>
      <c r="B96" s="92"/>
      <c r="C96" s="131" t="s">
        <v>118</v>
      </c>
      <c r="D96" s="91"/>
      <c r="E96" s="91"/>
      <c r="F96" s="91"/>
      <c r="G96" s="91"/>
      <c r="H96" s="91"/>
      <c r="I96" s="91"/>
      <c r="J96" s="105">
        <f>J124</f>
        <v>0</v>
      </c>
      <c r="K96" s="91"/>
      <c r="L96" s="93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U96" s="84" t="s">
        <v>119</v>
      </c>
    </row>
    <row r="97" spans="2:12" s="132" customFormat="1" ht="24.9" customHeight="1">
      <c r="B97" s="133"/>
      <c r="D97" s="134" t="s">
        <v>559</v>
      </c>
      <c r="E97" s="135"/>
      <c r="F97" s="135"/>
      <c r="G97" s="135"/>
      <c r="H97" s="135"/>
      <c r="I97" s="135"/>
      <c r="J97" s="136">
        <f>J125</f>
        <v>0</v>
      </c>
      <c r="L97" s="133"/>
    </row>
    <row r="98" spans="2:12" s="137" customFormat="1" ht="19.95" customHeight="1">
      <c r="B98" s="138"/>
      <c r="D98" s="139" t="s">
        <v>125</v>
      </c>
      <c r="E98" s="140"/>
      <c r="F98" s="140"/>
      <c r="G98" s="140"/>
      <c r="H98" s="140"/>
      <c r="I98" s="140"/>
      <c r="J98" s="141">
        <f>J126</f>
        <v>0</v>
      </c>
      <c r="L98" s="138"/>
    </row>
    <row r="99" spans="2:12" s="137" customFormat="1" ht="19.95" customHeight="1">
      <c r="B99" s="138"/>
      <c r="D99" s="139" t="s">
        <v>1054</v>
      </c>
      <c r="E99" s="140"/>
      <c r="F99" s="140"/>
      <c r="G99" s="140"/>
      <c r="H99" s="140"/>
      <c r="I99" s="140"/>
      <c r="J99" s="141">
        <f>J153</f>
        <v>0</v>
      </c>
      <c r="L99" s="138"/>
    </row>
    <row r="100" spans="2:12" s="132" customFormat="1" ht="24.9" customHeight="1">
      <c r="B100" s="133"/>
      <c r="D100" s="134" t="s">
        <v>128</v>
      </c>
      <c r="E100" s="135"/>
      <c r="F100" s="135"/>
      <c r="G100" s="135"/>
      <c r="H100" s="135"/>
      <c r="I100" s="135"/>
      <c r="J100" s="136">
        <f>J159</f>
        <v>0</v>
      </c>
      <c r="L100" s="133"/>
    </row>
    <row r="101" spans="2:12" s="137" customFormat="1" ht="19.95" customHeight="1">
      <c r="B101" s="138"/>
      <c r="D101" s="139" t="s">
        <v>129</v>
      </c>
      <c r="E101" s="140"/>
      <c r="F101" s="140"/>
      <c r="G101" s="140"/>
      <c r="H101" s="140"/>
      <c r="I101" s="140"/>
      <c r="J101" s="141">
        <f>J164</f>
        <v>0</v>
      </c>
      <c r="L101" s="138"/>
    </row>
    <row r="102" spans="2:12" s="132" customFormat="1" ht="24.9" customHeight="1">
      <c r="B102" s="133"/>
      <c r="D102" s="134" t="s">
        <v>602</v>
      </c>
      <c r="E102" s="135"/>
      <c r="F102" s="135"/>
      <c r="G102" s="135"/>
      <c r="H102" s="135"/>
      <c r="I102" s="135"/>
      <c r="J102" s="136">
        <f>J167</f>
        <v>0</v>
      </c>
      <c r="L102" s="133"/>
    </row>
    <row r="103" spans="2:12" s="137" customFormat="1" ht="19.95" customHeight="1">
      <c r="B103" s="138"/>
      <c r="D103" s="139" t="s">
        <v>1055</v>
      </c>
      <c r="E103" s="140"/>
      <c r="F103" s="140"/>
      <c r="G103" s="140"/>
      <c r="H103" s="140"/>
      <c r="I103" s="140"/>
      <c r="J103" s="141">
        <f>J168</f>
        <v>0</v>
      </c>
      <c r="L103" s="138"/>
    </row>
    <row r="104" spans="2:12" s="137" customFormat="1" ht="19.95" customHeight="1">
      <c r="B104" s="138"/>
      <c r="D104" s="139" t="s">
        <v>603</v>
      </c>
      <c r="E104" s="140"/>
      <c r="F104" s="140"/>
      <c r="G104" s="140"/>
      <c r="H104" s="140"/>
      <c r="I104" s="140"/>
      <c r="J104" s="141">
        <f>J170</f>
        <v>0</v>
      </c>
      <c r="L104" s="138"/>
    </row>
    <row r="105" spans="1:31" s="94" customFormat="1" ht="21.75" customHeight="1">
      <c r="A105" s="91"/>
      <c r="B105" s="92"/>
      <c r="C105" s="91"/>
      <c r="D105" s="91"/>
      <c r="E105" s="91"/>
      <c r="F105" s="91"/>
      <c r="G105" s="91"/>
      <c r="H105" s="91"/>
      <c r="I105" s="91"/>
      <c r="J105" s="91"/>
      <c r="K105" s="91"/>
      <c r="L105" s="93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</row>
    <row r="106" spans="1:31" s="94" customFormat="1" ht="6.9" customHeight="1">
      <c r="A106" s="91"/>
      <c r="B106" s="124"/>
      <c r="C106" s="125"/>
      <c r="D106" s="125"/>
      <c r="E106" s="125"/>
      <c r="F106" s="125"/>
      <c r="G106" s="125"/>
      <c r="H106" s="125"/>
      <c r="I106" s="125"/>
      <c r="J106" s="125"/>
      <c r="K106" s="125"/>
      <c r="L106" s="93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</row>
    <row r="110" spans="1:31" s="94" customFormat="1" ht="6.9" customHeight="1">
      <c r="A110" s="91"/>
      <c r="B110" s="126"/>
      <c r="C110" s="127"/>
      <c r="D110" s="127"/>
      <c r="E110" s="127"/>
      <c r="F110" s="127"/>
      <c r="G110" s="127"/>
      <c r="H110" s="127"/>
      <c r="I110" s="127"/>
      <c r="J110" s="127"/>
      <c r="K110" s="127"/>
      <c r="L110" s="93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</row>
    <row r="111" spans="1:31" s="94" customFormat="1" ht="24.9" customHeight="1">
      <c r="A111" s="91"/>
      <c r="B111" s="92"/>
      <c r="C111" s="88" t="s">
        <v>131</v>
      </c>
      <c r="D111" s="91"/>
      <c r="E111" s="91"/>
      <c r="F111" s="91"/>
      <c r="G111" s="91"/>
      <c r="H111" s="91"/>
      <c r="I111" s="91"/>
      <c r="J111" s="91"/>
      <c r="K111" s="91"/>
      <c r="L111" s="93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</row>
    <row r="112" spans="1:31" s="94" customFormat="1" ht="6.9" customHeight="1">
      <c r="A112" s="91"/>
      <c r="B112" s="92"/>
      <c r="C112" s="91"/>
      <c r="D112" s="91"/>
      <c r="E112" s="91"/>
      <c r="F112" s="91"/>
      <c r="G112" s="91"/>
      <c r="H112" s="91"/>
      <c r="I112" s="91"/>
      <c r="J112" s="91"/>
      <c r="K112" s="91"/>
      <c r="L112" s="93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</row>
    <row r="113" spans="1:31" s="94" customFormat="1" ht="12" customHeight="1">
      <c r="A113" s="91"/>
      <c r="B113" s="92"/>
      <c r="C113" s="90" t="s">
        <v>15</v>
      </c>
      <c r="D113" s="91"/>
      <c r="E113" s="91"/>
      <c r="F113" s="91"/>
      <c r="G113" s="91"/>
      <c r="H113" s="91"/>
      <c r="I113" s="91"/>
      <c r="J113" s="91"/>
      <c r="K113" s="91"/>
      <c r="L113" s="93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</row>
    <row r="114" spans="1:31" s="94" customFormat="1" ht="16.5" customHeight="1">
      <c r="A114" s="91"/>
      <c r="B114" s="92"/>
      <c r="C114" s="91"/>
      <c r="D114" s="91"/>
      <c r="E114" s="276" t="str">
        <f>E7</f>
        <v>SŠ PTA - Svářečská škola a výukový pavilon - EI</v>
      </c>
      <c r="F114" s="277"/>
      <c r="G114" s="277"/>
      <c r="H114" s="277"/>
      <c r="I114" s="91"/>
      <c r="J114" s="91"/>
      <c r="K114" s="91"/>
      <c r="L114" s="93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</row>
    <row r="115" spans="1:31" s="94" customFormat="1" ht="12" customHeight="1">
      <c r="A115" s="91"/>
      <c r="B115" s="92"/>
      <c r="C115" s="90" t="s">
        <v>112</v>
      </c>
      <c r="D115" s="91"/>
      <c r="E115" s="91"/>
      <c r="F115" s="91"/>
      <c r="G115" s="91"/>
      <c r="H115" s="91"/>
      <c r="I115" s="91"/>
      <c r="J115" s="91"/>
      <c r="K115" s="91"/>
      <c r="L115" s="93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</row>
    <row r="116" spans="1:31" s="94" customFormat="1" ht="16.5" customHeight="1">
      <c r="A116" s="91"/>
      <c r="B116" s="92"/>
      <c r="C116" s="91"/>
      <c r="D116" s="91"/>
      <c r="E116" s="274" t="str">
        <f>E9</f>
        <v>SO 102i - MaR</v>
      </c>
      <c r="F116" s="275"/>
      <c r="G116" s="275"/>
      <c r="H116" s="275"/>
      <c r="I116" s="91"/>
      <c r="J116" s="91"/>
      <c r="K116" s="91"/>
      <c r="L116" s="93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</row>
    <row r="117" spans="1:31" s="94" customFormat="1" ht="6.9" customHeight="1">
      <c r="A117" s="91"/>
      <c r="B117" s="92"/>
      <c r="C117" s="91"/>
      <c r="D117" s="91"/>
      <c r="E117" s="91"/>
      <c r="F117" s="91"/>
      <c r="G117" s="91"/>
      <c r="H117" s="91"/>
      <c r="I117" s="91"/>
      <c r="J117" s="91"/>
      <c r="K117" s="91"/>
      <c r="L117" s="93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</row>
    <row r="118" spans="1:31" s="94" customFormat="1" ht="12" customHeight="1">
      <c r="A118" s="91"/>
      <c r="B118" s="92"/>
      <c r="C118" s="90" t="s">
        <v>19</v>
      </c>
      <c r="D118" s="91"/>
      <c r="E118" s="91"/>
      <c r="F118" s="96" t="str">
        <f>F12</f>
        <v xml:space="preserve"> </v>
      </c>
      <c r="G118" s="91"/>
      <c r="H118" s="91"/>
      <c r="I118" s="90" t="s">
        <v>21</v>
      </c>
      <c r="J118" s="97" t="str">
        <f>IF(J12="","",J12)</f>
        <v>6. 12. 2019</v>
      </c>
      <c r="K118" s="91"/>
      <c r="L118" s="93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</row>
    <row r="119" spans="1:31" s="94" customFormat="1" ht="6.9" customHeight="1">
      <c r="A119" s="91"/>
      <c r="B119" s="92"/>
      <c r="C119" s="91"/>
      <c r="D119" s="91"/>
      <c r="E119" s="91"/>
      <c r="F119" s="91"/>
      <c r="G119" s="91"/>
      <c r="H119" s="91"/>
      <c r="I119" s="91"/>
      <c r="J119" s="91"/>
      <c r="K119" s="91"/>
      <c r="L119" s="93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</row>
    <row r="120" spans="1:31" s="94" customFormat="1" ht="15.15" customHeight="1">
      <c r="A120" s="91"/>
      <c r="B120" s="92"/>
      <c r="C120" s="90" t="s">
        <v>23</v>
      </c>
      <c r="D120" s="91"/>
      <c r="E120" s="91"/>
      <c r="F120" s="96" t="str">
        <f>E15</f>
        <v xml:space="preserve"> </v>
      </c>
      <c r="G120" s="91"/>
      <c r="H120" s="91"/>
      <c r="I120" s="90" t="s">
        <v>28</v>
      </c>
      <c r="J120" s="128" t="str">
        <f>E21</f>
        <v xml:space="preserve"> </v>
      </c>
      <c r="K120" s="91"/>
      <c r="L120" s="93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</row>
    <row r="121" spans="1:31" s="94" customFormat="1" ht="15.15" customHeight="1">
      <c r="A121" s="91"/>
      <c r="B121" s="92"/>
      <c r="C121" s="90" t="s">
        <v>26</v>
      </c>
      <c r="D121" s="91"/>
      <c r="E121" s="91"/>
      <c r="F121" s="96" t="str">
        <f>IF(E18="","",E18)</f>
        <v>Vyplň údaj</v>
      </c>
      <c r="G121" s="91"/>
      <c r="H121" s="91"/>
      <c r="I121" s="90" t="s">
        <v>30</v>
      </c>
      <c r="J121" s="128" t="str">
        <f>E24</f>
        <v xml:space="preserve"> </v>
      </c>
      <c r="K121" s="91"/>
      <c r="L121" s="93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</row>
    <row r="122" spans="1:31" s="94" customFormat="1" ht="10.35" customHeight="1">
      <c r="A122" s="91"/>
      <c r="B122" s="92"/>
      <c r="C122" s="91"/>
      <c r="D122" s="91"/>
      <c r="E122" s="91"/>
      <c r="F122" s="91"/>
      <c r="G122" s="91"/>
      <c r="H122" s="91"/>
      <c r="I122" s="91"/>
      <c r="J122" s="91"/>
      <c r="K122" s="91"/>
      <c r="L122" s="93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</row>
    <row r="123" spans="1:31" s="152" customFormat="1" ht="29.25" customHeight="1">
      <c r="A123" s="142"/>
      <c r="B123" s="143"/>
      <c r="C123" s="144" t="s">
        <v>132</v>
      </c>
      <c r="D123" s="145" t="s">
        <v>58</v>
      </c>
      <c r="E123" s="145" t="s">
        <v>54</v>
      </c>
      <c r="F123" s="145" t="s">
        <v>55</v>
      </c>
      <c r="G123" s="145" t="s">
        <v>133</v>
      </c>
      <c r="H123" s="145" t="s">
        <v>134</v>
      </c>
      <c r="I123" s="145" t="s">
        <v>135</v>
      </c>
      <c r="J123" s="146" t="s">
        <v>117</v>
      </c>
      <c r="K123" s="147" t="s">
        <v>136</v>
      </c>
      <c r="L123" s="148"/>
      <c r="M123" s="149" t="s">
        <v>1</v>
      </c>
      <c r="N123" s="150" t="s">
        <v>37</v>
      </c>
      <c r="O123" s="150" t="s">
        <v>137</v>
      </c>
      <c r="P123" s="150" t="s">
        <v>138</v>
      </c>
      <c r="Q123" s="150" t="s">
        <v>139</v>
      </c>
      <c r="R123" s="150" t="s">
        <v>140</v>
      </c>
      <c r="S123" s="150" t="s">
        <v>141</v>
      </c>
      <c r="T123" s="151" t="s">
        <v>142</v>
      </c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</row>
    <row r="124" spans="1:63" s="94" customFormat="1" ht="22.8" customHeight="1">
      <c r="A124" s="91"/>
      <c r="B124" s="92"/>
      <c r="C124" s="153" t="s">
        <v>143</v>
      </c>
      <c r="D124" s="91"/>
      <c r="E124" s="91"/>
      <c r="F124" s="91"/>
      <c r="G124" s="91"/>
      <c r="H124" s="91"/>
      <c r="I124" s="91"/>
      <c r="J124" s="154">
        <f>BK124</f>
        <v>0</v>
      </c>
      <c r="K124" s="91"/>
      <c r="L124" s="92"/>
      <c r="M124" s="155"/>
      <c r="N124" s="156"/>
      <c r="O124" s="103"/>
      <c r="P124" s="157">
        <f>P125+P159+P167</f>
        <v>0</v>
      </c>
      <c r="Q124" s="103"/>
      <c r="R124" s="157">
        <f>R125+R159+R167</f>
        <v>0.07985999999999999</v>
      </c>
      <c r="S124" s="103"/>
      <c r="T124" s="158">
        <f>T125+T159+T167</f>
        <v>0</v>
      </c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T124" s="84" t="s">
        <v>72</v>
      </c>
      <c r="AU124" s="84" t="s">
        <v>119</v>
      </c>
      <c r="BK124" s="159">
        <f>BK125+BK159+BK167</f>
        <v>0</v>
      </c>
    </row>
    <row r="125" spans="2:63" s="160" customFormat="1" ht="25.95" customHeight="1">
      <c r="B125" s="161"/>
      <c r="D125" s="162" t="s">
        <v>72</v>
      </c>
      <c r="E125" s="163" t="s">
        <v>189</v>
      </c>
      <c r="F125" s="163" t="s">
        <v>561</v>
      </c>
      <c r="J125" s="164">
        <f>BK125</f>
        <v>0</v>
      </c>
      <c r="L125" s="161"/>
      <c r="M125" s="165"/>
      <c r="N125" s="166"/>
      <c r="O125" s="166"/>
      <c r="P125" s="167">
        <f>P126+P153</f>
        <v>0</v>
      </c>
      <c r="Q125" s="166"/>
      <c r="R125" s="167">
        <f>R126+R153</f>
        <v>0.06985999999999999</v>
      </c>
      <c r="S125" s="166"/>
      <c r="T125" s="168">
        <f>T126+T153</f>
        <v>0</v>
      </c>
      <c r="AR125" s="162" t="s">
        <v>84</v>
      </c>
      <c r="AT125" s="169" t="s">
        <v>72</v>
      </c>
      <c r="AU125" s="169" t="s">
        <v>73</v>
      </c>
      <c r="AY125" s="162" t="s">
        <v>146</v>
      </c>
      <c r="BK125" s="170">
        <f>BK126+BK153</f>
        <v>0</v>
      </c>
    </row>
    <row r="126" spans="2:63" s="160" customFormat="1" ht="22.8" customHeight="1">
      <c r="B126" s="161"/>
      <c r="D126" s="162" t="s">
        <v>72</v>
      </c>
      <c r="E126" s="171" t="s">
        <v>191</v>
      </c>
      <c r="F126" s="171" t="s">
        <v>192</v>
      </c>
      <c r="J126" s="172">
        <f>BK126</f>
        <v>0</v>
      </c>
      <c r="L126" s="161"/>
      <c r="M126" s="165"/>
      <c r="N126" s="166"/>
      <c r="O126" s="166"/>
      <c r="P126" s="167">
        <f>SUM(P127:P152)</f>
        <v>0</v>
      </c>
      <c r="Q126" s="166"/>
      <c r="R126" s="167">
        <f>SUM(R127:R152)</f>
        <v>0.06985999999999999</v>
      </c>
      <c r="S126" s="166"/>
      <c r="T126" s="168">
        <f>SUM(T127:T152)</f>
        <v>0</v>
      </c>
      <c r="AR126" s="162" t="s">
        <v>84</v>
      </c>
      <c r="AT126" s="169" t="s">
        <v>72</v>
      </c>
      <c r="AU126" s="169" t="s">
        <v>81</v>
      </c>
      <c r="AY126" s="162" t="s">
        <v>146</v>
      </c>
      <c r="BK126" s="170">
        <f>SUM(BK127:BK152)</f>
        <v>0</v>
      </c>
    </row>
    <row r="127" spans="1:65" s="94" customFormat="1" ht="36" customHeight="1">
      <c r="A127" s="91"/>
      <c r="B127" s="92"/>
      <c r="C127" s="173" t="s">
        <v>81</v>
      </c>
      <c r="D127" s="173" t="s">
        <v>149</v>
      </c>
      <c r="E127" s="174" t="s">
        <v>348</v>
      </c>
      <c r="F127" s="175" t="s">
        <v>349</v>
      </c>
      <c r="G127" s="176" t="s">
        <v>152</v>
      </c>
      <c r="H127" s="177">
        <v>400</v>
      </c>
      <c r="I127" s="79"/>
      <c r="J127" s="178">
        <f>ROUND(I127*H127,2)</f>
        <v>0</v>
      </c>
      <c r="K127" s="179"/>
      <c r="L127" s="92"/>
      <c r="M127" s="180" t="s">
        <v>1</v>
      </c>
      <c r="N127" s="181" t="s">
        <v>38</v>
      </c>
      <c r="O127" s="182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R127" s="185" t="s">
        <v>195</v>
      </c>
      <c r="AT127" s="185" t="s">
        <v>149</v>
      </c>
      <c r="AU127" s="185" t="s">
        <v>84</v>
      </c>
      <c r="AY127" s="84" t="s">
        <v>146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84" t="s">
        <v>81</v>
      </c>
      <c r="BK127" s="186">
        <f>ROUND(I127*H127,2)</f>
        <v>0</v>
      </c>
      <c r="BL127" s="84" t="s">
        <v>195</v>
      </c>
      <c r="BM127" s="185" t="s">
        <v>1056</v>
      </c>
    </row>
    <row r="128" spans="1:65" s="94" customFormat="1" ht="16.5" customHeight="1">
      <c r="A128" s="91"/>
      <c r="B128" s="92"/>
      <c r="C128" s="196" t="s">
        <v>84</v>
      </c>
      <c r="D128" s="196" t="s">
        <v>198</v>
      </c>
      <c r="E128" s="197" t="s">
        <v>1057</v>
      </c>
      <c r="F128" s="198" t="s">
        <v>1058</v>
      </c>
      <c r="G128" s="199" t="s">
        <v>152</v>
      </c>
      <c r="H128" s="200">
        <v>480</v>
      </c>
      <c r="I128" s="81"/>
      <c r="J128" s="201">
        <f>ROUND(I128*H128,2)</f>
        <v>0</v>
      </c>
      <c r="K128" s="202"/>
      <c r="L128" s="203"/>
      <c r="M128" s="204" t="s">
        <v>1</v>
      </c>
      <c r="N128" s="205" t="s">
        <v>38</v>
      </c>
      <c r="O128" s="182"/>
      <c r="P128" s="183">
        <f>O128*H128</f>
        <v>0</v>
      </c>
      <c r="Q128" s="183">
        <v>0.00012</v>
      </c>
      <c r="R128" s="183">
        <f>Q128*H128</f>
        <v>0.0576</v>
      </c>
      <c r="S128" s="183">
        <v>0</v>
      </c>
      <c r="T128" s="184">
        <f>S128*H128</f>
        <v>0</v>
      </c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R128" s="185" t="s">
        <v>201</v>
      </c>
      <c r="AT128" s="185" t="s">
        <v>198</v>
      </c>
      <c r="AU128" s="185" t="s">
        <v>84</v>
      </c>
      <c r="AY128" s="84" t="s">
        <v>146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84" t="s">
        <v>81</v>
      </c>
      <c r="BK128" s="186">
        <f>ROUND(I128*H128,2)</f>
        <v>0</v>
      </c>
      <c r="BL128" s="84" t="s">
        <v>195</v>
      </c>
      <c r="BM128" s="185" t="s">
        <v>1059</v>
      </c>
    </row>
    <row r="129" spans="2:51" s="187" customFormat="1" ht="12">
      <c r="B129" s="188"/>
      <c r="D129" s="189" t="s">
        <v>155</v>
      </c>
      <c r="F129" s="191" t="s">
        <v>714</v>
      </c>
      <c r="H129" s="192">
        <v>480</v>
      </c>
      <c r="I129" s="80"/>
      <c r="L129" s="188"/>
      <c r="M129" s="193"/>
      <c r="N129" s="194"/>
      <c r="O129" s="194"/>
      <c r="P129" s="194"/>
      <c r="Q129" s="194"/>
      <c r="R129" s="194"/>
      <c r="S129" s="194"/>
      <c r="T129" s="195"/>
      <c r="AT129" s="190" t="s">
        <v>155</v>
      </c>
      <c r="AU129" s="190" t="s">
        <v>84</v>
      </c>
      <c r="AV129" s="187" t="s">
        <v>84</v>
      </c>
      <c r="AW129" s="187" t="s">
        <v>3</v>
      </c>
      <c r="AX129" s="187" t="s">
        <v>81</v>
      </c>
      <c r="AY129" s="190" t="s">
        <v>146</v>
      </c>
    </row>
    <row r="130" spans="1:65" s="94" customFormat="1" ht="36" customHeight="1">
      <c r="A130" s="91"/>
      <c r="B130" s="92"/>
      <c r="C130" s="173" t="s">
        <v>147</v>
      </c>
      <c r="D130" s="173" t="s">
        <v>149</v>
      </c>
      <c r="E130" s="174" t="s">
        <v>214</v>
      </c>
      <c r="F130" s="175" t="s">
        <v>215</v>
      </c>
      <c r="G130" s="176" t="s">
        <v>152</v>
      </c>
      <c r="H130" s="177">
        <v>50</v>
      </c>
      <c r="I130" s="79"/>
      <c r="J130" s="178">
        <f>ROUND(I130*H130,2)</f>
        <v>0</v>
      </c>
      <c r="K130" s="179"/>
      <c r="L130" s="92"/>
      <c r="M130" s="180" t="s">
        <v>1</v>
      </c>
      <c r="N130" s="181" t="s">
        <v>38</v>
      </c>
      <c r="O130" s="182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R130" s="185" t="s">
        <v>195</v>
      </c>
      <c r="AT130" s="185" t="s">
        <v>149</v>
      </c>
      <c r="AU130" s="185" t="s">
        <v>84</v>
      </c>
      <c r="AY130" s="84" t="s">
        <v>146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84" t="s">
        <v>81</v>
      </c>
      <c r="BK130" s="186">
        <f>ROUND(I130*H130,2)</f>
        <v>0</v>
      </c>
      <c r="BL130" s="84" t="s">
        <v>195</v>
      </c>
      <c r="BM130" s="185" t="s">
        <v>1061</v>
      </c>
    </row>
    <row r="131" spans="1:65" s="94" customFormat="1" ht="16.5" customHeight="1">
      <c r="A131" s="91"/>
      <c r="B131" s="92"/>
      <c r="C131" s="196" t="s">
        <v>153</v>
      </c>
      <c r="D131" s="196" t="s">
        <v>198</v>
      </c>
      <c r="E131" s="197" t="s">
        <v>218</v>
      </c>
      <c r="F131" s="198" t="s">
        <v>219</v>
      </c>
      <c r="G131" s="199" t="s">
        <v>152</v>
      </c>
      <c r="H131" s="200">
        <v>60</v>
      </c>
      <c r="I131" s="81"/>
      <c r="J131" s="201">
        <f>ROUND(I131*H131,2)</f>
        <v>0</v>
      </c>
      <c r="K131" s="202"/>
      <c r="L131" s="203"/>
      <c r="M131" s="204" t="s">
        <v>1</v>
      </c>
      <c r="N131" s="205" t="s">
        <v>38</v>
      </c>
      <c r="O131" s="182"/>
      <c r="P131" s="183">
        <f>O131*H131</f>
        <v>0</v>
      </c>
      <c r="Q131" s="183">
        <v>0.00017</v>
      </c>
      <c r="R131" s="183">
        <f>Q131*H131</f>
        <v>0.0102</v>
      </c>
      <c r="S131" s="183">
        <v>0</v>
      </c>
      <c r="T131" s="184">
        <f>S131*H131</f>
        <v>0</v>
      </c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R131" s="185" t="s">
        <v>201</v>
      </c>
      <c r="AT131" s="185" t="s">
        <v>198</v>
      </c>
      <c r="AU131" s="185" t="s">
        <v>84</v>
      </c>
      <c r="AY131" s="84" t="s">
        <v>146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84" t="s">
        <v>81</v>
      </c>
      <c r="BK131" s="186">
        <f>ROUND(I131*H131,2)</f>
        <v>0</v>
      </c>
      <c r="BL131" s="84" t="s">
        <v>195</v>
      </c>
      <c r="BM131" s="185" t="s">
        <v>1062</v>
      </c>
    </row>
    <row r="132" spans="2:51" s="187" customFormat="1" ht="12">
      <c r="B132" s="188"/>
      <c r="D132" s="189" t="s">
        <v>155</v>
      </c>
      <c r="F132" s="191" t="s">
        <v>1063</v>
      </c>
      <c r="H132" s="192">
        <v>60</v>
      </c>
      <c r="I132" s="80"/>
      <c r="L132" s="188"/>
      <c r="M132" s="193"/>
      <c r="N132" s="194"/>
      <c r="O132" s="194"/>
      <c r="P132" s="194"/>
      <c r="Q132" s="194"/>
      <c r="R132" s="194"/>
      <c r="S132" s="194"/>
      <c r="T132" s="195"/>
      <c r="AT132" s="190" t="s">
        <v>155</v>
      </c>
      <c r="AU132" s="190" t="s">
        <v>84</v>
      </c>
      <c r="AV132" s="187" t="s">
        <v>84</v>
      </c>
      <c r="AW132" s="187" t="s">
        <v>3</v>
      </c>
      <c r="AX132" s="187" t="s">
        <v>81</v>
      </c>
      <c r="AY132" s="190" t="s">
        <v>146</v>
      </c>
    </row>
    <row r="133" spans="1:65" s="94" customFormat="1" ht="24" customHeight="1">
      <c r="A133" s="91"/>
      <c r="B133" s="92"/>
      <c r="C133" s="173" t="s">
        <v>172</v>
      </c>
      <c r="D133" s="173" t="s">
        <v>149</v>
      </c>
      <c r="E133" s="174" t="s">
        <v>1064</v>
      </c>
      <c r="F133" s="175" t="s">
        <v>1065</v>
      </c>
      <c r="G133" s="176" t="s">
        <v>161</v>
      </c>
      <c r="H133" s="177">
        <v>5</v>
      </c>
      <c r="I133" s="79"/>
      <c r="J133" s="178">
        <f>ROUND(I133*H133,2)</f>
        <v>0</v>
      </c>
      <c r="K133" s="179"/>
      <c r="L133" s="92"/>
      <c r="M133" s="180" t="s">
        <v>1</v>
      </c>
      <c r="N133" s="181" t="s">
        <v>38</v>
      </c>
      <c r="O133" s="182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R133" s="185" t="s">
        <v>195</v>
      </c>
      <c r="AT133" s="185" t="s">
        <v>149</v>
      </c>
      <c r="AU133" s="185" t="s">
        <v>84</v>
      </c>
      <c r="AY133" s="84" t="s">
        <v>146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84" t="s">
        <v>81</v>
      </c>
      <c r="BK133" s="186">
        <f>ROUND(I133*H133,2)</f>
        <v>0</v>
      </c>
      <c r="BL133" s="84" t="s">
        <v>195</v>
      </c>
      <c r="BM133" s="185" t="s">
        <v>1066</v>
      </c>
    </row>
    <row r="134" spans="2:51" s="187" customFormat="1" ht="12">
      <c r="B134" s="188"/>
      <c r="D134" s="189" t="s">
        <v>155</v>
      </c>
      <c r="E134" s="190" t="s">
        <v>1</v>
      </c>
      <c r="F134" s="191" t="s">
        <v>1067</v>
      </c>
      <c r="H134" s="192">
        <v>5</v>
      </c>
      <c r="I134" s="80"/>
      <c r="L134" s="188"/>
      <c r="M134" s="193"/>
      <c r="N134" s="194"/>
      <c r="O134" s="194"/>
      <c r="P134" s="194"/>
      <c r="Q134" s="194"/>
      <c r="R134" s="194"/>
      <c r="S134" s="194"/>
      <c r="T134" s="195"/>
      <c r="AT134" s="190" t="s">
        <v>155</v>
      </c>
      <c r="AU134" s="190" t="s">
        <v>84</v>
      </c>
      <c r="AV134" s="187" t="s">
        <v>84</v>
      </c>
      <c r="AW134" s="187" t="s">
        <v>29</v>
      </c>
      <c r="AX134" s="187" t="s">
        <v>81</v>
      </c>
      <c r="AY134" s="190" t="s">
        <v>146</v>
      </c>
    </row>
    <row r="135" spans="1:65" s="94" customFormat="1" ht="16.5" customHeight="1">
      <c r="A135" s="91"/>
      <c r="B135" s="92"/>
      <c r="C135" s="196" t="s">
        <v>177</v>
      </c>
      <c r="D135" s="196" t="s">
        <v>198</v>
      </c>
      <c r="E135" s="197" t="s">
        <v>1068</v>
      </c>
      <c r="F135" s="198" t="s">
        <v>1069</v>
      </c>
      <c r="G135" s="199" t="s">
        <v>161</v>
      </c>
      <c r="H135" s="200">
        <v>4</v>
      </c>
      <c r="I135" s="81"/>
      <c r="J135" s="201">
        <f aca="true" t="shared" si="0" ref="J135:J152">ROUND(I135*H135,2)</f>
        <v>0</v>
      </c>
      <c r="K135" s="202"/>
      <c r="L135" s="203"/>
      <c r="M135" s="204" t="s">
        <v>1</v>
      </c>
      <c r="N135" s="205" t="s">
        <v>38</v>
      </c>
      <c r="O135" s="182"/>
      <c r="P135" s="183">
        <f aca="true" t="shared" si="1" ref="P135:P152">O135*H135</f>
        <v>0</v>
      </c>
      <c r="Q135" s="183">
        <v>4E-05</v>
      </c>
      <c r="R135" s="183">
        <f aca="true" t="shared" si="2" ref="R135:R152">Q135*H135</f>
        <v>0.00016</v>
      </c>
      <c r="S135" s="183">
        <v>0</v>
      </c>
      <c r="T135" s="184">
        <f aca="true" t="shared" si="3" ref="T135:T152">S135*H135</f>
        <v>0</v>
      </c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R135" s="185" t="s">
        <v>201</v>
      </c>
      <c r="AT135" s="185" t="s">
        <v>198</v>
      </c>
      <c r="AU135" s="185" t="s">
        <v>84</v>
      </c>
      <c r="AY135" s="84" t="s">
        <v>146</v>
      </c>
      <c r="BE135" s="186">
        <f aca="true" t="shared" si="4" ref="BE135:BE152">IF(N135="základní",J135,0)</f>
        <v>0</v>
      </c>
      <c r="BF135" s="186">
        <f aca="true" t="shared" si="5" ref="BF135:BF152">IF(N135="snížená",J135,0)</f>
        <v>0</v>
      </c>
      <c r="BG135" s="186">
        <f aca="true" t="shared" si="6" ref="BG135:BG152">IF(N135="zákl. přenesená",J135,0)</f>
        <v>0</v>
      </c>
      <c r="BH135" s="186">
        <f aca="true" t="shared" si="7" ref="BH135:BH152">IF(N135="sníž. přenesená",J135,0)</f>
        <v>0</v>
      </c>
      <c r="BI135" s="186">
        <f aca="true" t="shared" si="8" ref="BI135:BI152">IF(N135="nulová",J135,0)</f>
        <v>0</v>
      </c>
      <c r="BJ135" s="84" t="s">
        <v>81</v>
      </c>
      <c r="BK135" s="186">
        <f aca="true" t="shared" si="9" ref="BK135:BK152">ROUND(I135*H135,2)</f>
        <v>0</v>
      </c>
      <c r="BL135" s="84" t="s">
        <v>195</v>
      </c>
      <c r="BM135" s="185" t="s">
        <v>1070</v>
      </c>
    </row>
    <row r="136" spans="1:65" s="94" customFormat="1" ht="16.5" customHeight="1">
      <c r="A136" s="91"/>
      <c r="B136" s="92"/>
      <c r="C136" s="196" t="s">
        <v>181</v>
      </c>
      <c r="D136" s="196" t="s">
        <v>198</v>
      </c>
      <c r="E136" s="197" t="s">
        <v>1071</v>
      </c>
      <c r="F136" s="198" t="s">
        <v>1072</v>
      </c>
      <c r="G136" s="199" t="s">
        <v>161</v>
      </c>
      <c r="H136" s="200">
        <v>1</v>
      </c>
      <c r="I136" s="81"/>
      <c r="J136" s="201">
        <f t="shared" si="0"/>
        <v>0</v>
      </c>
      <c r="K136" s="202"/>
      <c r="L136" s="203"/>
      <c r="M136" s="204" t="s">
        <v>1</v>
      </c>
      <c r="N136" s="205" t="s">
        <v>38</v>
      </c>
      <c r="O136" s="182"/>
      <c r="P136" s="183">
        <f t="shared" si="1"/>
        <v>0</v>
      </c>
      <c r="Q136" s="183">
        <v>0.00017</v>
      </c>
      <c r="R136" s="183">
        <f t="shared" si="2"/>
        <v>0.00017</v>
      </c>
      <c r="S136" s="183">
        <v>0</v>
      </c>
      <c r="T136" s="184">
        <f t="shared" si="3"/>
        <v>0</v>
      </c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R136" s="185" t="s">
        <v>201</v>
      </c>
      <c r="AT136" s="185" t="s">
        <v>198</v>
      </c>
      <c r="AU136" s="185" t="s">
        <v>84</v>
      </c>
      <c r="AY136" s="84" t="s">
        <v>146</v>
      </c>
      <c r="BE136" s="186">
        <f t="shared" si="4"/>
        <v>0</v>
      </c>
      <c r="BF136" s="186">
        <f t="shared" si="5"/>
        <v>0</v>
      </c>
      <c r="BG136" s="186">
        <f t="shared" si="6"/>
        <v>0</v>
      </c>
      <c r="BH136" s="186">
        <f t="shared" si="7"/>
        <v>0</v>
      </c>
      <c r="BI136" s="186">
        <f t="shared" si="8"/>
        <v>0</v>
      </c>
      <c r="BJ136" s="84" t="s">
        <v>81</v>
      </c>
      <c r="BK136" s="186">
        <f t="shared" si="9"/>
        <v>0</v>
      </c>
      <c r="BL136" s="84" t="s">
        <v>195</v>
      </c>
      <c r="BM136" s="185" t="s">
        <v>1073</v>
      </c>
    </row>
    <row r="137" spans="1:65" s="94" customFormat="1" ht="16.5" customHeight="1">
      <c r="A137" s="91"/>
      <c r="B137" s="92"/>
      <c r="C137" s="173" t="s">
        <v>185</v>
      </c>
      <c r="D137" s="173" t="s">
        <v>149</v>
      </c>
      <c r="E137" s="174" t="s">
        <v>1074</v>
      </c>
      <c r="F137" s="175" t="s">
        <v>1075</v>
      </c>
      <c r="G137" s="176" t="s">
        <v>161</v>
      </c>
      <c r="H137" s="177">
        <v>1</v>
      </c>
      <c r="I137" s="79"/>
      <c r="J137" s="178">
        <f t="shared" si="0"/>
        <v>0</v>
      </c>
      <c r="K137" s="179"/>
      <c r="L137" s="92"/>
      <c r="M137" s="180" t="s">
        <v>1</v>
      </c>
      <c r="N137" s="181" t="s">
        <v>38</v>
      </c>
      <c r="O137" s="182"/>
      <c r="P137" s="183">
        <f t="shared" si="1"/>
        <v>0</v>
      </c>
      <c r="Q137" s="183">
        <v>0</v>
      </c>
      <c r="R137" s="183">
        <f t="shared" si="2"/>
        <v>0</v>
      </c>
      <c r="S137" s="183">
        <v>0</v>
      </c>
      <c r="T137" s="184">
        <f t="shared" si="3"/>
        <v>0</v>
      </c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R137" s="185" t="s">
        <v>195</v>
      </c>
      <c r="AT137" s="185" t="s">
        <v>149</v>
      </c>
      <c r="AU137" s="185" t="s">
        <v>84</v>
      </c>
      <c r="AY137" s="84" t="s">
        <v>146</v>
      </c>
      <c r="BE137" s="186">
        <f t="shared" si="4"/>
        <v>0</v>
      </c>
      <c r="BF137" s="186">
        <f t="shared" si="5"/>
        <v>0</v>
      </c>
      <c r="BG137" s="186">
        <f t="shared" si="6"/>
        <v>0</v>
      </c>
      <c r="BH137" s="186">
        <f t="shared" si="7"/>
        <v>0</v>
      </c>
      <c r="BI137" s="186">
        <f t="shared" si="8"/>
        <v>0</v>
      </c>
      <c r="BJ137" s="84" t="s">
        <v>81</v>
      </c>
      <c r="BK137" s="186">
        <f t="shared" si="9"/>
        <v>0</v>
      </c>
      <c r="BL137" s="84" t="s">
        <v>195</v>
      </c>
      <c r="BM137" s="185" t="s">
        <v>1076</v>
      </c>
    </row>
    <row r="138" spans="1:65" s="94" customFormat="1" ht="16.5" customHeight="1">
      <c r="A138" s="91"/>
      <c r="B138" s="92"/>
      <c r="C138" s="196" t="s">
        <v>157</v>
      </c>
      <c r="D138" s="196" t="s">
        <v>198</v>
      </c>
      <c r="E138" s="197" t="s">
        <v>1077</v>
      </c>
      <c r="F138" s="198" t="s">
        <v>1078</v>
      </c>
      <c r="G138" s="199" t="s">
        <v>161</v>
      </c>
      <c r="H138" s="200">
        <v>1</v>
      </c>
      <c r="I138" s="81"/>
      <c r="J138" s="201">
        <f t="shared" si="0"/>
        <v>0</v>
      </c>
      <c r="K138" s="202"/>
      <c r="L138" s="203"/>
      <c r="M138" s="204" t="s">
        <v>1</v>
      </c>
      <c r="N138" s="205" t="s">
        <v>38</v>
      </c>
      <c r="O138" s="182"/>
      <c r="P138" s="183">
        <f t="shared" si="1"/>
        <v>0</v>
      </c>
      <c r="Q138" s="183">
        <v>0.00089</v>
      </c>
      <c r="R138" s="183">
        <f t="shared" si="2"/>
        <v>0.00089</v>
      </c>
      <c r="S138" s="183">
        <v>0</v>
      </c>
      <c r="T138" s="184">
        <f t="shared" si="3"/>
        <v>0</v>
      </c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R138" s="185" t="s">
        <v>201</v>
      </c>
      <c r="AT138" s="185" t="s">
        <v>198</v>
      </c>
      <c r="AU138" s="185" t="s">
        <v>84</v>
      </c>
      <c r="AY138" s="84" t="s">
        <v>146</v>
      </c>
      <c r="BE138" s="186">
        <f t="shared" si="4"/>
        <v>0</v>
      </c>
      <c r="BF138" s="186">
        <f t="shared" si="5"/>
        <v>0</v>
      </c>
      <c r="BG138" s="186">
        <f t="shared" si="6"/>
        <v>0</v>
      </c>
      <c r="BH138" s="186">
        <f t="shared" si="7"/>
        <v>0</v>
      </c>
      <c r="BI138" s="186">
        <f t="shared" si="8"/>
        <v>0</v>
      </c>
      <c r="BJ138" s="84" t="s">
        <v>81</v>
      </c>
      <c r="BK138" s="186">
        <f t="shared" si="9"/>
        <v>0</v>
      </c>
      <c r="BL138" s="84" t="s">
        <v>195</v>
      </c>
      <c r="BM138" s="185" t="s">
        <v>1079</v>
      </c>
    </row>
    <row r="139" spans="1:65" s="94" customFormat="1" ht="36" customHeight="1">
      <c r="A139" s="91"/>
      <c r="B139" s="92"/>
      <c r="C139" s="173" t="s">
        <v>197</v>
      </c>
      <c r="D139" s="173" t="s">
        <v>149</v>
      </c>
      <c r="E139" s="174" t="s">
        <v>1080</v>
      </c>
      <c r="F139" s="175" t="s">
        <v>1081</v>
      </c>
      <c r="G139" s="176" t="s">
        <v>161</v>
      </c>
      <c r="H139" s="177">
        <v>1</v>
      </c>
      <c r="I139" s="79"/>
      <c r="J139" s="178">
        <f t="shared" si="0"/>
        <v>0</v>
      </c>
      <c r="K139" s="179"/>
      <c r="L139" s="92"/>
      <c r="M139" s="180" t="s">
        <v>1</v>
      </c>
      <c r="N139" s="181" t="s">
        <v>38</v>
      </c>
      <c r="O139" s="182"/>
      <c r="P139" s="183">
        <f t="shared" si="1"/>
        <v>0</v>
      </c>
      <c r="Q139" s="183">
        <v>0</v>
      </c>
      <c r="R139" s="183">
        <f t="shared" si="2"/>
        <v>0</v>
      </c>
      <c r="S139" s="183">
        <v>0</v>
      </c>
      <c r="T139" s="184">
        <f t="shared" si="3"/>
        <v>0</v>
      </c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R139" s="185" t="s">
        <v>195</v>
      </c>
      <c r="AT139" s="185" t="s">
        <v>149</v>
      </c>
      <c r="AU139" s="185" t="s">
        <v>84</v>
      </c>
      <c r="AY139" s="84" t="s">
        <v>146</v>
      </c>
      <c r="BE139" s="186">
        <f t="shared" si="4"/>
        <v>0</v>
      </c>
      <c r="BF139" s="186">
        <f t="shared" si="5"/>
        <v>0</v>
      </c>
      <c r="BG139" s="186">
        <f t="shared" si="6"/>
        <v>0</v>
      </c>
      <c r="BH139" s="186">
        <f t="shared" si="7"/>
        <v>0</v>
      </c>
      <c r="BI139" s="186">
        <f t="shared" si="8"/>
        <v>0</v>
      </c>
      <c r="BJ139" s="84" t="s">
        <v>81</v>
      </c>
      <c r="BK139" s="186">
        <f t="shared" si="9"/>
        <v>0</v>
      </c>
      <c r="BL139" s="84" t="s">
        <v>195</v>
      </c>
      <c r="BM139" s="185" t="s">
        <v>1082</v>
      </c>
    </row>
    <row r="140" spans="1:65" s="94" customFormat="1" ht="24" customHeight="1">
      <c r="A140" s="91"/>
      <c r="B140" s="92"/>
      <c r="C140" s="196" t="s">
        <v>205</v>
      </c>
      <c r="D140" s="196" t="s">
        <v>198</v>
      </c>
      <c r="E140" s="197" t="s">
        <v>1083</v>
      </c>
      <c r="F140" s="198" t="s">
        <v>1084</v>
      </c>
      <c r="G140" s="199" t="s">
        <v>161</v>
      </c>
      <c r="H140" s="200">
        <v>1</v>
      </c>
      <c r="I140" s="81"/>
      <c r="J140" s="201">
        <f t="shared" si="0"/>
        <v>0</v>
      </c>
      <c r="K140" s="202"/>
      <c r="L140" s="203"/>
      <c r="M140" s="204" t="s">
        <v>1</v>
      </c>
      <c r="N140" s="205" t="s">
        <v>38</v>
      </c>
      <c r="O140" s="182"/>
      <c r="P140" s="183">
        <f t="shared" si="1"/>
        <v>0</v>
      </c>
      <c r="Q140" s="183">
        <v>0.00084</v>
      </c>
      <c r="R140" s="183">
        <f t="shared" si="2"/>
        <v>0.00084</v>
      </c>
      <c r="S140" s="183">
        <v>0</v>
      </c>
      <c r="T140" s="184">
        <f t="shared" si="3"/>
        <v>0</v>
      </c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R140" s="185" t="s">
        <v>201</v>
      </c>
      <c r="AT140" s="185" t="s">
        <v>198</v>
      </c>
      <c r="AU140" s="185" t="s">
        <v>84</v>
      </c>
      <c r="AY140" s="84" t="s">
        <v>146</v>
      </c>
      <c r="BE140" s="186">
        <f t="shared" si="4"/>
        <v>0</v>
      </c>
      <c r="BF140" s="186">
        <f t="shared" si="5"/>
        <v>0</v>
      </c>
      <c r="BG140" s="186">
        <f t="shared" si="6"/>
        <v>0</v>
      </c>
      <c r="BH140" s="186">
        <f t="shared" si="7"/>
        <v>0</v>
      </c>
      <c r="BI140" s="186">
        <f t="shared" si="8"/>
        <v>0</v>
      </c>
      <c r="BJ140" s="84" t="s">
        <v>81</v>
      </c>
      <c r="BK140" s="186">
        <f t="shared" si="9"/>
        <v>0</v>
      </c>
      <c r="BL140" s="84" t="s">
        <v>195</v>
      </c>
      <c r="BM140" s="185" t="s">
        <v>1085</v>
      </c>
    </row>
    <row r="141" spans="1:65" s="94" customFormat="1" ht="16.5" customHeight="1">
      <c r="A141" s="91"/>
      <c r="B141" s="92"/>
      <c r="C141" s="173" t="s">
        <v>209</v>
      </c>
      <c r="D141" s="173" t="s">
        <v>149</v>
      </c>
      <c r="E141" s="174" t="s">
        <v>1086</v>
      </c>
      <c r="F141" s="175" t="s">
        <v>1087</v>
      </c>
      <c r="G141" s="176" t="s">
        <v>161</v>
      </c>
      <c r="H141" s="177">
        <v>1</v>
      </c>
      <c r="I141" s="79"/>
      <c r="J141" s="178">
        <f t="shared" si="0"/>
        <v>0</v>
      </c>
      <c r="K141" s="179"/>
      <c r="L141" s="92"/>
      <c r="M141" s="180" t="s">
        <v>1</v>
      </c>
      <c r="N141" s="181" t="s">
        <v>38</v>
      </c>
      <c r="O141" s="182"/>
      <c r="P141" s="183">
        <f t="shared" si="1"/>
        <v>0</v>
      </c>
      <c r="Q141" s="183">
        <v>0</v>
      </c>
      <c r="R141" s="183">
        <f t="shared" si="2"/>
        <v>0</v>
      </c>
      <c r="S141" s="183">
        <v>0</v>
      </c>
      <c r="T141" s="184">
        <f t="shared" si="3"/>
        <v>0</v>
      </c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R141" s="185" t="s">
        <v>195</v>
      </c>
      <c r="AT141" s="185" t="s">
        <v>149</v>
      </c>
      <c r="AU141" s="185" t="s">
        <v>84</v>
      </c>
      <c r="AY141" s="84" t="s">
        <v>146</v>
      </c>
      <c r="BE141" s="186">
        <f t="shared" si="4"/>
        <v>0</v>
      </c>
      <c r="BF141" s="186">
        <f t="shared" si="5"/>
        <v>0</v>
      </c>
      <c r="BG141" s="186">
        <f t="shared" si="6"/>
        <v>0</v>
      </c>
      <c r="BH141" s="186">
        <f t="shared" si="7"/>
        <v>0</v>
      </c>
      <c r="BI141" s="186">
        <f t="shared" si="8"/>
        <v>0</v>
      </c>
      <c r="BJ141" s="84" t="s">
        <v>81</v>
      </c>
      <c r="BK141" s="186">
        <f t="shared" si="9"/>
        <v>0</v>
      </c>
      <c r="BL141" s="84" t="s">
        <v>195</v>
      </c>
      <c r="BM141" s="185" t="s">
        <v>1088</v>
      </c>
    </row>
    <row r="142" spans="1:65" s="94" customFormat="1" ht="16.5" customHeight="1">
      <c r="A142" s="91"/>
      <c r="B142" s="92"/>
      <c r="C142" s="173" t="s">
        <v>213</v>
      </c>
      <c r="D142" s="173" t="s">
        <v>149</v>
      </c>
      <c r="E142" s="174" t="s">
        <v>1089</v>
      </c>
      <c r="F142" s="175" t="s">
        <v>1090</v>
      </c>
      <c r="G142" s="176" t="s">
        <v>161</v>
      </c>
      <c r="H142" s="177">
        <v>1</v>
      </c>
      <c r="I142" s="79"/>
      <c r="J142" s="178">
        <f t="shared" si="0"/>
        <v>0</v>
      </c>
      <c r="K142" s="179"/>
      <c r="L142" s="92"/>
      <c r="M142" s="180" t="s">
        <v>1</v>
      </c>
      <c r="N142" s="181" t="s">
        <v>38</v>
      </c>
      <c r="O142" s="182"/>
      <c r="P142" s="183">
        <f t="shared" si="1"/>
        <v>0</v>
      </c>
      <c r="Q142" s="183">
        <v>0</v>
      </c>
      <c r="R142" s="183">
        <f t="shared" si="2"/>
        <v>0</v>
      </c>
      <c r="S142" s="183">
        <v>0</v>
      </c>
      <c r="T142" s="184">
        <f t="shared" si="3"/>
        <v>0</v>
      </c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R142" s="185" t="s">
        <v>195</v>
      </c>
      <c r="AT142" s="185" t="s">
        <v>149</v>
      </c>
      <c r="AU142" s="185" t="s">
        <v>84</v>
      </c>
      <c r="AY142" s="84" t="s">
        <v>146</v>
      </c>
      <c r="BE142" s="186">
        <f t="shared" si="4"/>
        <v>0</v>
      </c>
      <c r="BF142" s="186">
        <f t="shared" si="5"/>
        <v>0</v>
      </c>
      <c r="BG142" s="186">
        <f t="shared" si="6"/>
        <v>0</v>
      </c>
      <c r="BH142" s="186">
        <f t="shared" si="7"/>
        <v>0</v>
      </c>
      <c r="BI142" s="186">
        <f t="shared" si="8"/>
        <v>0</v>
      </c>
      <c r="BJ142" s="84" t="s">
        <v>81</v>
      </c>
      <c r="BK142" s="186">
        <f t="shared" si="9"/>
        <v>0</v>
      </c>
      <c r="BL142" s="84" t="s">
        <v>195</v>
      </c>
      <c r="BM142" s="185" t="s">
        <v>1091</v>
      </c>
    </row>
    <row r="143" spans="1:65" s="94" customFormat="1" ht="24" customHeight="1">
      <c r="A143" s="91"/>
      <c r="B143" s="92"/>
      <c r="C143" s="173" t="s">
        <v>217</v>
      </c>
      <c r="D143" s="173" t="s">
        <v>149</v>
      </c>
      <c r="E143" s="174" t="s">
        <v>1092</v>
      </c>
      <c r="F143" s="175" t="s">
        <v>1093</v>
      </c>
      <c r="G143" s="176" t="s">
        <v>161</v>
      </c>
      <c r="H143" s="177">
        <v>1</v>
      </c>
      <c r="I143" s="79"/>
      <c r="J143" s="178">
        <f t="shared" si="0"/>
        <v>0</v>
      </c>
      <c r="K143" s="179"/>
      <c r="L143" s="92"/>
      <c r="M143" s="180" t="s">
        <v>1</v>
      </c>
      <c r="N143" s="181" t="s">
        <v>38</v>
      </c>
      <c r="O143" s="182"/>
      <c r="P143" s="183">
        <f t="shared" si="1"/>
        <v>0</v>
      </c>
      <c r="Q143" s="183">
        <v>0</v>
      </c>
      <c r="R143" s="183">
        <f t="shared" si="2"/>
        <v>0</v>
      </c>
      <c r="S143" s="183">
        <v>0</v>
      </c>
      <c r="T143" s="184">
        <f t="shared" si="3"/>
        <v>0</v>
      </c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R143" s="185" t="s">
        <v>195</v>
      </c>
      <c r="AT143" s="185" t="s">
        <v>149</v>
      </c>
      <c r="AU143" s="185" t="s">
        <v>84</v>
      </c>
      <c r="AY143" s="84" t="s">
        <v>146</v>
      </c>
      <c r="BE143" s="186">
        <f t="shared" si="4"/>
        <v>0</v>
      </c>
      <c r="BF143" s="186">
        <f t="shared" si="5"/>
        <v>0</v>
      </c>
      <c r="BG143" s="186">
        <f t="shared" si="6"/>
        <v>0</v>
      </c>
      <c r="BH143" s="186">
        <f t="shared" si="7"/>
        <v>0</v>
      </c>
      <c r="BI143" s="186">
        <f t="shared" si="8"/>
        <v>0</v>
      </c>
      <c r="BJ143" s="84" t="s">
        <v>81</v>
      </c>
      <c r="BK143" s="186">
        <f t="shared" si="9"/>
        <v>0</v>
      </c>
      <c r="BL143" s="84" t="s">
        <v>195</v>
      </c>
      <c r="BM143" s="185" t="s">
        <v>1094</v>
      </c>
    </row>
    <row r="144" spans="1:65" s="94" customFormat="1" ht="60" customHeight="1">
      <c r="A144" s="91"/>
      <c r="B144" s="92"/>
      <c r="C144" s="173" t="s">
        <v>222</v>
      </c>
      <c r="D144" s="173" t="s">
        <v>149</v>
      </c>
      <c r="E144" s="174" t="s">
        <v>1095</v>
      </c>
      <c r="F144" s="175" t="s">
        <v>1096</v>
      </c>
      <c r="G144" s="176" t="s">
        <v>161</v>
      </c>
      <c r="H144" s="177">
        <v>1</v>
      </c>
      <c r="I144" s="79"/>
      <c r="J144" s="178">
        <f t="shared" si="0"/>
        <v>0</v>
      </c>
      <c r="K144" s="179"/>
      <c r="L144" s="92"/>
      <c r="M144" s="180" t="s">
        <v>1</v>
      </c>
      <c r="N144" s="181" t="s">
        <v>38</v>
      </c>
      <c r="O144" s="182"/>
      <c r="P144" s="183">
        <f t="shared" si="1"/>
        <v>0</v>
      </c>
      <c r="Q144" s="183">
        <v>0</v>
      </c>
      <c r="R144" s="183">
        <f t="shared" si="2"/>
        <v>0</v>
      </c>
      <c r="S144" s="183">
        <v>0</v>
      </c>
      <c r="T144" s="184">
        <f t="shared" si="3"/>
        <v>0</v>
      </c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R144" s="185" t="s">
        <v>195</v>
      </c>
      <c r="AT144" s="185" t="s">
        <v>149</v>
      </c>
      <c r="AU144" s="185" t="s">
        <v>84</v>
      </c>
      <c r="AY144" s="84" t="s">
        <v>146</v>
      </c>
      <c r="BE144" s="186">
        <f t="shared" si="4"/>
        <v>0</v>
      </c>
      <c r="BF144" s="186">
        <f t="shared" si="5"/>
        <v>0</v>
      </c>
      <c r="BG144" s="186">
        <f t="shared" si="6"/>
        <v>0</v>
      </c>
      <c r="BH144" s="186">
        <f t="shared" si="7"/>
        <v>0</v>
      </c>
      <c r="BI144" s="186">
        <f t="shared" si="8"/>
        <v>0</v>
      </c>
      <c r="BJ144" s="84" t="s">
        <v>81</v>
      </c>
      <c r="BK144" s="186">
        <f t="shared" si="9"/>
        <v>0</v>
      </c>
      <c r="BL144" s="84" t="s">
        <v>195</v>
      </c>
      <c r="BM144" s="185" t="s">
        <v>1097</v>
      </c>
    </row>
    <row r="145" spans="1:65" s="94" customFormat="1" ht="24" customHeight="1">
      <c r="A145" s="91"/>
      <c r="B145" s="92"/>
      <c r="C145" s="173" t="s">
        <v>195</v>
      </c>
      <c r="D145" s="173" t="s">
        <v>149</v>
      </c>
      <c r="E145" s="174" t="s">
        <v>1098</v>
      </c>
      <c r="F145" s="175" t="s">
        <v>1099</v>
      </c>
      <c r="G145" s="176" t="s">
        <v>161</v>
      </c>
      <c r="H145" s="177">
        <v>1</v>
      </c>
      <c r="I145" s="79"/>
      <c r="J145" s="178">
        <f t="shared" si="0"/>
        <v>0</v>
      </c>
      <c r="K145" s="179"/>
      <c r="L145" s="92"/>
      <c r="M145" s="180" t="s">
        <v>1</v>
      </c>
      <c r="N145" s="181" t="s">
        <v>38</v>
      </c>
      <c r="O145" s="182"/>
      <c r="P145" s="183">
        <f t="shared" si="1"/>
        <v>0</v>
      </c>
      <c r="Q145" s="183">
        <v>0</v>
      </c>
      <c r="R145" s="183">
        <f t="shared" si="2"/>
        <v>0</v>
      </c>
      <c r="S145" s="183">
        <v>0</v>
      </c>
      <c r="T145" s="184">
        <f t="shared" si="3"/>
        <v>0</v>
      </c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R145" s="185" t="s">
        <v>195</v>
      </c>
      <c r="AT145" s="185" t="s">
        <v>149</v>
      </c>
      <c r="AU145" s="185" t="s">
        <v>84</v>
      </c>
      <c r="AY145" s="84" t="s">
        <v>146</v>
      </c>
      <c r="BE145" s="186">
        <f t="shared" si="4"/>
        <v>0</v>
      </c>
      <c r="BF145" s="186">
        <f t="shared" si="5"/>
        <v>0</v>
      </c>
      <c r="BG145" s="186">
        <f t="shared" si="6"/>
        <v>0</v>
      </c>
      <c r="BH145" s="186">
        <f t="shared" si="7"/>
        <v>0</v>
      </c>
      <c r="BI145" s="186">
        <f t="shared" si="8"/>
        <v>0</v>
      </c>
      <c r="BJ145" s="84" t="s">
        <v>81</v>
      </c>
      <c r="BK145" s="186">
        <f t="shared" si="9"/>
        <v>0</v>
      </c>
      <c r="BL145" s="84" t="s">
        <v>195</v>
      </c>
      <c r="BM145" s="185" t="s">
        <v>1100</v>
      </c>
    </row>
    <row r="146" spans="1:65" s="94" customFormat="1" ht="16.5" customHeight="1">
      <c r="A146" s="91"/>
      <c r="B146" s="92"/>
      <c r="C146" s="173" t="s">
        <v>230</v>
      </c>
      <c r="D146" s="173" t="s">
        <v>149</v>
      </c>
      <c r="E146" s="174" t="s">
        <v>1101</v>
      </c>
      <c r="F146" s="175" t="s">
        <v>1102</v>
      </c>
      <c r="G146" s="176" t="s">
        <v>867</v>
      </c>
      <c r="H146" s="177">
        <v>1</v>
      </c>
      <c r="I146" s="79"/>
      <c r="J146" s="178">
        <f t="shared" si="0"/>
        <v>0</v>
      </c>
      <c r="K146" s="179"/>
      <c r="L146" s="92"/>
      <c r="M146" s="180" t="s">
        <v>1</v>
      </c>
      <c r="N146" s="181" t="s">
        <v>38</v>
      </c>
      <c r="O146" s="182"/>
      <c r="P146" s="183">
        <f t="shared" si="1"/>
        <v>0</v>
      </c>
      <c r="Q146" s="183">
        <v>0</v>
      </c>
      <c r="R146" s="183">
        <f t="shared" si="2"/>
        <v>0</v>
      </c>
      <c r="S146" s="183">
        <v>0</v>
      </c>
      <c r="T146" s="184">
        <f t="shared" si="3"/>
        <v>0</v>
      </c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R146" s="185" t="s">
        <v>195</v>
      </c>
      <c r="AT146" s="185" t="s">
        <v>149</v>
      </c>
      <c r="AU146" s="185" t="s">
        <v>84</v>
      </c>
      <c r="AY146" s="84" t="s">
        <v>146</v>
      </c>
      <c r="BE146" s="186">
        <f t="shared" si="4"/>
        <v>0</v>
      </c>
      <c r="BF146" s="186">
        <f t="shared" si="5"/>
        <v>0</v>
      </c>
      <c r="BG146" s="186">
        <f t="shared" si="6"/>
        <v>0</v>
      </c>
      <c r="BH146" s="186">
        <f t="shared" si="7"/>
        <v>0</v>
      </c>
      <c r="BI146" s="186">
        <f t="shared" si="8"/>
        <v>0</v>
      </c>
      <c r="BJ146" s="84" t="s">
        <v>81</v>
      </c>
      <c r="BK146" s="186">
        <f t="shared" si="9"/>
        <v>0</v>
      </c>
      <c r="BL146" s="84" t="s">
        <v>195</v>
      </c>
      <c r="BM146" s="185" t="s">
        <v>1103</v>
      </c>
    </row>
    <row r="147" spans="1:65" s="94" customFormat="1" ht="16.5" customHeight="1">
      <c r="A147" s="91"/>
      <c r="B147" s="92"/>
      <c r="C147" s="173" t="s">
        <v>234</v>
      </c>
      <c r="D147" s="173" t="s">
        <v>149</v>
      </c>
      <c r="E147" s="174" t="s">
        <v>1104</v>
      </c>
      <c r="F147" s="175" t="s">
        <v>1105</v>
      </c>
      <c r="G147" s="176" t="s">
        <v>161</v>
      </c>
      <c r="H147" s="177">
        <v>1</v>
      </c>
      <c r="I147" s="79"/>
      <c r="J147" s="178">
        <f t="shared" si="0"/>
        <v>0</v>
      </c>
      <c r="K147" s="179"/>
      <c r="L147" s="92"/>
      <c r="M147" s="180" t="s">
        <v>1</v>
      </c>
      <c r="N147" s="181" t="s">
        <v>38</v>
      </c>
      <c r="O147" s="182"/>
      <c r="P147" s="183">
        <f t="shared" si="1"/>
        <v>0</v>
      </c>
      <c r="Q147" s="183">
        <v>0</v>
      </c>
      <c r="R147" s="183">
        <f t="shared" si="2"/>
        <v>0</v>
      </c>
      <c r="S147" s="183">
        <v>0</v>
      </c>
      <c r="T147" s="184">
        <f t="shared" si="3"/>
        <v>0</v>
      </c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R147" s="185" t="s">
        <v>195</v>
      </c>
      <c r="AT147" s="185" t="s">
        <v>149</v>
      </c>
      <c r="AU147" s="185" t="s">
        <v>84</v>
      </c>
      <c r="AY147" s="84" t="s">
        <v>146</v>
      </c>
      <c r="BE147" s="186">
        <f t="shared" si="4"/>
        <v>0</v>
      </c>
      <c r="BF147" s="186">
        <f t="shared" si="5"/>
        <v>0</v>
      </c>
      <c r="BG147" s="186">
        <f t="shared" si="6"/>
        <v>0</v>
      </c>
      <c r="BH147" s="186">
        <f t="shared" si="7"/>
        <v>0</v>
      </c>
      <c r="BI147" s="186">
        <f t="shared" si="8"/>
        <v>0</v>
      </c>
      <c r="BJ147" s="84" t="s">
        <v>81</v>
      </c>
      <c r="BK147" s="186">
        <f t="shared" si="9"/>
        <v>0</v>
      </c>
      <c r="BL147" s="84" t="s">
        <v>195</v>
      </c>
      <c r="BM147" s="185" t="s">
        <v>1106</v>
      </c>
    </row>
    <row r="148" spans="1:65" s="94" customFormat="1" ht="48" customHeight="1">
      <c r="A148" s="91"/>
      <c r="B148" s="92"/>
      <c r="C148" s="173" t="s">
        <v>239</v>
      </c>
      <c r="D148" s="173" t="s">
        <v>149</v>
      </c>
      <c r="E148" s="174" t="s">
        <v>1107</v>
      </c>
      <c r="F148" s="175" t="s">
        <v>1108</v>
      </c>
      <c r="G148" s="176" t="s">
        <v>161</v>
      </c>
      <c r="H148" s="177">
        <v>1</v>
      </c>
      <c r="I148" s="79"/>
      <c r="J148" s="178">
        <f t="shared" si="0"/>
        <v>0</v>
      </c>
      <c r="K148" s="179"/>
      <c r="L148" s="92"/>
      <c r="M148" s="180" t="s">
        <v>1</v>
      </c>
      <c r="N148" s="181" t="s">
        <v>38</v>
      </c>
      <c r="O148" s="182"/>
      <c r="P148" s="183">
        <f t="shared" si="1"/>
        <v>0</v>
      </c>
      <c r="Q148" s="183">
        <v>0</v>
      </c>
      <c r="R148" s="183">
        <f t="shared" si="2"/>
        <v>0</v>
      </c>
      <c r="S148" s="183">
        <v>0</v>
      </c>
      <c r="T148" s="184">
        <f t="shared" si="3"/>
        <v>0</v>
      </c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R148" s="185" t="s">
        <v>195</v>
      </c>
      <c r="AT148" s="185" t="s">
        <v>149</v>
      </c>
      <c r="AU148" s="185" t="s">
        <v>84</v>
      </c>
      <c r="AY148" s="84" t="s">
        <v>146</v>
      </c>
      <c r="BE148" s="186">
        <f t="shared" si="4"/>
        <v>0</v>
      </c>
      <c r="BF148" s="186">
        <f t="shared" si="5"/>
        <v>0</v>
      </c>
      <c r="BG148" s="186">
        <f t="shared" si="6"/>
        <v>0</v>
      </c>
      <c r="BH148" s="186">
        <f t="shared" si="7"/>
        <v>0</v>
      </c>
      <c r="BI148" s="186">
        <f t="shared" si="8"/>
        <v>0</v>
      </c>
      <c r="BJ148" s="84" t="s">
        <v>81</v>
      </c>
      <c r="BK148" s="186">
        <f t="shared" si="9"/>
        <v>0</v>
      </c>
      <c r="BL148" s="84" t="s">
        <v>195</v>
      </c>
      <c r="BM148" s="185" t="s">
        <v>1109</v>
      </c>
    </row>
    <row r="149" spans="1:65" s="94" customFormat="1" ht="16.5" customHeight="1">
      <c r="A149" s="91"/>
      <c r="B149" s="92"/>
      <c r="C149" s="173" t="s">
        <v>243</v>
      </c>
      <c r="D149" s="173" t="s">
        <v>149</v>
      </c>
      <c r="E149" s="174" t="s">
        <v>1110</v>
      </c>
      <c r="F149" s="175" t="s">
        <v>1111</v>
      </c>
      <c r="G149" s="176" t="s">
        <v>161</v>
      </c>
      <c r="H149" s="177">
        <v>1</v>
      </c>
      <c r="I149" s="79"/>
      <c r="J149" s="178">
        <f t="shared" si="0"/>
        <v>0</v>
      </c>
      <c r="K149" s="179"/>
      <c r="L149" s="92"/>
      <c r="M149" s="180" t="s">
        <v>1</v>
      </c>
      <c r="N149" s="181" t="s">
        <v>38</v>
      </c>
      <c r="O149" s="182"/>
      <c r="P149" s="183">
        <f t="shared" si="1"/>
        <v>0</v>
      </c>
      <c r="Q149" s="183">
        <v>0</v>
      </c>
      <c r="R149" s="183">
        <f t="shared" si="2"/>
        <v>0</v>
      </c>
      <c r="S149" s="183">
        <v>0</v>
      </c>
      <c r="T149" s="184">
        <f t="shared" si="3"/>
        <v>0</v>
      </c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R149" s="185" t="s">
        <v>195</v>
      </c>
      <c r="AT149" s="185" t="s">
        <v>149</v>
      </c>
      <c r="AU149" s="185" t="s">
        <v>84</v>
      </c>
      <c r="AY149" s="84" t="s">
        <v>146</v>
      </c>
      <c r="BE149" s="186">
        <f t="shared" si="4"/>
        <v>0</v>
      </c>
      <c r="BF149" s="186">
        <f t="shared" si="5"/>
        <v>0</v>
      </c>
      <c r="BG149" s="186">
        <f t="shared" si="6"/>
        <v>0</v>
      </c>
      <c r="BH149" s="186">
        <f t="shared" si="7"/>
        <v>0</v>
      </c>
      <c r="BI149" s="186">
        <f t="shared" si="8"/>
        <v>0</v>
      </c>
      <c r="BJ149" s="84" t="s">
        <v>81</v>
      </c>
      <c r="BK149" s="186">
        <f t="shared" si="9"/>
        <v>0</v>
      </c>
      <c r="BL149" s="84" t="s">
        <v>195</v>
      </c>
      <c r="BM149" s="185" t="s">
        <v>1112</v>
      </c>
    </row>
    <row r="150" spans="1:65" s="94" customFormat="1" ht="16.5" customHeight="1">
      <c r="A150" s="91"/>
      <c r="B150" s="92"/>
      <c r="C150" s="173" t="s">
        <v>7</v>
      </c>
      <c r="D150" s="173" t="s">
        <v>149</v>
      </c>
      <c r="E150" s="174" t="s">
        <v>1113</v>
      </c>
      <c r="F150" s="175" t="s">
        <v>1114</v>
      </c>
      <c r="G150" s="176" t="s">
        <v>152</v>
      </c>
      <c r="H150" s="177">
        <v>30</v>
      </c>
      <c r="I150" s="79"/>
      <c r="J150" s="178">
        <f t="shared" si="0"/>
        <v>0</v>
      </c>
      <c r="K150" s="179"/>
      <c r="L150" s="92"/>
      <c r="M150" s="180" t="s">
        <v>1</v>
      </c>
      <c r="N150" s="181" t="s">
        <v>38</v>
      </c>
      <c r="O150" s="182"/>
      <c r="P150" s="183">
        <f t="shared" si="1"/>
        <v>0</v>
      </c>
      <c r="Q150" s="183">
        <v>0</v>
      </c>
      <c r="R150" s="183">
        <f t="shared" si="2"/>
        <v>0</v>
      </c>
      <c r="S150" s="183">
        <v>0</v>
      </c>
      <c r="T150" s="184">
        <f t="shared" si="3"/>
        <v>0</v>
      </c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R150" s="185" t="s">
        <v>195</v>
      </c>
      <c r="AT150" s="185" t="s">
        <v>149</v>
      </c>
      <c r="AU150" s="185" t="s">
        <v>84</v>
      </c>
      <c r="AY150" s="84" t="s">
        <v>146</v>
      </c>
      <c r="BE150" s="186">
        <f t="shared" si="4"/>
        <v>0</v>
      </c>
      <c r="BF150" s="186">
        <f t="shared" si="5"/>
        <v>0</v>
      </c>
      <c r="BG150" s="186">
        <f t="shared" si="6"/>
        <v>0</v>
      </c>
      <c r="BH150" s="186">
        <f t="shared" si="7"/>
        <v>0</v>
      </c>
      <c r="BI150" s="186">
        <f t="shared" si="8"/>
        <v>0</v>
      </c>
      <c r="BJ150" s="84" t="s">
        <v>81</v>
      </c>
      <c r="BK150" s="186">
        <f t="shared" si="9"/>
        <v>0</v>
      </c>
      <c r="BL150" s="84" t="s">
        <v>195</v>
      </c>
      <c r="BM150" s="185" t="s">
        <v>1115</v>
      </c>
    </row>
    <row r="151" spans="1:65" s="94" customFormat="1" ht="16.5" customHeight="1">
      <c r="A151" s="91"/>
      <c r="B151" s="92"/>
      <c r="C151" s="173" t="s">
        <v>251</v>
      </c>
      <c r="D151" s="173" t="s">
        <v>149</v>
      </c>
      <c r="E151" s="174" t="s">
        <v>1116</v>
      </c>
      <c r="F151" s="175" t="s">
        <v>1117</v>
      </c>
      <c r="G151" s="176" t="s">
        <v>161</v>
      </c>
      <c r="H151" s="177">
        <v>1</v>
      </c>
      <c r="I151" s="79"/>
      <c r="J151" s="178">
        <f t="shared" si="0"/>
        <v>0</v>
      </c>
      <c r="K151" s="179"/>
      <c r="L151" s="92"/>
      <c r="M151" s="180" t="s">
        <v>1</v>
      </c>
      <c r="N151" s="181" t="s">
        <v>38</v>
      </c>
      <c r="O151" s="182"/>
      <c r="P151" s="183">
        <f t="shared" si="1"/>
        <v>0</v>
      </c>
      <c r="Q151" s="183">
        <v>0</v>
      </c>
      <c r="R151" s="183">
        <f t="shared" si="2"/>
        <v>0</v>
      </c>
      <c r="S151" s="183">
        <v>0</v>
      </c>
      <c r="T151" s="184">
        <f t="shared" si="3"/>
        <v>0</v>
      </c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R151" s="185" t="s">
        <v>195</v>
      </c>
      <c r="AT151" s="185" t="s">
        <v>149</v>
      </c>
      <c r="AU151" s="185" t="s">
        <v>84</v>
      </c>
      <c r="AY151" s="84" t="s">
        <v>146</v>
      </c>
      <c r="BE151" s="186">
        <f t="shared" si="4"/>
        <v>0</v>
      </c>
      <c r="BF151" s="186">
        <f t="shared" si="5"/>
        <v>0</v>
      </c>
      <c r="BG151" s="186">
        <f t="shared" si="6"/>
        <v>0</v>
      </c>
      <c r="BH151" s="186">
        <f t="shared" si="7"/>
        <v>0</v>
      </c>
      <c r="BI151" s="186">
        <f t="shared" si="8"/>
        <v>0</v>
      </c>
      <c r="BJ151" s="84" t="s">
        <v>81</v>
      </c>
      <c r="BK151" s="186">
        <f t="shared" si="9"/>
        <v>0</v>
      </c>
      <c r="BL151" s="84" t="s">
        <v>195</v>
      </c>
      <c r="BM151" s="185" t="s">
        <v>1118</v>
      </c>
    </row>
    <row r="152" spans="1:65" s="94" customFormat="1" ht="16.5" customHeight="1">
      <c r="A152" s="91"/>
      <c r="B152" s="92"/>
      <c r="C152" s="173" t="s">
        <v>256</v>
      </c>
      <c r="D152" s="173" t="s">
        <v>149</v>
      </c>
      <c r="E152" s="174" t="s">
        <v>1240</v>
      </c>
      <c r="F152" s="175" t="s">
        <v>1241</v>
      </c>
      <c r="G152" s="176" t="s">
        <v>161</v>
      </c>
      <c r="H152" s="177">
        <v>4</v>
      </c>
      <c r="I152" s="79"/>
      <c r="J152" s="178">
        <f t="shared" si="0"/>
        <v>0</v>
      </c>
      <c r="K152" s="179"/>
      <c r="L152" s="92"/>
      <c r="M152" s="180" t="s">
        <v>1</v>
      </c>
      <c r="N152" s="181" t="s">
        <v>38</v>
      </c>
      <c r="O152" s="182"/>
      <c r="P152" s="183">
        <f t="shared" si="1"/>
        <v>0</v>
      </c>
      <c r="Q152" s="183">
        <v>0</v>
      </c>
      <c r="R152" s="183">
        <f t="shared" si="2"/>
        <v>0</v>
      </c>
      <c r="S152" s="183">
        <v>0</v>
      </c>
      <c r="T152" s="184">
        <f t="shared" si="3"/>
        <v>0</v>
      </c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R152" s="185" t="s">
        <v>195</v>
      </c>
      <c r="AT152" s="185" t="s">
        <v>149</v>
      </c>
      <c r="AU152" s="185" t="s">
        <v>84</v>
      </c>
      <c r="AY152" s="84" t="s">
        <v>146</v>
      </c>
      <c r="BE152" s="186">
        <f t="shared" si="4"/>
        <v>0</v>
      </c>
      <c r="BF152" s="186">
        <f t="shared" si="5"/>
        <v>0</v>
      </c>
      <c r="BG152" s="186">
        <f t="shared" si="6"/>
        <v>0</v>
      </c>
      <c r="BH152" s="186">
        <f t="shared" si="7"/>
        <v>0</v>
      </c>
      <c r="BI152" s="186">
        <f t="shared" si="8"/>
        <v>0</v>
      </c>
      <c r="BJ152" s="84" t="s">
        <v>81</v>
      </c>
      <c r="BK152" s="186">
        <f t="shared" si="9"/>
        <v>0</v>
      </c>
      <c r="BL152" s="84" t="s">
        <v>195</v>
      </c>
      <c r="BM152" s="185" t="s">
        <v>1242</v>
      </c>
    </row>
    <row r="153" spans="2:63" s="160" customFormat="1" ht="22.8" customHeight="1">
      <c r="B153" s="161"/>
      <c r="D153" s="162" t="s">
        <v>72</v>
      </c>
      <c r="E153" s="171" t="s">
        <v>459</v>
      </c>
      <c r="F153" s="171" t="s">
        <v>1119</v>
      </c>
      <c r="I153" s="78"/>
      <c r="J153" s="172">
        <f>BK153</f>
        <v>0</v>
      </c>
      <c r="L153" s="161"/>
      <c r="M153" s="165"/>
      <c r="N153" s="166"/>
      <c r="O153" s="166"/>
      <c r="P153" s="167">
        <f>SUM(P154:P158)</f>
        <v>0</v>
      </c>
      <c r="Q153" s="166"/>
      <c r="R153" s="167">
        <f>SUM(R154:R158)</f>
        <v>0</v>
      </c>
      <c r="S153" s="166"/>
      <c r="T153" s="168">
        <f>SUM(T154:T158)</f>
        <v>0</v>
      </c>
      <c r="AR153" s="162" t="s">
        <v>84</v>
      </c>
      <c r="AT153" s="169" t="s">
        <v>72</v>
      </c>
      <c r="AU153" s="169" t="s">
        <v>81</v>
      </c>
      <c r="AY153" s="162" t="s">
        <v>146</v>
      </c>
      <c r="BK153" s="170">
        <f>SUM(BK154:BK158)</f>
        <v>0</v>
      </c>
    </row>
    <row r="154" spans="1:65" s="94" customFormat="1" ht="16.5" customHeight="1">
      <c r="A154" s="91"/>
      <c r="B154" s="92"/>
      <c r="C154" s="173" t="s">
        <v>260</v>
      </c>
      <c r="D154" s="173" t="s">
        <v>149</v>
      </c>
      <c r="E154" s="174" t="s">
        <v>1120</v>
      </c>
      <c r="F154" s="175" t="s">
        <v>1121</v>
      </c>
      <c r="G154" s="176" t="s">
        <v>161</v>
      </c>
      <c r="H154" s="177">
        <v>1</v>
      </c>
      <c r="I154" s="79"/>
      <c r="J154" s="178">
        <f>ROUND(I154*H154,2)</f>
        <v>0</v>
      </c>
      <c r="K154" s="179"/>
      <c r="L154" s="92"/>
      <c r="M154" s="180" t="s">
        <v>1</v>
      </c>
      <c r="N154" s="181" t="s">
        <v>38</v>
      </c>
      <c r="O154" s="182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R154" s="185" t="s">
        <v>195</v>
      </c>
      <c r="AT154" s="185" t="s">
        <v>149</v>
      </c>
      <c r="AU154" s="185" t="s">
        <v>84</v>
      </c>
      <c r="AY154" s="84" t="s">
        <v>146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84" t="s">
        <v>81</v>
      </c>
      <c r="BK154" s="186">
        <f>ROUND(I154*H154,2)</f>
        <v>0</v>
      </c>
      <c r="BL154" s="84" t="s">
        <v>195</v>
      </c>
      <c r="BM154" s="185" t="s">
        <v>1122</v>
      </c>
    </row>
    <row r="155" spans="1:65" s="94" customFormat="1" ht="16.5" customHeight="1">
      <c r="A155" s="91"/>
      <c r="B155" s="92"/>
      <c r="C155" s="196" t="s">
        <v>264</v>
      </c>
      <c r="D155" s="196" t="s">
        <v>198</v>
      </c>
      <c r="E155" s="197" t="s">
        <v>1123</v>
      </c>
      <c r="F155" s="198" t="s">
        <v>1124</v>
      </c>
      <c r="G155" s="199" t="s">
        <v>161</v>
      </c>
      <c r="H155" s="200">
        <v>1</v>
      </c>
      <c r="I155" s="81"/>
      <c r="J155" s="201">
        <f>ROUND(I155*H155,2)</f>
        <v>0</v>
      </c>
      <c r="K155" s="202"/>
      <c r="L155" s="203"/>
      <c r="M155" s="204" t="s">
        <v>1</v>
      </c>
      <c r="N155" s="205" t="s">
        <v>38</v>
      </c>
      <c r="O155" s="182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R155" s="185" t="s">
        <v>201</v>
      </c>
      <c r="AT155" s="185" t="s">
        <v>198</v>
      </c>
      <c r="AU155" s="185" t="s">
        <v>84</v>
      </c>
      <c r="AY155" s="84" t="s">
        <v>146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84" t="s">
        <v>81</v>
      </c>
      <c r="BK155" s="186">
        <f>ROUND(I155*H155,2)</f>
        <v>0</v>
      </c>
      <c r="BL155" s="84" t="s">
        <v>195</v>
      </c>
      <c r="BM155" s="185" t="s">
        <v>1125</v>
      </c>
    </row>
    <row r="156" spans="1:65" s="94" customFormat="1" ht="24" customHeight="1">
      <c r="A156" s="91"/>
      <c r="B156" s="92"/>
      <c r="C156" s="173" t="s">
        <v>268</v>
      </c>
      <c r="D156" s="173" t="s">
        <v>149</v>
      </c>
      <c r="E156" s="174" t="s">
        <v>1126</v>
      </c>
      <c r="F156" s="175" t="s">
        <v>1127</v>
      </c>
      <c r="G156" s="176" t="s">
        <v>161</v>
      </c>
      <c r="H156" s="177">
        <v>1</v>
      </c>
      <c r="I156" s="79"/>
      <c r="J156" s="178">
        <f>ROUND(I156*H156,2)</f>
        <v>0</v>
      </c>
      <c r="K156" s="179"/>
      <c r="L156" s="92"/>
      <c r="M156" s="180" t="s">
        <v>1</v>
      </c>
      <c r="N156" s="181" t="s">
        <v>38</v>
      </c>
      <c r="O156" s="182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R156" s="185" t="s">
        <v>195</v>
      </c>
      <c r="AT156" s="185" t="s">
        <v>149</v>
      </c>
      <c r="AU156" s="185" t="s">
        <v>84</v>
      </c>
      <c r="AY156" s="84" t="s">
        <v>146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84" t="s">
        <v>81</v>
      </c>
      <c r="BK156" s="186">
        <f>ROUND(I156*H156,2)</f>
        <v>0</v>
      </c>
      <c r="BL156" s="84" t="s">
        <v>195</v>
      </c>
      <c r="BM156" s="185" t="s">
        <v>1128</v>
      </c>
    </row>
    <row r="157" spans="1:65" s="94" customFormat="1" ht="16.5" customHeight="1">
      <c r="A157" s="91"/>
      <c r="B157" s="92"/>
      <c r="C157" s="196" t="s">
        <v>272</v>
      </c>
      <c r="D157" s="196" t="s">
        <v>198</v>
      </c>
      <c r="E157" s="197" t="s">
        <v>1129</v>
      </c>
      <c r="F157" s="198" t="s">
        <v>1130</v>
      </c>
      <c r="G157" s="199" t="s">
        <v>161</v>
      </c>
      <c r="H157" s="200">
        <v>1</v>
      </c>
      <c r="I157" s="81"/>
      <c r="J157" s="201">
        <f>ROUND(I157*H157,2)</f>
        <v>0</v>
      </c>
      <c r="K157" s="202"/>
      <c r="L157" s="203"/>
      <c r="M157" s="204" t="s">
        <v>1</v>
      </c>
      <c r="N157" s="205" t="s">
        <v>38</v>
      </c>
      <c r="O157" s="182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R157" s="185" t="s">
        <v>201</v>
      </c>
      <c r="AT157" s="185" t="s">
        <v>198</v>
      </c>
      <c r="AU157" s="185" t="s">
        <v>84</v>
      </c>
      <c r="AY157" s="84" t="s">
        <v>146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84" t="s">
        <v>81</v>
      </c>
      <c r="BK157" s="186">
        <f>ROUND(I157*H157,2)</f>
        <v>0</v>
      </c>
      <c r="BL157" s="84" t="s">
        <v>195</v>
      </c>
      <c r="BM157" s="185" t="s">
        <v>1131</v>
      </c>
    </row>
    <row r="158" spans="1:47" s="94" customFormat="1" ht="19.2">
      <c r="A158" s="91"/>
      <c r="B158" s="92"/>
      <c r="C158" s="91"/>
      <c r="D158" s="189" t="s">
        <v>203</v>
      </c>
      <c r="E158" s="91"/>
      <c r="F158" s="206" t="s">
        <v>1132</v>
      </c>
      <c r="G158" s="91"/>
      <c r="H158" s="91"/>
      <c r="I158" s="77"/>
      <c r="J158" s="91"/>
      <c r="K158" s="91"/>
      <c r="L158" s="92"/>
      <c r="M158" s="207"/>
      <c r="N158" s="208"/>
      <c r="O158" s="182"/>
      <c r="P158" s="182"/>
      <c r="Q158" s="182"/>
      <c r="R158" s="182"/>
      <c r="S158" s="182"/>
      <c r="T158" s="209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T158" s="84" t="s">
        <v>203</v>
      </c>
      <c r="AU158" s="84" t="s">
        <v>84</v>
      </c>
    </row>
    <row r="159" spans="2:63" s="160" customFormat="1" ht="25.95" customHeight="1">
      <c r="B159" s="161"/>
      <c r="D159" s="162" t="s">
        <v>72</v>
      </c>
      <c r="E159" s="163" t="s">
        <v>198</v>
      </c>
      <c r="F159" s="163" t="s">
        <v>502</v>
      </c>
      <c r="I159" s="78"/>
      <c r="J159" s="164">
        <f>BK159</f>
        <v>0</v>
      </c>
      <c r="L159" s="161"/>
      <c r="M159" s="165"/>
      <c r="N159" s="166"/>
      <c r="O159" s="166"/>
      <c r="P159" s="167">
        <f>P160+SUM(P161:P164)</f>
        <v>0</v>
      </c>
      <c r="Q159" s="166"/>
      <c r="R159" s="167">
        <f>R160+SUM(R161:R164)</f>
        <v>0.01</v>
      </c>
      <c r="S159" s="166"/>
      <c r="T159" s="168">
        <f>T160+SUM(T161:T164)</f>
        <v>0</v>
      </c>
      <c r="AR159" s="162" t="s">
        <v>147</v>
      </c>
      <c r="AT159" s="169" t="s">
        <v>72</v>
      </c>
      <c r="AU159" s="169" t="s">
        <v>73</v>
      </c>
      <c r="AY159" s="162" t="s">
        <v>146</v>
      </c>
      <c r="BK159" s="170">
        <f>BK160+SUM(BK161:BK164)</f>
        <v>0</v>
      </c>
    </row>
    <row r="160" spans="1:65" s="94" customFormat="1" ht="16.5" customHeight="1">
      <c r="A160" s="91"/>
      <c r="B160" s="92"/>
      <c r="C160" s="173" t="s">
        <v>275</v>
      </c>
      <c r="D160" s="173" t="s">
        <v>149</v>
      </c>
      <c r="E160" s="174" t="s">
        <v>869</v>
      </c>
      <c r="F160" s="175" t="s">
        <v>1133</v>
      </c>
      <c r="G160" s="176" t="s">
        <v>867</v>
      </c>
      <c r="H160" s="177">
        <v>1</v>
      </c>
      <c r="I160" s="79"/>
      <c r="J160" s="178">
        <f>ROUND(I160*H160,2)</f>
        <v>0</v>
      </c>
      <c r="K160" s="179"/>
      <c r="L160" s="92"/>
      <c r="M160" s="180" t="s">
        <v>1</v>
      </c>
      <c r="N160" s="181" t="s">
        <v>38</v>
      </c>
      <c r="O160" s="182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R160" s="185" t="s">
        <v>422</v>
      </c>
      <c r="AT160" s="185" t="s">
        <v>149</v>
      </c>
      <c r="AU160" s="185" t="s">
        <v>81</v>
      </c>
      <c r="AY160" s="84" t="s">
        <v>146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84" t="s">
        <v>81</v>
      </c>
      <c r="BK160" s="186">
        <f>ROUND(I160*H160,2)</f>
        <v>0</v>
      </c>
      <c r="BL160" s="84" t="s">
        <v>422</v>
      </c>
      <c r="BM160" s="185" t="s">
        <v>1134</v>
      </c>
    </row>
    <row r="161" spans="1:65" s="94" customFormat="1" ht="16.5" customHeight="1">
      <c r="A161" s="91"/>
      <c r="B161" s="92"/>
      <c r="C161" s="173" t="s">
        <v>279</v>
      </c>
      <c r="D161" s="173" t="s">
        <v>149</v>
      </c>
      <c r="E161" s="174" t="s">
        <v>873</v>
      </c>
      <c r="F161" s="175" t="s">
        <v>1135</v>
      </c>
      <c r="G161" s="176" t="s">
        <v>1136</v>
      </c>
      <c r="H161" s="177">
        <v>5</v>
      </c>
      <c r="I161" s="79"/>
      <c r="J161" s="178">
        <f>ROUND(I161*H161,2)</f>
        <v>0</v>
      </c>
      <c r="K161" s="179"/>
      <c r="L161" s="92"/>
      <c r="M161" s="180" t="s">
        <v>1</v>
      </c>
      <c r="N161" s="181" t="s">
        <v>38</v>
      </c>
      <c r="O161" s="182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R161" s="185" t="s">
        <v>422</v>
      </c>
      <c r="AT161" s="185" t="s">
        <v>149</v>
      </c>
      <c r="AU161" s="185" t="s">
        <v>81</v>
      </c>
      <c r="AY161" s="84" t="s">
        <v>146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84" t="s">
        <v>81</v>
      </c>
      <c r="BK161" s="186">
        <f>ROUND(I161*H161,2)</f>
        <v>0</v>
      </c>
      <c r="BL161" s="84" t="s">
        <v>422</v>
      </c>
      <c r="BM161" s="185" t="s">
        <v>1137</v>
      </c>
    </row>
    <row r="162" spans="1:65" s="94" customFormat="1" ht="16.5" customHeight="1">
      <c r="A162" s="91"/>
      <c r="B162" s="92"/>
      <c r="C162" s="173" t="s">
        <v>283</v>
      </c>
      <c r="D162" s="173" t="s">
        <v>149</v>
      </c>
      <c r="E162" s="174" t="s">
        <v>1138</v>
      </c>
      <c r="F162" s="175" t="s">
        <v>1139</v>
      </c>
      <c r="G162" s="176" t="s">
        <v>1136</v>
      </c>
      <c r="H162" s="177">
        <v>20</v>
      </c>
      <c r="I162" s="79"/>
      <c r="J162" s="178">
        <f>ROUND(I162*H162,2)</f>
        <v>0</v>
      </c>
      <c r="K162" s="179"/>
      <c r="L162" s="92"/>
      <c r="M162" s="180" t="s">
        <v>1</v>
      </c>
      <c r="N162" s="181" t="s">
        <v>38</v>
      </c>
      <c r="O162" s="182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R162" s="185" t="s">
        <v>422</v>
      </c>
      <c r="AT162" s="185" t="s">
        <v>149</v>
      </c>
      <c r="AU162" s="185" t="s">
        <v>81</v>
      </c>
      <c r="AY162" s="84" t="s">
        <v>146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84" t="s">
        <v>81</v>
      </c>
      <c r="BK162" s="186">
        <f>ROUND(I162*H162,2)</f>
        <v>0</v>
      </c>
      <c r="BL162" s="84" t="s">
        <v>422</v>
      </c>
      <c r="BM162" s="185" t="s">
        <v>1140</v>
      </c>
    </row>
    <row r="163" spans="1:65" s="94" customFormat="1" ht="16.5" customHeight="1">
      <c r="A163" s="91"/>
      <c r="B163" s="92"/>
      <c r="C163" s="173" t="s">
        <v>287</v>
      </c>
      <c r="D163" s="173" t="s">
        <v>149</v>
      </c>
      <c r="E163" s="174" t="s">
        <v>1141</v>
      </c>
      <c r="F163" s="175" t="s">
        <v>1142</v>
      </c>
      <c r="G163" s="176" t="s">
        <v>1136</v>
      </c>
      <c r="H163" s="177">
        <v>20</v>
      </c>
      <c r="I163" s="79"/>
      <c r="J163" s="178">
        <f>ROUND(I163*H163,2)</f>
        <v>0</v>
      </c>
      <c r="K163" s="179"/>
      <c r="L163" s="92"/>
      <c r="M163" s="180" t="s">
        <v>1</v>
      </c>
      <c r="N163" s="181" t="s">
        <v>38</v>
      </c>
      <c r="O163" s="182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R163" s="185" t="s">
        <v>422</v>
      </c>
      <c r="AT163" s="185" t="s">
        <v>149</v>
      </c>
      <c r="AU163" s="185" t="s">
        <v>81</v>
      </c>
      <c r="AY163" s="84" t="s">
        <v>146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84" t="s">
        <v>81</v>
      </c>
      <c r="BK163" s="186">
        <f>ROUND(I163*H163,2)</f>
        <v>0</v>
      </c>
      <c r="BL163" s="84" t="s">
        <v>422</v>
      </c>
      <c r="BM163" s="185" t="s">
        <v>1143</v>
      </c>
    </row>
    <row r="164" spans="2:63" s="160" customFormat="1" ht="22.8" customHeight="1">
      <c r="B164" s="161"/>
      <c r="D164" s="162" t="s">
        <v>72</v>
      </c>
      <c r="E164" s="171" t="s">
        <v>503</v>
      </c>
      <c r="F164" s="171" t="s">
        <v>504</v>
      </c>
      <c r="I164" s="78"/>
      <c r="J164" s="172">
        <f>BK164</f>
        <v>0</v>
      </c>
      <c r="L164" s="161"/>
      <c r="M164" s="165"/>
      <c r="N164" s="166"/>
      <c r="O164" s="166"/>
      <c r="P164" s="167">
        <f>SUM(P165:P166)</f>
        <v>0</v>
      </c>
      <c r="Q164" s="166"/>
      <c r="R164" s="167">
        <f>SUM(R165:R166)</f>
        <v>0.01</v>
      </c>
      <c r="S164" s="166"/>
      <c r="T164" s="168">
        <f>SUM(T165:T166)</f>
        <v>0</v>
      </c>
      <c r="AR164" s="162" t="s">
        <v>147</v>
      </c>
      <c r="AT164" s="169" t="s">
        <v>72</v>
      </c>
      <c r="AU164" s="169" t="s">
        <v>81</v>
      </c>
      <c r="AY164" s="162" t="s">
        <v>146</v>
      </c>
      <c r="BK164" s="170">
        <f>SUM(BK165:BK166)</f>
        <v>0</v>
      </c>
    </row>
    <row r="165" spans="1:65" s="94" customFormat="1" ht="36" customHeight="1">
      <c r="A165" s="91"/>
      <c r="B165" s="92"/>
      <c r="C165" s="173" t="s">
        <v>201</v>
      </c>
      <c r="D165" s="173" t="s">
        <v>149</v>
      </c>
      <c r="E165" s="174" t="s">
        <v>1144</v>
      </c>
      <c r="F165" s="175" t="s">
        <v>1145</v>
      </c>
      <c r="G165" s="176" t="s">
        <v>152</v>
      </c>
      <c r="H165" s="177">
        <v>10</v>
      </c>
      <c r="I165" s="79"/>
      <c r="J165" s="178">
        <f>ROUND(I165*H165,2)</f>
        <v>0</v>
      </c>
      <c r="K165" s="179"/>
      <c r="L165" s="92"/>
      <c r="M165" s="180" t="s">
        <v>1</v>
      </c>
      <c r="N165" s="181" t="s">
        <v>38</v>
      </c>
      <c r="O165" s="182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R165" s="185" t="s">
        <v>422</v>
      </c>
      <c r="AT165" s="185" t="s">
        <v>149</v>
      </c>
      <c r="AU165" s="185" t="s">
        <v>84</v>
      </c>
      <c r="AY165" s="84" t="s">
        <v>146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84" t="s">
        <v>81</v>
      </c>
      <c r="BK165" s="186">
        <f>ROUND(I165*H165,2)</f>
        <v>0</v>
      </c>
      <c r="BL165" s="84" t="s">
        <v>422</v>
      </c>
      <c r="BM165" s="185" t="s">
        <v>1146</v>
      </c>
    </row>
    <row r="166" spans="1:65" s="94" customFormat="1" ht="16.5" customHeight="1">
      <c r="A166" s="91"/>
      <c r="B166" s="92"/>
      <c r="C166" s="196" t="s">
        <v>294</v>
      </c>
      <c r="D166" s="196" t="s">
        <v>198</v>
      </c>
      <c r="E166" s="197" t="s">
        <v>1147</v>
      </c>
      <c r="F166" s="198" t="s">
        <v>1148</v>
      </c>
      <c r="G166" s="199" t="s">
        <v>1149</v>
      </c>
      <c r="H166" s="200">
        <v>10</v>
      </c>
      <c r="I166" s="81"/>
      <c r="J166" s="201">
        <f>ROUND(I166*H166,2)</f>
        <v>0</v>
      </c>
      <c r="K166" s="202"/>
      <c r="L166" s="203"/>
      <c r="M166" s="204" t="s">
        <v>1</v>
      </c>
      <c r="N166" s="205" t="s">
        <v>38</v>
      </c>
      <c r="O166" s="182"/>
      <c r="P166" s="183">
        <f>O166*H166</f>
        <v>0</v>
      </c>
      <c r="Q166" s="183">
        <v>0.001</v>
      </c>
      <c r="R166" s="183">
        <f>Q166*H166</f>
        <v>0.01</v>
      </c>
      <c r="S166" s="183">
        <v>0</v>
      </c>
      <c r="T166" s="184">
        <f>S166*H166</f>
        <v>0</v>
      </c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R166" s="185" t="s">
        <v>512</v>
      </c>
      <c r="AT166" s="185" t="s">
        <v>198</v>
      </c>
      <c r="AU166" s="185" t="s">
        <v>84</v>
      </c>
      <c r="AY166" s="84" t="s">
        <v>146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84" t="s">
        <v>81</v>
      </c>
      <c r="BK166" s="186">
        <f>ROUND(I166*H166,2)</f>
        <v>0</v>
      </c>
      <c r="BL166" s="84" t="s">
        <v>512</v>
      </c>
      <c r="BM166" s="185" t="s">
        <v>1150</v>
      </c>
    </row>
    <row r="167" spans="2:63" s="160" customFormat="1" ht="25.95" customHeight="1">
      <c r="B167" s="161"/>
      <c r="D167" s="162" t="s">
        <v>72</v>
      </c>
      <c r="E167" s="163" t="s">
        <v>1036</v>
      </c>
      <c r="F167" s="163" t="s">
        <v>1037</v>
      </c>
      <c r="I167" s="78"/>
      <c r="J167" s="164">
        <f>BK167</f>
        <v>0</v>
      </c>
      <c r="L167" s="161"/>
      <c r="M167" s="165"/>
      <c r="N167" s="166"/>
      <c r="O167" s="166"/>
      <c r="P167" s="167">
        <f>P168+P170</f>
        <v>0</v>
      </c>
      <c r="Q167" s="166"/>
      <c r="R167" s="167">
        <f>R168+R170</f>
        <v>0</v>
      </c>
      <c r="S167" s="166"/>
      <c r="T167" s="168">
        <f>T168+T170</f>
        <v>0</v>
      </c>
      <c r="AR167" s="162" t="s">
        <v>172</v>
      </c>
      <c r="AT167" s="169" t="s">
        <v>72</v>
      </c>
      <c r="AU167" s="169" t="s">
        <v>73</v>
      </c>
      <c r="AY167" s="162" t="s">
        <v>146</v>
      </c>
      <c r="BK167" s="170">
        <f>BK168+BK170</f>
        <v>0</v>
      </c>
    </row>
    <row r="168" spans="2:63" s="160" customFormat="1" ht="22.8" customHeight="1">
      <c r="B168" s="161"/>
      <c r="D168" s="162" t="s">
        <v>72</v>
      </c>
      <c r="E168" s="171" t="s">
        <v>1151</v>
      </c>
      <c r="F168" s="171" t="s">
        <v>1152</v>
      </c>
      <c r="I168" s="78"/>
      <c r="J168" s="172">
        <f>BK168</f>
        <v>0</v>
      </c>
      <c r="L168" s="161"/>
      <c r="M168" s="165"/>
      <c r="N168" s="166"/>
      <c r="O168" s="166"/>
      <c r="P168" s="167">
        <f>P169</f>
        <v>0</v>
      </c>
      <c r="Q168" s="166"/>
      <c r="R168" s="167">
        <f>R169</f>
        <v>0</v>
      </c>
      <c r="S168" s="166"/>
      <c r="T168" s="168">
        <f>T169</f>
        <v>0</v>
      </c>
      <c r="AR168" s="162" t="s">
        <v>172</v>
      </c>
      <c r="AT168" s="169" t="s">
        <v>72</v>
      </c>
      <c r="AU168" s="169" t="s">
        <v>81</v>
      </c>
      <c r="AY168" s="162" t="s">
        <v>146</v>
      </c>
      <c r="BK168" s="170">
        <f>BK169</f>
        <v>0</v>
      </c>
    </row>
    <row r="169" spans="1:65" s="94" customFormat="1" ht="16.5" customHeight="1">
      <c r="A169" s="91"/>
      <c r="B169" s="92"/>
      <c r="C169" s="173" t="s">
        <v>299</v>
      </c>
      <c r="D169" s="173" t="s">
        <v>149</v>
      </c>
      <c r="E169" s="174" t="s">
        <v>1153</v>
      </c>
      <c r="F169" s="175" t="s">
        <v>1154</v>
      </c>
      <c r="G169" s="176" t="s">
        <v>867</v>
      </c>
      <c r="H169" s="177">
        <v>1</v>
      </c>
      <c r="I169" s="79"/>
      <c r="J169" s="178">
        <f>ROUND(I169*H169,2)</f>
        <v>0</v>
      </c>
      <c r="K169" s="179"/>
      <c r="L169" s="92"/>
      <c r="M169" s="180" t="s">
        <v>1</v>
      </c>
      <c r="N169" s="181" t="s">
        <v>38</v>
      </c>
      <c r="O169" s="182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R169" s="185" t="s">
        <v>1043</v>
      </c>
      <c r="AT169" s="185" t="s">
        <v>149</v>
      </c>
      <c r="AU169" s="185" t="s">
        <v>84</v>
      </c>
      <c r="AY169" s="84" t="s">
        <v>146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84" t="s">
        <v>81</v>
      </c>
      <c r="BK169" s="186">
        <f>ROUND(I169*H169,2)</f>
        <v>0</v>
      </c>
      <c r="BL169" s="84" t="s">
        <v>1043</v>
      </c>
      <c r="BM169" s="185" t="s">
        <v>1155</v>
      </c>
    </row>
    <row r="170" spans="2:63" s="160" customFormat="1" ht="22.8" customHeight="1">
      <c r="B170" s="161"/>
      <c r="D170" s="162" t="s">
        <v>72</v>
      </c>
      <c r="E170" s="171" t="s">
        <v>1038</v>
      </c>
      <c r="F170" s="171" t="s">
        <v>1039</v>
      </c>
      <c r="I170" s="78"/>
      <c r="J170" s="172">
        <f>BK170</f>
        <v>0</v>
      </c>
      <c r="L170" s="161"/>
      <c r="M170" s="165"/>
      <c r="N170" s="166"/>
      <c r="O170" s="166"/>
      <c r="P170" s="167">
        <f>SUM(P171:P174)</f>
        <v>0</v>
      </c>
      <c r="Q170" s="166"/>
      <c r="R170" s="167">
        <f>SUM(R171:R174)</f>
        <v>0</v>
      </c>
      <c r="S170" s="166"/>
      <c r="T170" s="168">
        <f>SUM(T171:T174)</f>
        <v>0</v>
      </c>
      <c r="AR170" s="162" t="s">
        <v>172</v>
      </c>
      <c r="AT170" s="169" t="s">
        <v>72</v>
      </c>
      <c r="AU170" s="169" t="s">
        <v>81</v>
      </c>
      <c r="AY170" s="162" t="s">
        <v>146</v>
      </c>
      <c r="BK170" s="170">
        <f>SUM(BK171:BK174)</f>
        <v>0</v>
      </c>
    </row>
    <row r="171" spans="1:65" s="94" customFormat="1" ht="36" customHeight="1">
      <c r="A171" s="91"/>
      <c r="B171" s="92"/>
      <c r="C171" s="173" t="s">
        <v>303</v>
      </c>
      <c r="D171" s="173" t="s">
        <v>149</v>
      </c>
      <c r="E171" s="174" t="s">
        <v>1041</v>
      </c>
      <c r="F171" s="175" t="s">
        <v>1156</v>
      </c>
      <c r="G171" s="176" t="s">
        <v>867</v>
      </c>
      <c r="H171" s="177">
        <v>1</v>
      </c>
      <c r="I171" s="79"/>
      <c r="J171" s="178">
        <f>ROUND(I171*H171,2)</f>
        <v>0</v>
      </c>
      <c r="K171" s="179"/>
      <c r="L171" s="92"/>
      <c r="M171" s="180" t="s">
        <v>1</v>
      </c>
      <c r="N171" s="181" t="s">
        <v>38</v>
      </c>
      <c r="O171" s="182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R171" s="185" t="s">
        <v>1043</v>
      </c>
      <c r="AT171" s="185" t="s">
        <v>149</v>
      </c>
      <c r="AU171" s="185" t="s">
        <v>84</v>
      </c>
      <c r="AY171" s="84" t="s">
        <v>146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84" t="s">
        <v>81</v>
      </c>
      <c r="BK171" s="186">
        <f>ROUND(I171*H171,2)</f>
        <v>0</v>
      </c>
      <c r="BL171" s="84" t="s">
        <v>1043</v>
      </c>
      <c r="BM171" s="185" t="s">
        <v>1157</v>
      </c>
    </row>
    <row r="172" spans="1:65" s="94" customFormat="1" ht="16.5" customHeight="1">
      <c r="A172" s="91"/>
      <c r="B172" s="92"/>
      <c r="C172" s="173" t="s">
        <v>307</v>
      </c>
      <c r="D172" s="173" t="s">
        <v>149</v>
      </c>
      <c r="E172" s="174" t="s">
        <v>1046</v>
      </c>
      <c r="F172" s="175" t="s">
        <v>1047</v>
      </c>
      <c r="G172" s="176" t="s">
        <v>867</v>
      </c>
      <c r="H172" s="177">
        <v>1</v>
      </c>
      <c r="I172" s="79"/>
      <c r="J172" s="178">
        <f>ROUND(I172*H172,2)</f>
        <v>0</v>
      </c>
      <c r="K172" s="179"/>
      <c r="L172" s="92"/>
      <c r="M172" s="180" t="s">
        <v>1</v>
      </c>
      <c r="N172" s="181" t="s">
        <v>38</v>
      </c>
      <c r="O172" s="182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R172" s="185" t="s">
        <v>1043</v>
      </c>
      <c r="AT172" s="185" t="s">
        <v>149</v>
      </c>
      <c r="AU172" s="185" t="s">
        <v>84</v>
      </c>
      <c r="AY172" s="84" t="s">
        <v>146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84" t="s">
        <v>81</v>
      </c>
      <c r="BK172" s="186">
        <f>ROUND(I172*H172,2)</f>
        <v>0</v>
      </c>
      <c r="BL172" s="84" t="s">
        <v>1043</v>
      </c>
      <c r="BM172" s="185" t="s">
        <v>1158</v>
      </c>
    </row>
    <row r="173" spans="1:65" s="94" customFormat="1" ht="16.5" customHeight="1">
      <c r="A173" s="91"/>
      <c r="B173" s="92"/>
      <c r="C173" s="173" t="s">
        <v>311</v>
      </c>
      <c r="D173" s="173" t="s">
        <v>149</v>
      </c>
      <c r="E173" s="174" t="s">
        <v>1159</v>
      </c>
      <c r="F173" s="175" t="s">
        <v>1160</v>
      </c>
      <c r="G173" s="176" t="s">
        <v>1136</v>
      </c>
      <c r="H173" s="177">
        <v>10</v>
      </c>
      <c r="I173" s="79"/>
      <c r="J173" s="178">
        <f>ROUND(I173*H173,2)</f>
        <v>0</v>
      </c>
      <c r="K173" s="179"/>
      <c r="L173" s="92"/>
      <c r="M173" s="180" t="s">
        <v>1</v>
      </c>
      <c r="N173" s="181" t="s">
        <v>38</v>
      </c>
      <c r="O173" s="182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R173" s="185" t="s">
        <v>1043</v>
      </c>
      <c r="AT173" s="185" t="s">
        <v>149</v>
      </c>
      <c r="AU173" s="185" t="s">
        <v>84</v>
      </c>
      <c r="AY173" s="84" t="s">
        <v>146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84" t="s">
        <v>81</v>
      </c>
      <c r="BK173" s="186">
        <f>ROUND(I173*H173,2)</f>
        <v>0</v>
      </c>
      <c r="BL173" s="84" t="s">
        <v>1043</v>
      </c>
      <c r="BM173" s="185" t="s">
        <v>1161</v>
      </c>
    </row>
    <row r="174" spans="1:65" s="94" customFormat="1" ht="16.5" customHeight="1">
      <c r="A174" s="91"/>
      <c r="B174" s="92"/>
      <c r="C174" s="173" t="s">
        <v>315</v>
      </c>
      <c r="D174" s="173" t="s">
        <v>149</v>
      </c>
      <c r="E174" s="174" t="s">
        <v>1050</v>
      </c>
      <c r="F174" s="175" t="s">
        <v>1162</v>
      </c>
      <c r="G174" s="176" t="s">
        <v>867</v>
      </c>
      <c r="H174" s="177">
        <v>1</v>
      </c>
      <c r="I174" s="79"/>
      <c r="J174" s="178">
        <f>ROUND(I174*H174,2)</f>
        <v>0</v>
      </c>
      <c r="K174" s="179"/>
      <c r="L174" s="92"/>
      <c r="M174" s="223" t="s">
        <v>1</v>
      </c>
      <c r="N174" s="224" t="s">
        <v>38</v>
      </c>
      <c r="O174" s="21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R174" s="185" t="s">
        <v>1043</v>
      </c>
      <c r="AT174" s="185" t="s">
        <v>149</v>
      </c>
      <c r="AU174" s="185" t="s">
        <v>84</v>
      </c>
      <c r="AY174" s="84" t="s">
        <v>146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84" t="s">
        <v>81</v>
      </c>
      <c r="BK174" s="186">
        <f>ROUND(I174*H174,2)</f>
        <v>0</v>
      </c>
      <c r="BL174" s="84" t="s">
        <v>1043</v>
      </c>
      <c r="BM174" s="185" t="s">
        <v>1163</v>
      </c>
    </row>
    <row r="175" spans="1:31" s="94" customFormat="1" ht="6.9" customHeight="1">
      <c r="A175" s="91"/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92"/>
      <c r="M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</row>
  </sheetData>
  <sheetProtection password="CB59" sheet="1" objects="1" scenarios="1"/>
  <autoFilter ref="C123:K17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Baňárová Barbora Ing.</dc:creator>
  <cp:keywords/>
  <dc:description/>
  <cp:lastModifiedBy>Euronics</cp:lastModifiedBy>
  <dcterms:created xsi:type="dcterms:W3CDTF">2020-04-22T06:00:21Z</dcterms:created>
  <dcterms:modified xsi:type="dcterms:W3CDTF">2020-06-09T08:03:18Z</dcterms:modified>
  <cp:category/>
  <cp:version/>
  <cp:contentType/>
  <cp:contentStatus/>
</cp:coreProperties>
</file>