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70" yWindow="645" windowWidth="18855" windowHeight="11190" activeTab="2"/>
  </bookViews>
  <sheets>
    <sheet name="Rekapitulace stavby" sheetId="1" r:id="rId1"/>
    <sheet name="01 - Uznatelné náklady" sheetId="2" r:id="rId2"/>
    <sheet name="02 - Neuznatelné náklady" sheetId="3" r:id="rId3"/>
  </sheets>
  <definedNames>
    <definedName name="_xlnm._FilterDatabase" localSheetId="1" hidden="1">'01 - Uznatelné náklady'!$C$127:$K$276</definedName>
    <definedName name="_xlnm._FilterDatabase" localSheetId="2" hidden="1">'02 - Neuznatelné náklady'!$C$120:$K$179</definedName>
    <definedName name="_xlnm.Print_Area" localSheetId="1">'01 - Uznatelné náklady'!$C$4:$J$39,'01 - Uznatelné náklady'!$C$50:$J$76,'01 - Uznatelné náklady'!$C$82:$J$109,'01 - Uznatelné náklady'!$C$115:$K$276</definedName>
    <definedName name="_xlnm.Print_Area" localSheetId="2">'02 - Neuznatelné náklady'!$C$4:$J$39,'02 - Neuznatelné náklady'!$C$50:$J$76,'02 - Neuznatelné náklady'!$C$82:$J$102,'02 - Neuznatelné náklady'!$C$108:$K$179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Uznatelné náklady'!$127:$127</definedName>
    <definedName name="_xlnm.Print_Titles" localSheetId="2">'02 - Neuznatelné náklady'!$120:$120</definedName>
  </definedNames>
  <calcPr calcId="162913"/>
</workbook>
</file>

<file path=xl/sharedStrings.xml><?xml version="1.0" encoding="utf-8"?>
<sst xmlns="http://schemas.openxmlformats.org/spreadsheetml/2006/main" count="2876" uniqueCount="613">
  <si>
    <t>Export Komplet</t>
  </si>
  <si>
    <t/>
  </si>
  <si>
    <t>2.0</t>
  </si>
  <si>
    <t>ZAMOK</t>
  </si>
  <si>
    <t>False</t>
  </si>
  <si>
    <t>{7e4dbc58-e6ac-482a-acc9-d4826cdc8224}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</si>
  <si>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</si>
  <si>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</si>
  <si>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</si>
  <si>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</si>
  <si>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</si>
  <si>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</si>
  <si>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</si>
  <si>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</si>
  <si>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2018/121/VR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</si>
  <si>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</si>
  <si>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</si>
  <si>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Revitalizace zeleně u dětského domova Rovečné</t>
  </si>
  <si>
    <t>KSO:</t>
  </si>
  <si>
    <t>CC-CZ:</t>
  </si>
  <si>
    <t>Místo:</t>
  </si>
  <si>
    <t>k.ú. Rovečné</t>
  </si>
  <si>
    <t>Datum:</t>
  </si>
  <si>
    <t>28. 11. 2018</t>
  </si>
  <si>
    <t>Zadavatel:</t>
  </si>
  <si>
    <t>IČ:</t>
  </si>
  <si>
    <t>Kraj Vysočina, Žižkova 57, 587 33 Jihlava</t>
  </si>
  <si>
    <t>DIČ:</t>
  </si>
  <si>
    <t>Uchazeč:</t>
  </si>
  <si>
    <t>Vyplň údaj</t>
  </si>
  <si>
    <t>Projektant:</t>
  </si>
  <si>
    <t>Atregia, s.r.o., Šebrov 215, 679 22</t>
  </si>
  <si>
    <t>True</t>
  </si>
  <si>
    <t>Zpracovatel:</t>
  </si>
  <si>
    <t>Ing. Lenka Požárová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</si>
  <si>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</si>
  <si>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</si>
  <si>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</si>
  <si>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</si>
  <si>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</si>
  <si>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</si>
  <si>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</si>
  <si>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</si>
  <si>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</si>
  <si>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</si>
  <si>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</si>
  <si>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</si>
  <si>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</si>
  <si>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</si>
  <si>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</si>
  <si>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</si>
  <si>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</si>
  <si>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</si>
  <si>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</si>
  <si>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</si>
  <si>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</si>
  <si>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</si>
  <si>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</si>
  <si>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</si>
  <si>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</si>
  <si>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</si>
  <si>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</si>
  <si>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</si>
  <si>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</si>
  <si>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</si>
  <si>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</si>
  <si>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</si>
  <si>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</si>
  <si>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</si>
  <si>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</si>
  <si>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</si>
  <si>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</si>
  <si>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</si>
  <si>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</si>
  <si>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</si>
  <si>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</si>
  <si>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</si>
  <si>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</si>
  <si>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</si>
  <si>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</si>
  <si>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</si>
  <si>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</si>
  <si>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Uznatelné náklady</t>
  </si>
  <si>
    <t>STA</t>
  </si>
  <si>
    <t>1</t>
  </si>
  <si>
    <t>{3b6e2a70-ee8c-439d-91b2-21f22b7b7e7f}</t>
  </si>
  <si>
    <t>2</t>
  </si>
  <si>
    <t>02</t>
  </si>
  <si>
    <t>Neuznatelné náklady</t>
  </si>
  <si>
    <t>{73d66667-02bb-4480-a95d-edee24e2fb36}</t>
  </si>
  <si>
    <t>kácení_objem_korun</t>
  </si>
  <si>
    <t>výpočet objemu větví kácených stromů</t>
  </si>
  <si>
    <t>m3</t>
  </si>
  <si>
    <t>3,2</t>
  </si>
  <si>
    <t>3</t>
  </si>
  <si>
    <t>keře</t>
  </si>
  <si>
    <t xml:space="preserve">počet navržených keřů </t>
  </si>
  <si>
    <t>ks</t>
  </si>
  <si>
    <t>92</t>
  </si>
  <si>
    <t>KRYCÍ LIST SOUPISU PRACÍ</t>
  </si>
  <si>
    <t>pl_keře_skup</t>
  </si>
  <si>
    <t>plocha navrhovaných keřů skupin a ovocných záhonů</t>
  </si>
  <si>
    <t>m2</t>
  </si>
  <si>
    <t>70</t>
  </si>
  <si>
    <t>stromy</t>
  </si>
  <si>
    <t>navržené stromy</t>
  </si>
  <si>
    <t>4</t>
  </si>
  <si>
    <t>trávník</t>
  </si>
  <si>
    <t>plocha navrženého trávníku</t>
  </si>
  <si>
    <t>50</t>
  </si>
  <si>
    <t>Objekt:</t>
  </si>
  <si>
    <t>01 - Uznatelné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</si>
  <si>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</si>
  <si>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</si>
  <si>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</si>
  <si>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</si>
  <si>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</si>
  <si>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</si>
  <si>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N013 - Kácení dřevin</t>
  </si>
  <si>
    <t xml:space="preserve">    N02 - Ošetření dřevin</t>
  </si>
  <si>
    <t xml:space="preserve">    N01 - Sadové úpravy</t>
  </si>
  <si>
    <t xml:space="preserve">      N03 - Příprava půdy</t>
  </si>
  <si>
    <t xml:space="preserve">      N05 - Výsadba dřevin</t>
  </si>
  <si>
    <t xml:space="preserve">        N10 - Materiál pro výsadbu</t>
  </si>
  <si>
    <t xml:space="preserve">          N010 - Stromy</t>
  </si>
  <si>
    <t xml:space="preserve">          N08 - Keře</t>
  </si>
  <si>
    <t xml:space="preserve">      N021 - Založení trávníku</t>
  </si>
  <si>
    <t xml:space="preserve">      998 - Přesun hmot</t>
  </si>
  <si>
    <t xml:space="preserve">    OST1 - Následná péče po dobu 3 let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</si>
  <si>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</si>
  <si>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</si>
  <si>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</si>
  <si>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</si>
  <si>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</si>
  <si>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</si>
  <si>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</si>
  <si>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</si>
  <si>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</si>
  <si>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</si>
  <si>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</si>
  <si>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</si>
  <si>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</si>
  <si>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</si>
  <si>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</si>
  <si>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</si>
  <si>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N013</t>
  </si>
  <si>
    <t>Kácení dřevin</t>
  </si>
  <si>
    <t>K</t>
  </si>
  <si>
    <t>112151311</t>
  </si>
  <si>
    <t>Pokácení stromu postupné bez spouštění částí kmene a koruny o průměru na řezné ploše pařezu přes 100 do 200 mm</t>
  </si>
  <si>
    <t>kus</t>
  </si>
  <si>
    <t>CS ÚRS 2018 01</t>
  </si>
  <si>
    <t>-402803980</t>
  </si>
  <si>
    <t>VV</t>
  </si>
  <si>
    <t>"dle inv.tab.č.28"1</t>
  </si>
  <si>
    <t>112151312</t>
  </si>
  <si>
    <t>Pokácení stromu postupné bez spouštění částí kmene a koruny o průměru na řezné ploše pařezu přes 200 do 300 mm</t>
  </si>
  <si>
    <t>-489034409</t>
  </si>
  <si>
    <t>"dle inv.tab.č.15,16,17,21"4</t>
  </si>
  <si>
    <t>N02</t>
  </si>
  <si>
    <t>Ošetření dřevin</t>
  </si>
  <si>
    <t>184852211</t>
  </si>
  <si>
    <t>Řez stromů zdravotní, plocha koruny stromu do 30 m2</t>
  </si>
  <si>
    <t>1998853129</t>
  </si>
  <si>
    <t>"dle inv.tab.č.25,27"2</t>
  </si>
  <si>
    <t>184852212</t>
  </si>
  <si>
    <t>Řez stromů zdravotní, plocha koruny stromu přes 30 do 60 m2</t>
  </si>
  <si>
    <t>-658533259</t>
  </si>
  <si>
    <t>"dle inv.tab.č.18"1</t>
  </si>
  <si>
    <t>5</t>
  </si>
  <si>
    <t>184852213</t>
  </si>
  <si>
    <t>Řez stromů zdravotní, plocha koruny stromu přes 60 do 90 m2</t>
  </si>
  <si>
    <t>169018127</t>
  </si>
  <si>
    <t>"dle inv.tab.č.23"1</t>
  </si>
  <si>
    <t>6</t>
  </si>
  <si>
    <t>184852222</t>
  </si>
  <si>
    <t>Řez stromů prováděný lezeckou technikou zdravotní, plocha koruny stromu přes 300 do 330 m2</t>
  </si>
  <si>
    <t>149249411</t>
  </si>
  <si>
    <t>"dle inv.tab.č.1"1</t>
  </si>
  <si>
    <t>7</t>
  </si>
  <si>
    <t>184852113</t>
  </si>
  <si>
    <t>Řez stromů prováděný lezeckou technikou bezpečnostní, plocha koruny stromu přes 60 do 90 m2</t>
  </si>
  <si>
    <t>546054214</t>
  </si>
  <si>
    <t>"dle inv.tab.č.2"1</t>
  </si>
  <si>
    <t>8</t>
  </si>
  <si>
    <t>R-184852422.1</t>
  </si>
  <si>
    <t>Řez stromů prováděný lezeckou technikou redukční lokální z důvodu stabilizace, plocha koruny stromu přes 300 do 330 m2</t>
  </si>
  <si>
    <t>vlastní položka</t>
  </si>
  <si>
    <t>-1160018990</t>
  </si>
  <si>
    <t>9</t>
  </si>
  <si>
    <t>R-184852311/4</t>
  </si>
  <si>
    <t>Vazba koruny dynamická</t>
  </si>
  <si>
    <t>701806562</t>
  </si>
  <si>
    <t>10</t>
  </si>
  <si>
    <t>111251111</t>
  </si>
  <si>
    <t>Drcení ořezaných větví strojně - (štěpkování) o průměru větví do 100 mm</t>
  </si>
  <si>
    <t>1642934526</t>
  </si>
  <si>
    <t>11</t>
  </si>
  <si>
    <t>R-171201201</t>
  </si>
  <si>
    <t>Uložení bioodpadu na skládky</t>
  </si>
  <si>
    <t>-1227223644</t>
  </si>
  <si>
    <t>bioodpad</t>
  </si>
  <si>
    <t>"objem nadrcených korun, přepočteno na 1prms"kácení_objem_korun*0,35</t>
  </si>
  <si>
    <t>12</t>
  </si>
  <si>
    <t>R-997221855</t>
  </si>
  <si>
    <t xml:space="preserve">Poplatek za uložení bioodpadu na skládce (skládkovné) </t>
  </si>
  <si>
    <t>t</t>
  </si>
  <si>
    <t>582053469</t>
  </si>
  <si>
    <t>"převod z m3 na kg a tuny"bioodpad*550/1000</t>
  </si>
  <si>
    <t>N01</t>
  </si>
  <si>
    <t>Sadové úpravy</t>
  </si>
  <si>
    <t>N03</t>
  </si>
  <si>
    <t>Příprava půdy</t>
  </si>
  <si>
    <t>13</t>
  </si>
  <si>
    <t>111301111</t>
  </si>
  <si>
    <t>Sejmutí drnu tl. do 100 mm, v jakékoliv ploše</t>
  </si>
  <si>
    <t>-1265952812</t>
  </si>
  <si>
    <t>14</t>
  </si>
  <si>
    <t>162702111</t>
  </si>
  <si>
    <t>Vodorovné přemístění drnu na suchu na vzdálenost přes 5000 do 6000 m</t>
  </si>
  <si>
    <t>868033833</t>
  </si>
  <si>
    <t>261366489</t>
  </si>
  <si>
    <t>bioodpad_drn</t>
  </si>
  <si>
    <t>pl_keře_skup*0,1</t>
  </si>
  <si>
    <t>16</t>
  </si>
  <si>
    <t>171201211</t>
  </si>
  <si>
    <t>Uložení bioodpadu poplatek za uložení na skládce (skládkovné)</t>
  </si>
  <si>
    <t>219513303</t>
  </si>
  <si>
    <t>"převod z m3 na kg a tuny"bioodpad_drn*550/1000</t>
  </si>
  <si>
    <t>17</t>
  </si>
  <si>
    <t>183403132</t>
  </si>
  <si>
    <t>Obdělání půdy  rytím půdy hl. do 200 mm v zemině tř. 3 v rovině nebo na svahu do 1:5</t>
  </si>
  <si>
    <t>-1634255348</t>
  </si>
  <si>
    <t>18</t>
  </si>
  <si>
    <t>184802111.1</t>
  </si>
  <si>
    <t>Chemické odplevelení půdy před založením kultury, trávníku nebo zpevněných ploch o výměře jednotlivě přes 20 m2 v rovině nebo na svahu do 1:5 postřikem na široko</t>
  </si>
  <si>
    <t>297930122</t>
  </si>
  <si>
    <t>19</t>
  </si>
  <si>
    <t>M</t>
  </si>
  <si>
    <t>252340010.1.1</t>
  </si>
  <si>
    <t>herbicidy - totální bal. 1 l, dávkování 5l/ha</t>
  </si>
  <si>
    <t>litr</t>
  </si>
  <si>
    <t>1519232457</t>
  </si>
  <si>
    <t>70*0,0005 'Přepočtené koeficientem množství</t>
  </si>
  <si>
    <t>20</t>
  </si>
  <si>
    <t>183403153</t>
  </si>
  <si>
    <t>Obdělání půdy hrabáním v rovině nebo na svahu do 1:5</t>
  </si>
  <si>
    <t>614576573</t>
  </si>
  <si>
    <t>N05</t>
  </si>
  <si>
    <t>Výsadba dřevin</t>
  </si>
  <si>
    <t>183111113</t>
  </si>
  <si>
    <t>Hloubení jamek pro vysazování rostlin v zemině tř.1 až 4 bez výměny půdy v rovině nebo na svahu do 1:5, objemu přes 0,005 do 0,01 m3</t>
  </si>
  <si>
    <t>1003111662</t>
  </si>
  <si>
    <t>22</t>
  </si>
  <si>
    <t>183101115</t>
  </si>
  <si>
    <t>Hloubení jamek pro vysazování rostlin v zemině tř.1 až 4 bez výměny půdy v rovině nebo na svahu do 1:5, objemu přes 0,125 do 0,40 m3</t>
  </si>
  <si>
    <t>-1723279186</t>
  </si>
  <si>
    <t>23</t>
  </si>
  <si>
    <t>184102111</t>
  </si>
  <si>
    <t>Výsadba dřeviny s balem do předem vyhloubené jamky se zalitím v rovině nebo na svahu do 1:5, při průměru balu přes 100 do 200 mm</t>
  </si>
  <si>
    <t>1000476555</t>
  </si>
  <si>
    <t>24</t>
  </si>
  <si>
    <t>184102114</t>
  </si>
  <si>
    <t>Výsadba dřeviny s balem do předem vyhloubené jamky se zalitím v rovině nebo na svahu do 1:5, při průměru balu přes 400 do 500 mm</t>
  </si>
  <si>
    <t>-1683481305</t>
  </si>
  <si>
    <t>25</t>
  </si>
  <si>
    <t>R-185802114</t>
  </si>
  <si>
    <t>Aplikace půdního kondicionéru k jednotlivým rostlinám a na široko v rovině a svahu do 1:5</t>
  </si>
  <si>
    <t>-2068005960</t>
  </si>
  <si>
    <t>11,2*0,001 'Přepočtené koeficientem množství</t>
  </si>
  <si>
    <t>26</t>
  </si>
  <si>
    <t>251911550-R</t>
  </si>
  <si>
    <t>Půdní kondicionér vícesložkový včetně dovozu</t>
  </si>
  <si>
    <t>kg</t>
  </si>
  <si>
    <t>1893401023</t>
  </si>
  <si>
    <t>"stromy - množství 0,5 kg/ks"0,5*stromy</t>
  </si>
  <si>
    <t>"keře - množství 100g/ks"0,1*keře</t>
  </si>
  <si>
    <t>Součet</t>
  </si>
  <si>
    <t>27</t>
  </si>
  <si>
    <t>184215133</t>
  </si>
  <si>
    <t>Ukotvení dřeviny kůly třemi kůly, délky přes 2 do 3 m</t>
  </si>
  <si>
    <t>244106194</t>
  </si>
  <si>
    <t>"sorbus"1</t>
  </si>
  <si>
    <t>28</t>
  </si>
  <si>
    <t>184215113</t>
  </si>
  <si>
    <t>Ukotvení dřeviny kůly jedním kůlem, délky přes 2 do 3 m</t>
  </si>
  <si>
    <t>-359101393</t>
  </si>
  <si>
    <t>"ovocné stromy"3</t>
  </si>
  <si>
    <t>29</t>
  </si>
  <si>
    <t>184911111</t>
  </si>
  <si>
    <t>Uvázání dřeviny úvazkem ke stávajícímu kůlu</t>
  </si>
  <si>
    <t>-2085318166</t>
  </si>
  <si>
    <t>30</t>
  </si>
  <si>
    <t>R-1004-3</t>
  </si>
  <si>
    <t>Kůl dřevěný frézovaný s fazetou a špicí, s tlakovou impregmnací, délka 250 cm, průměr 6 cm</t>
  </si>
  <si>
    <t>1145425070</t>
  </si>
  <si>
    <t>"počet stromů listnatých*3ks kůlů ke každému"3*(stromy-1)+1"sorbus"</t>
  </si>
  <si>
    <t>31</t>
  </si>
  <si>
    <t>R-1005</t>
  </si>
  <si>
    <t>Příčka z půlené frézované kulatiny prům. 8 cm, délka 100 cm</t>
  </si>
  <si>
    <t>1510377293</t>
  </si>
  <si>
    <t>"počet stromů*3ks příčky ke každému"1*3</t>
  </si>
  <si>
    <t>32</t>
  </si>
  <si>
    <t>R-1008</t>
  </si>
  <si>
    <t>Úvazek bavlněný, šířka 30 mm, balení po 50bm</t>
  </si>
  <si>
    <t>m</t>
  </si>
  <si>
    <t>1400080737</t>
  </si>
  <si>
    <t>"1,5m úvazku/1ks stromu"1,5*stromy</t>
  </si>
  <si>
    <t>33</t>
  </si>
  <si>
    <t>R-914911511.1.1</t>
  </si>
  <si>
    <t>Natření kmene průměru kmene do 200 mm proti korní spále speciálním nátěrem, včetně očištění kmene</t>
  </si>
  <si>
    <t>188446495</t>
  </si>
  <si>
    <t>34</t>
  </si>
  <si>
    <t>100</t>
  </si>
  <si>
    <t>Ochranný nátěr na kmeny proti korní spále způsobené teplotními vlivy - základový + ochranný nátěr</t>
  </si>
  <si>
    <t>-70067167</t>
  </si>
  <si>
    <t>35</t>
  </si>
  <si>
    <t>184215412</t>
  </si>
  <si>
    <t>Zhotovení závlahové mísy u solitérních dřevin v rovině nebo na svahu do 1:5, o průměru mísy přes 0,5 do 1 m</t>
  </si>
  <si>
    <t>-801946070</t>
  </si>
  <si>
    <t>36</t>
  </si>
  <si>
    <t>184814113</t>
  </si>
  <si>
    <t>Okopání okolo sazenic  hloubky do 0,10 m, na ploše 0,50 x 0,50 m v zemině tř. 3</t>
  </si>
  <si>
    <t>512</t>
  </si>
  <si>
    <t>199337185</t>
  </si>
  <si>
    <t>37</t>
  </si>
  <si>
    <t>184911421</t>
  </si>
  <si>
    <t>Mulčování vysazených rostlin mulčovací kůrou, tl. do 100 mm v rovině nebo na svahu do 1:5</t>
  </si>
  <si>
    <t>-671176679</t>
  </si>
  <si>
    <t>"sorbus"1+pl_keře_skup</t>
  </si>
  <si>
    <t>38</t>
  </si>
  <si>
    <t>103911000</t>
  </si>
  <si>
    <t>výrobky ostatní kůra mulčovací              VL</t>
  </si>
  <si>
    <t>-1311311038</t>
  </si>
  <si>
    <t>71*0,1 'Přepočtené koeficientem množství</t>
  </si>
  <si>
    <t>39</t>
  </si>
  <si>
    <t>185804312</t>
  </si>
  <si>
    <t>Zalití rostlin vodou plochy záhonů jednotlivě přes 20 m2</t>
  </si>
  <si>
    <t>-232883946</t>
  </si>
  <si>
    <t>"stromy - převod na m3*počet stromů"(80/1000)*stromy</t>
  </si>
  <si>
    <t>"keře skupiny - převod na m3*plocha keřů"(10/1000)*pl_keře_skup</t>
  </si>
  <si>
    <t>40</t>
  </si>
  <si>
    <t>185851121</t>
  </si>
  <si>
    <t>Dovoz vody pro zálivku rostlin na vzdálenost do 1000 m</t>
  </si>
  <si>
    <t>-508118991</t>
  </si>
  <si>
    <t>41</t>
  </si>
  <si>
    <t>185851129</t>
  </si>
  <si>
    <t>Dovoz vody pro zálivku rostlin Příplatek k ceně za každých dalších i započatých 1000 m</t>
  </si>
  <si>
    <t>385827050</t>
  </si>
  <si>
    <t>42</t>
  </si>
  <si>
    <t>082113210</t>
  </si>
  <si>
    <t>voda pitná voda pitná pro ostatní odběratele</t>
  </si>
  <si>
    <t>-733117056</t>
  </si>
  <si>
    <t>N10</t>
  </si>
  <si>
    <t>Materiál pro výsadbu</t>
  </si>
  <si>
    <t>N010</t>
  </si>
  <si>
    <t>Stromy</t>
  </si>
  <si>
    <t>43</t>
  </si>
  <si>
    <t>R_200218</t>
  </si>
  <si>
    <t>Malus domestica ´Grávštýnské´, špičák, v 150cm, prostokořenný, ztratné 3% v ceně</t>
  </si>
  <si>
    <t>-1386742188</t>
  </si>
  <si>
    <t>44</t>
  </si>
  <si>
    <t>R_200137</t>
  </si>
  <si>
    <t>Prunus domestica ´Toptaste´, špičák, v 150cm, prostokořenný, ztratné 3% v ceně</t>
  </si>
  <si>
    <t>-1162970364</t>
  </si>
  <si>
    <t>45</t>
  </si>
  <si>
    <t>R_2001361</t>
  </si>
  <si>
    <t>Prunus domestica ´Hanita´, špičák, prostokořenný, ztratné 3%v ceně</t>
  </si>
  <si>
    <t>1601744593</t>
  </si>
  <si>
    <t>46</t>
  </si>
  <si>
    <t>R_200091</t>
  </si>
  <si>
    <t>Sorbus aucuparia ´Edulis´, ok 10-12, s balem, ztratné 3% v ceně</t>
  </si>
  <si>
    <t>-1239445794</t>
  </si>
  <si>
    <t>N08</t>
  </si>
  <si>
    <t>Keře</t>
  </si>
  <si>
    <t>47</t>
  </si>
  <si>
    <t>R_300148</t>
  </si>
  <si>
    <t>Acer ginnala, v 200-250, ko 15l, ztratné 3%v ceně</t>
  </si>
  <si>
    <t>1902206569</t>
  </si>
  <si>
    <t>48</t>
  </si>
  <si>
    <t>SLL0213</t>
  </si>
  <si>
    <t>Amelanchier lamarckii, v 40-60, ko4l, ztratné 3%v ceně</t>
  </si>
  <si>
    <t>-910603592</t>
  </si>
  <si>
    <t>49</t>
  </si>
  <si>
    <t>R_3000140</t>
  </si>
  <si>
    <t>Cornus sanguinea 'Midwinter Fire', vel. 25-30 cm, ko 2,5l, ztratné 3%v ceně</t>
  </si>
  <si>
    <t>1473257995</t>
  </si>
  <si>
    <t>SLL0474</t>
  </si>
  <si>
    <t>Corylus avellana ´Halská obrovská´, v 100cm, s balem, ztratné 3%v ceně</t>
  </si>
  <si>
    <t>618044308</t>
  </si>
  <si>
    <t>51</t>
  </si>
  <si>
    <t>R_300192.1</t>
  </si>
  <si>
    <t>Ligustrum vulgare ´Atrovirens´, vel. 40-60 cm, ko 2l, ztratné 3% v ceně</t>
  </si>
  <si>
    <t>1234201998</t>
  </si>
  <si>
    <t>52</t>
  </si>
  <si>
    <t>R_300206</t>
  </si>
  <si>
    <t>Parthenocissus quinquefolia, vyvaz., 40cm, RK 2, ztratné 3%v ceně</t>
  </si>
  <si>
    <t>1628522899</t>
  </si>
  <si>
    <t>53</t>
  </si>
  <si>
    <t>R_300058.1</t>
  </si>
  <si>
    <t>Ribes alpinum ´Schmidt, v 40-60 ko 1,5l, ztratné 3% v ceně</t>
  </si>
  <si>
    <t>-946551361</t>
  </si>
  <si>
    <t>54</t>
  </si>
  <si>
    <t>R_3000582</t>
  </si>
  <si>
    <t>Ribes nigrum ´Ores´, v 40-60cm,  ko 3l, ztratné 3% v ceně</t>
  </si>
  <si>
    <t>-1682071057</t>
  </si>
  <si>
    <t>55</t>
  </si>
  <si>
    <t>R_3000583</t>
  </si>
  <si>
    <t>Ribes niveum ´Jantar´, v 40-60cm,  ko 3l, ztratné 3% v ceně</t>
  </si>
  <si>
    <t>-1414152939</t>
  </si>
  <si>
    <t>56</t>
  </si>
  <si>
    <t>R_300058.2</t>
  </si>
  <si>
    <t>Ribes rubrum ´Detvan´, v 40-60 cm, ko 3l, ztratné 3% v ceně</t>
  </si>
  <si>
    <t>762502911</t>
  </si>
  <si>
    <t>57</t>
  </si>
  <si>
    <t>010SLL0799</t>
  </si>
  <si>
    <t>Rubus idaeus ´Polka´,  v 40-60 cm, ko 3l, ztratné 3% v ceně</t>
  </si>
  <si>
    <t>-747713620</t>
  </si>
  <si>
    <t>58</t>
  </si>
  <si>
    <t>010SLL0798</t>
  </si>
  <si>
    <t>1047387365</t>
  </si>
  <si>
    <t>N021</t>
  </si>
  <si>
    <t>Založení trávníku</t>
  </si>
  <si>
    <t>59</t>
  </si>
  <si>
    <t>183403114</t>
  </si>
  <si>
    <t>Obdělání půdy  kultivátorováním v rovině nebo na svahu do 1:5</t>
  </si>
  <si>
    <t>-1817722118</t>
  </si>
  <si>
    <t>60</t>
  </si>
  <si>
    <t>1699459716</t>
  </si>
  <si>
    <t>61</t>
  </si>
  <si>
    <t>183403161</t>
  </si>
  <si>
    <t>Obdělání půdy válením v rovině nebo na svahu do 1:5</t>
  </si>
  <si>
    <t>-1936470277</t>
  </si>
  <si>
    <t>62</t>
  </si>
  <si>
    <t>181411131</t>
  </si>
  <si>
    <t>Založení trávníku na půdě předem připravené plochy do 1000 m2 výsevem včetně utažení parkového v rovině nebo na svahu do 1:5</t>
  </si>
  <si>
    <t>627217645</t>
  </si>
  <si>
    <t>63</t>
  </si>
  <si>
    <t>005724100</t>
  </si>
  <si>
    <t>osivo směs travní parková</t>
  </si>
  <si>
    <t>1872025157</t>
  </si>
  <si>
    <t>50*0,02 'Přepočtené koeficientem množství</t>
  </si>
  <si>
    <t>64</t>
  </si>
  <si>
    <t>185803211</t>
  </si>
  <si>
    <t>Uválcování trávníku v rovině nebo na svahu</t>
  </si>
  <si>
    <t>439617140</t>
  </si>
  <si>
    <t>998</t>
  </si>
  <si>
    <t>Přesun hmot</t>
  </si>
  <si>
    <t>65</t>
  </si>
  <si>
    <t>998231311</t>
  </si>
  <si>
    <t>Přesun hmot pro sadovnické a krajinářské úpravy dopravní vzdálenost do 5000 m</t>
  </si>
  <si>
    <t>-1238750415</t>
  </si>
  <si>
    <t>66</t>
  </si>
  <si>
    <t>998231411</t>
  </si>
  <si>
    <t>Ruční přesun hmot pro sadovnické a krajinářské úpravy bez užití mechanizace vodorovná dopravní vzdálenost do 100 m</t>
  </si>
  <si>
    <t>-1260029283</t>
  </si>
  <si>
    <t>OST1</t>
  </si>
  <si>
    <t>Následná péče po dobu 3 let</t>
  </si>
  <si>
    <t>67</t>
  </si>
  <si>
    <t>185804213</t>
  </si>
  <si>
    <t>Vypletí v rovině nebo na svahu do 1:5 dřevin solitérních</t>
  </si>
  <si>
    <t>-274155967</t>
  </si>
  <si>
    <t>"plocha mulče kolem stromu - sorbus"1*(5+3+3)</t>
  </si>
  <si>
    <t>68</t>
  </si>
  <si>
    <t>185804214</t>
  </si>
  <si>
    <t>Vypletí v rovině nebo na svahu do 1:5 dřevin ve skupinách</t>
  </si>
  <si>
    <t>1761653255</t>
  </si>
  <si>
    <t>"plocha mulče keřů"pl_keře_skup*(5+3+3)</t>
  </si>
  <si>
    <t>69</t>
  </si>
  <si>
    <t>-916259189</t>
  </si>
  <si>
    <t>"ovocné stromy - 5x/rok"3*5*3</t>
  </si>
  <si>
    <t>-1973918740</t>
  </si>
  <si>
    <t>"stromy - převod na m3*m2"(50/1000)*stromy*(8+6+6)</t>
  </si>
  <si>
    <t>"keře skupiny - převod na m3*ks"(10/1000)*keře*(8+6+6)</t>
  </si>
  <si>
    <t>71</t>
  </si>
  <si>
    <t>179962692</t>
  </si>
  <si>
    <t>72</t>
  </si>
  <si>
    <t>-1698116495</t>
  </si>
  <si>
    <t>73</t>
  </si>
  <si>
    <t>-24453865</t>
  </si>
  <si>
    <t>74</t>
  </si>
  <si>
    <t>R-1009</t>
  </si>
  <si>
    <t>Kontrola kotvení kůlů a úvazků</t>
  </si>
  <si>
    <t>-482609895</t>
  </si>
  <si>
    <t>"kontrola na všech stromech"stromy*2*3</t>
  </si>
  <si>
    <t>75</t>
  </si>
  <si>
    <t>184215173</t>
  </si>
  <si>
    <t>Odstranění ukotvení dřeviny kůly třemi kůly, délky přes 2 do 3 m</t>
  </si>
  <si>
    <t>634770309</t>
  </si>
  <si>
    <t>76</t>
  </si>
  <si>
    <t>184852312</t>
  </si>
  <si>
    <t>Řez stromů výchovný alejové stromy, výšky přes 4 do 6 m</t>
  </si>
  <si>
    <t>1158285593</t>
  </si>
  <si>
    <t>77</t>
  </si>
  <si>
    <t>R-184852312</t>
  </si>
  <si>
    <t>Řez stromu výchovný ovocných stromů výšky přes 2m</t>
  </si>
  <si>
    <t>1936153074</t>
  </si>
  <si>
    <t>"ovocné stromy"3*3</t>
  </si>
  <si>
    <t>pl_sloupy</t>
  </si>
  <si>
    <t>plocha pro umístění sloupů</t>
  </si>
  <si>
    <t>výkop_sloupy</t>
  </si>
  <si>
    <t>2,1</t>
  </si>
  <si>
    <t>výkop_zídka</t>
  </si>
  <si>
    <t>9,45</t>
  </si>
  <si>
    <t>02 - Neuznatelné náklady</t>
  </si>
  <si>
    <t xml:space="preserve">    32 - Konstrukce opěrné zdi</t>
  </si>
  <si>
    <t xml:space="preserve">    58 - Plocha pro umístění kamenných sloupů</t>
  </si>
  <si>
    <t xml:space="preserve">    998 - Přesun hmot</t>
  </si>
  <si>
    <t>111212351</t>
  </si>
  <si>
    <t>Odstranění nevhodných dřevin průměru kmene do 100 mm výšky přes 1 m s odstraněním pařezu do 100 m2 v rovině nebo na svahu do 1:5</t>
  </si>
  <si>
    <t>1567938054</t>
  </si>
  <si>
    <t>"dle inv.tab.č.4,13,19,20"20</t>
  </si>
  <si>
    <t>-1114114276</t>
  </si>
  <si>
    <t>"dle inv.tab.č.26"1</t>
  </si>
  <si>
    <t>112201112</t>
  </si>
  <si>
    <t>Odstranění pařezu v rovině nebo na svahu do 1:5 o průměru pařezu na řezné ploše přes 200 do 300 mm</t>
  </si>
  <si>
    <t>888055959</t>
  </si>
  <si>
    <t>"dle inv.tab.č.26,28"2</t>
  </si>
  <si>
    <t>112201113</t>
  </si>
  <si>
    <t>Odstranění pařezu v rovině nebo na svahu do 1:5 o průměru pařezu na řezné ploše přes 300 do 400 mm</t>
  </si>
  <si>
    <t>1245713496</t>
  </si>
  <si>
    <t>"dle inv.tab.15,16,17,21"4</t>
  </si>
  <si>
    <t>"ponechaný stávající pařez"1</t>
  </si>
  <si>
    <t>162301421</t>
  </si>
  <si>
    <t>Vodorovné přemístění větví, kmenů nebo pařezů s naložením, složením a dopravou do 5000 m pařezů kmenů, průměru přes 100 do 300 mm</t>
  </si>
  <si>
    <t>-1210527111</t>
  </si>
  <si>
    <t>162301422</t>
  </si>
  <si>
    <t>Vodorovné přemístění větví, kmenů nebo pařezů s naložením, složením a dopravou do 5000 m pařezů kmenů, průměru přes 300 do 500 mm</t>
  </si>
  <si>
    <t>-484306918</t>
  </si>
  <si>
    <t>Konstrukce opěrné zdi</t>
  </si>
  <si>
    <t>122201101.1</t>
  </si>
  <si>
    <t>Odkopávky a prokopávky nezapažené  s přehozením výkopku na vzdálenost do 3 m nebo s naložením na dopravní prostředek v hornině tř. 3 do 100 m3</t>
  </si>
  <si>
    <t>345234327</t>
  </si>
  <si>
    <t>"výkop pro zídku"0,9*0,7*15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</si>
  <si>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</si>
  <si>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</si>
  <si>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-822278550</t>
  </si>
  <si>
    <t>162601102</t>
  </si>
  <si>
    <t>Vodorovné přemístění výkopku nebo sypaniny po suchu  na obvyklém dopravním prostředku, bez naložení výkopku, avšak se složením bez rozhrnutí z horniny tř. 1 až 4 na vzdálenost přes 4 000 do 5 000 m</t>
  </si>
  <si>
    <t>1041616612</t>
  </si>
  <si>
    <t>274321411</t>
  </si>
  <si>
    <t>Základy z betonu železového (bez výztuže) pasy z betonu bez zvýšených nároků na prostředí tř. C 20/25</t>
  </si>
  <si>
    <t>1017942836</t>
  </si>
  <si>
    <t>0,9*0,3*15</t>
  </si>
  <si>
    <t>274361821</t>
  </si>
  <si>
    <t>Výztuž základů pasů z betonářské oceli 10 505 (R) nebo BSt 500</t>
  </si>
  <si>
    <t>-255844898</t>
  </si>
  <si>
    <t>"tyče R 12 délky 1,3m v bet. základu po 250mm, hm.tyče 0,89kg"1,3*60*0,00089</t>
  </si>
  <si>
    <t>279113144</t>
  </si>
  <si>
    <t>Základové zdi z tvárnic ztraceného bednění včetně výplně z betonu  bez zvláštních nároků na vliv prostředí třídy C 20/25, tloušťky zdiva přes 250 do 300 mm</t>
  </si>
  <si>
    <t>1491064028</t>
  </si>
  <si>
    <t>15*0,6</t>
  </si>
  <si>
    <t>311113144</t>
  </si>
  <si>
    <t>Nadzákladové zdi z tvárnic ztraceného bednění  hladkých, včetně výplně z betonu třídy C 20/25, tloušťky zdiva přes 250 do 300 mm</t>
  </si>
  <si>
    <t>-96520296</t>
  </si>
  <si>
    <t>15*0,4</t>
  </si>
  <si>
    <t>59241200</t>
  </si>
  <si>
    <t>deska zákrytová průběžná betonová hladká 80x30x8 cm přírodní</t>
  </si>
  <si>
    <t>-759895789</t>
  </si>
  <si>
    <t>245510300</t>
  </si>
  <si>
    <t>nátěr hydroizolační - tekutá lepenka, bal. 6 kg</t>
  </si>
  <si>
    <t>1292836860</t>
  </si>
  <si>
    <t>"1,5kg/m2"1,5*15*1,5</t>
  </si>
  <si>
    <t>R-935113111</t>
  </si>
  <si>
    <t>Osazení odvodňovací drenážní trubky průměru do 80 mm</t>
  </si>
  <si>
    <t>-1163131273</t>
  </si>
  <si>
    <t>"délka zdi*ztratné"15*1,15</t>
  </si>
  <si>
    <t>286112220</t>
  </si>
  <si>
    <t>trubka drenážní flexibilní D 80 mm</t>
  </si>
  <si>
    <t>1110277276</t>
  </si>
  <si>
    <t>174201101.1</t>
  </si>
  <si>
    <t>Zásyp sypaninou z jakékoliv horniny s uložením výkopku ve vrstvách bez zhutnění jam, šachet, rýh nebo kolem objektů v těchto vykopávkách</t>
  </si>
  <si>
    <t>-129295922</t>
  </si>
  <si>
    <t>"zásyp zdi"1,2*15</t>
  </si>
  <si>
    <t>58343930</t>
  </si>
  <si>
    <t>kamenivo drcené hrubé frakce 16-32</t>
  </si>
  <si>
    <t>-243510945</t>
  </si>
  <si>
    <t>"drenáž za zeď"0,2*15*1800/1000</t>
  </si>
  <si>
    <t>R-936124113</t>
  </si>
  <si>
    <t>Montáž dřevěného roštu k sezení kotvené šrouby na pevný podklad</t>
  </si>
  <si>
    <t>-16614257</t>
  </si>
  <si>
    <t>3*2</t>
  </si>
  <si>
    <t>74910101-R</t>
  </si>
  <si>
    <t>Dřevěný rošt z lamel k sezení délky 2m, šířky 30cm, nátěr</t>
  </si>
  <si>
    <t>-329364420</t>
  </si>
  <si>
    <t>Plocha pro umístění kamenných sloupů</t>
  </si>
  <si>
    <t>487109436</t>
  </si>
  <si>
    <t>"výkop pro plochu"pl_sloupy*0,3</t>
  </si>
  <si>
    <t>1640557175</t>
  </si>
  <si>
    <t>131201101</t>
  </si>
  <si>
    <t>Hloubení nezapažených jam a zářezů s urovnáním dna do předepsaného profilu a spádu v hornině tř. 3 do 100 m3</t>
  </si>
  <si>
    <t>1714431451</t>
  </si>
  <si>
    <t>0,3*0,5*15</t>
  </si>
  <si>
    <t>131201109</t>
  </si>
  <si>
    <t>Hloubení nezapažených jam a zářezů s urovnáním dna do předepsaného profilu a spádu Příplatek k cenám za lepivost horniny tř. 3</t>
  </si>
  <si>
    <t>-590709867</t>
  </si>
  <si>
    <t>162201102</t>
  </si>
  <si>
    <t>Vodorovné přemístění výkopku nebo sypaniny po suchu  na obvyklém dopravním prostředku, bez naložení výkopku, avšak se složením bez rozhrnutí z horniny tř. 1 až 4 na vzdálenost přes 20 do 50 m</t>
  </si>
  <si>
    <t>1328904369</t>
  </si>
  <si>
    <t>R-936009111</t>
  </si>
  <si>
    <t>Plocha venkovní tl 30 cm ze štěrku - přesunutí kačírku ze zrušené plochy</t>
  </si>
  <si>
    <t>1156508785</t>
  </si>
  <si>
    <t>R-338121111</t>
  </si>
  <si>
    <t>Osazování kamenných sloupků s drážkami pro výplňové desky, (bez hloubení jamky) se zasypáním zeminou a udusáním</t>
  </si>
  <si>
    <t>-463134170</t>
  </si>
  <si>
    <t>78</t>
  </si>
  <si>
    <t>998225194</t>
  </si>
  <si>
    <t>Přesun hmot pro komunikace s krytem z kameniva, monolitickým betonovým nebo živičným Příplatek k ceně za zvětšený přesun přes vymezenou největší dopravní vzdálenost do 5000 m</t>
  </si>
  <si>
    <t>-1620702755</t>
  </si>
  <si>
    <t>80</t>
  </si>
  <si>
    <t>998229111</t>
  </si>
  <si>
    <t>Přesun hmot ruční pro pozemní komunikace s naložením a složením na vzdálenost do 50 m, s krytem z kameniva, monolitickým betonovým nebo živičným</t>
  </si>
  <si>
    <t>1177535773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</si>
</sst>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 locked="0"/>
    </xf>
    <xf numFmtId="4" fontId="12" fillId="0" borderId="0" xfId="0" applyNumberFormat="1" applyFont="1" applyAlignment="1" applyProtection="1">
      <alignment/>
      <protection/>
    </xf>
    <xf numFmtId="0" fontId="12" fillId="0" borderId="3" xfId="0" applyFont="1" applyBorder="1" applyAlignment="1">
      <alignment/>
    </xf>
    <xf numFmtId="0" fontId="12" fillId="0" borderId="17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66" fontId="12" fillId="0" borderId="0" xfId="0" applyNumberFormat="1" applyFont="1" applyBorder="1" applyAlignment="1" applyProtection="1">
      <alignment/>
      <protection/>
    </xf>
    <xf numFmtId="166" fontId="12" fillId="0" borderId="12" xfId="0" applyNumberFormat="1" applyFont="1" applyBorder="1" applyAlignment="1" applyProtection="1">
      <alignment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4" fillId="0" borderId="19" xfId="0" applyNumberFormat="1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8"/>
  <sheetViews>
    <sheetView showGridLines="0" workbookViewId="0" topLeftCell="A18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71"/>
      <c r="AS2" s="271"/>
      <c r="AT2" s="271"/>
      <c r="AU2" s="271"/>
      <c r="AV2" s="271"/>
      <c r="AW2" s="271"/>
      <c r="AX2" s="271"/>
      <c r="AY2" s="271"/>
      <c r="AZ2" s="271"/>
      <c r="BA2" s="271"/>
      <c r="BB2" s="271"/>
      <c r="BC2" s="271"/>
      <c r="BD2" s="271"/>
      <c r="BE2" s="27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303" t="s">
        <v>14</v>
      </c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22"/>
      <c r="AQ5" s="22"/>
      <c r="AR5" s="20"/>
      <c r="BE5" s="300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305" t="s">
        <v>17</v>
      </c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22"/>
      <c r="AQ6" s="22"/>
      <c r="AR6" s="20"/>
      <c r="BE6" s="301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301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301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01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01"/>
      <c r="BS10" s="17" t="s">
        <v>6</v>
      </c>
    </row>
    <row r="11" spans="2:71" s="1" customFormat="1" ht="18.4" customHeight="1">
      <c r="B11" s="21"/>
      <c r="C11" s="22"/>
      <c r="D11" s="22"/>
      <c r="E11" s="27" t="s">
        <v>26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27</v>
      </c>
      <c r="AL11" s="22"/>
      <c r="AM11" s="22"/>
      <c r="AN11" s="27" t="s">
        <v>1</v>
      </c>
      <c r="AO11" s="22"/>
      <c r="AP11" s="22"/>
      <c r="AQ11" s="22"/>
      <c r="AR11" s="20"/>
      <c r="BE11" s="30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01"/>
      <c r="BS12" s="17" t="s">
        <v>6</v>
      </c>
    </row>
    <row r="13" spans="2:71" s="1" customFormat="1" ht="12" customHeight="1">
      <c r="B13" s="21"/>
      <c r="C13" s="22"/>
      <c r="D13" s="29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29</v>
      </c>
      <c r="AO13" s="22"/>
      <c r="AP13" s="22"/>
      <c r="AQ13" s="22"/>
      <c r="AR13" s="20"/>
      <c r="BE13" s="301"/>
      <c r="BS13" s="17" t="s">
        <v>6</v>
      </c>
    </row>
    <row r="14" spans="2:71" ht="12.75">
      <c r="B14" s="21"/>
      <c r="C14" s="22"/>
      <c r="D14" s="22"/>
      <c r="E14" s="306" t="s">
        <v>29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7"/>
      <c r="AI14" s="307"/>
      <c r="AJ14" s="307"/>
      <c r="AK14" s="29" t="s">
        <v>27</v>
      </c>
      <c r="AL14" s="22"/>
      <c r="AM14" s="22"/>
      <c r="AN14" s="31" t="s">
        <v>29</v>
      </c>
      <c r="AO14" s="22"/>
      <c r="AP14" s="22"/>
      <c r="AQ14" s="22"/>
      <c r="AR14" s="20"/>
      <c r="BE14" s="30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01"/>
      <c r="BS15" s="17" t="s">
        <v>4</v>
      </c>
    </row>
    <row r="16" spans="2:71" s="1" customFormat="1" ht="12" customHeight="1">
      <c r="B16" s="21"/>
      <c r="C16" s="22"/>
      <c r="D16" s="29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01"/>
      <c r="BS16" s="17" t="s">
        <v>4</v>
      </c>
    </row>
    <row r="17" spans="2:71" s="1" customFormat="1" ht="18.4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27</v>
      </c>
      <c r="AL17" s="22"/>
      <c r="AM17" s="22"/>
      <c r="AN17" s="27" t="s">
        <v>1</v>
      </c>
      <c r="AO17" s="22"/>
      <c r="AP17" s="22"/>
      <c r="AQ17" s="22"/>
      <c r="AR17" s="20"/>
      <c r="BE17" s="301"/>
      <c r="BS17" s="17" t="s">
        <v>32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01"/>
      <c r="BS18" s="17" t="s">
        <v>6</v>
      </c>
    </row>
    <row r="19" spans="2:71" s="1" customFormat="1" ht="12" customHeight="1">
      <c r="B19" s="21"/>
      <c r="C19" s="22"/>
      <c r="D19" s="29" t="s">
        <v>33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01"/>
      <c r="BS19" s="17" t="s">
        <v>6</v>
      </c>
    </row>
    <row r="20" spans="2:71" s="1" customFormat="1" ht="18.4" customHeight="1">
      <c r="B20" s="21"/>
      <c r="C20" s="22"/>
      <c r="D20" s="22"/>
      <c r="E20" s="27" t="s">
        <v>34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27</v>
      </c>
      <c r="AL20" s="22"/>
      <c r="AM20" s="22"/>
      <c r="AN20" s="27" t="s">
        <v>1</v>
      </c>
      <c r="AO20" s="22"/>
      <c r="AP20" s="22"/>
      <c r="AQ20" s="22"/>
      <c r="AR20" s="20"/>
      <c r="BE20" s="30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01"/>
    </row>
    <row r="22" spans="2:57" s="1" customFormat="1" ht="12" customHeight="1">
      <c r="B22" s="21"/>
      <c r="C22" s="22"/>
      <c r="D22" s="29" t="s">
        <v>35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01"/>
    </row>
    <row r="23" spans="2:57" s="1" customFormat="1" ht="16.5" customHeight="1">
      <c r="B23" s="21"/>
      <c r="C23" s="22"/>
      <c r="D23" s="22"/>
      <c r="E23" s="308" t="s">
        <v>1</v>
      </c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8"/>
      <c r="T23" s="308"/>
      <c r="U23" s="308"/>
      <c r="V23" s="308"/>
      <c r="W23" s="308"/>
      <c r="X23" s="308"/>
      <c r="Y23" s="308"/>
      <c r="Z23" s="308"/>
      <c r="AA23" s="308"/>
      <c r="AB23" s="308"/>
      <c r="AC23" s="308"/>
      <c r="AD23" s="308"/>
      <c r="AE23" s="308"/>
      <c r="AF23" s="308"/>
      <c r="AG23" s="308"/>
      <c r="AH23" s="308"/>
      <c r="AI23" s="308"/>
      <c r="AJ23" s="308"/>
      <c r="AK23" s="308"/>
      <c r="AL23" s="308"/>
      <c r="AM23" s="308"/>
      <c r="AN23" s="308"/>
      <c r="AO23" s="22"/>
      <c r="AP23" s="22"/>
      <c r="AQ23" s="22"/>
      <c r="AR23" s="20"/>
      <c r="BE23" s="30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01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301"/>
    </row>
    <row r="26" spans="1:57" s="2" customFormat="1" ht="25.9" customHeight="1">
      <c r="A26" s="34"/>
      <c r="B26" s="35"/>
      <c r="C26" s="36"/>
      <c r="D26" s="37" t="s">
        <v>36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09">
        <f>ROUND(AG94,2)</f>
        <v>0</v>
      </c>
      <c r="AL26" s="310"/>
      <c r="AM26" s="310"/>
      <c r="AN26" s="310"/>
      <c r="AO26" s="310"/>
      <c r="AP26" s="36"/>
      <c r="AQ26" s="36"/>
      <c r="AR26" s="39"/>
      <c r="BE26" s="301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301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11" t="s">
        <v>37</v>
      </c>
      <c r="M28" s="311"/>
      <c r="N28" s="311"/>
      <c r="O28" s="311"/>
      <c r="P28" s="311"/>
      <c r="Q28" s="36"/>
      <c r="R28" s="36"/>
      <c r="S28" s="36"/>
      <c r="T28" s="36"/>
      <c r="U28" s="36"/>
      <c r="V28" s="36"/>
      <c r="W28" s="311" t="s">
        <v>38</v>
      </c>
      <c r="X28" s="311"/>
      <c r="Y28" s="311"/>
      <c r="Z28" s="311"/>
      <c r="AA28" s="311"/>
      <c r="AB28" s="311"/>
      <c r="AC28" s="311"/>
      <c r="AD28" s="311"/>
      <c r="AE28" s="311"/>
      <c r="AF28" s="36"/>
      <c r="AG28" s="36"/>
      <c r="AH28" s="36"/>
      <c r="AI28" s="36"/>
      <c r="AJ28" s="36"/>
      <c r="AK28" s="311" t="s">
        <v>39</v>
      </c>
      <c r="AL28" s="311"/>
      <c r="AM28" s="311"/>
      <c r="AN28" s="311"/>
      <c r="AO28" s="311"/>
      <c r="AP28" s="36"/>
      <c r="AQ28" s="36"/>
      <c r="AR28" s="39"/>
      <c r="BE28" s="301"/>
    </row>
    <row r="29" spans="2:57" s="3" customFormat="1" ht="14.45" customHeight="1">
      <c r="B29" s="40"/>
      <c r="C29" s="41"/>
      <c r="D29" s="29" t="s">
        <v>40</v>
      </c>
      <c r="E29" s="41"/>
      <c r="F29" s="29" t="s">
        <v>41</v>
      </c>
      <c r="G29" s="41"/>
      <c r="H29" s="41"/>
      <c r="I29" s="41"/>
      <c r="J29" s="41"/>
      <c r="K29" s="41"/>
      <c r="L29" s="295">
        <v>0.21</v>
      </c>
      <c r="M29" s="294"/>
      <c r="N29" s="294"/>
      <c r="O29" s="294"/>
      <c r="P29" s="294"/>
      <c r="Q29" s="41"/>
      <c r="R29" s="41"/>
      <c r="S29" s="41"/>
      <c r="T29" s="41"/>
      <c r="U29" s="41"/>
      <c r="V29" s="41"/>
      <c r="W29" s="293">
        <f>ROUND(AZ94,2)</f>
        <v>0</v>
      </c>
      <c r="X29" s="294"/>
      <c r="Y29" s="294"/>
      <c r="Z29" s="294"/>
      <c r="AA29" s="294"/>
      <c r="AB29" s="294"/>
      <c r="AC29" s="294"/>
      <c r="AD29" s="294"/>
      <c r="AE29" s="294"/>
      <c r="AF29" s="41"/>
      <c r="AG29" s="41"/>
      <c r="AH29" s="41"/>
      <c r="AI29" s="41"/>
      <c r="AJ29" s="41"/>
      <c r="AK29" s="293">
        <f>ROUND(AV94,2)</f>
        <v>0</v>
      </c>
      <c r="AL29" s="294"/>
      <c r="AM29" s="294"/>
      <c r="AN29" s="294"/>
      <c r="AO29" s="294"/>
      <c r="AP29" s="41"/>
      <c r="AQ29" s="41"/>
      <c r="AR29" s="42"/>
      <c r="BE29" s="302"/>
    </row>
    <row r="30" spans="2:57" s="3" customFormat="1" ht="14.45" customHeight="1">
      <c r="B30" s="40"/>
      <c r="C30" s="41"/>
      <c r="D30" s="41"/>
      <c r="E30" s="41"/>
      <c r="F30" s="29" t="s">
        <v>42</v>
      </c>
      <c r="G30" s="41"/>
      <c r="H30" s="41"/>
      <c r="I30" s="41"/>
      <c r="J30" s="41"/>
      <c r="K30" s="41"/>
      <c r="L30" s="295">
        <v>0.15</v>
      </c>
      <c r="M30" s="294"/>
      <c r="N30" s="294"/>
      <c r="O30" s="294"/>
      <c r="P30" s="294"/>
      <c r="Q30" s="41"/>
      <c r="R30" s="41"/>
      <c r="S30" s="41"/>
      <c r="T30" s="41"/>
      <c r="U30" s="41"/>
      <c r="V30" s="41"/>
      <c r="W30" s="293">
        <f>ROUND(BA94,2)</f>
        <v>0</v>
      </c>
      <c r="X30" s="294"/>
      <c r="Y30" s="294"/>
      <c r="Z30" s="294"/>
      <c r="AA30" s="294"/>
      <c r="AB30" s="294"/>
      <c r="AC30" s="294"/>
      <c r="AD30" s="294"/>
      <c r="AE30" s="294"/>
      <c r="AF30" s="41"/>
      <c r="AG30" s="41"/>
      <c r="AH30" s="41"/>
      <c r="AI30" s="41"/>
      <c r="AJ30" s="41"/>
      <c r="AK30" s="293">
        <f>ROUND(AW94,2)</f>
        <v>0</v>
      </c>
      <c r="AL30" s="294"/>
      <c r="AM30" s="294"/>
      <c r="AN30" s="294"/>
      <c r="AO30" s="294"/>
      <c r="AP30" s="41"/>
      <c r="AQ30" s="41"/>
      <c r="AR30" s="42"/>
      <c r="BE30" s="302"/>
    </row>
    <row r="31" spans="2:57" s="3" customFormat="1" ht="14.45" customHeight="1" hidden="1">
      <c r="B31" s="40"/>
      <c r="C31" s="41"/>
      <c r="D31" s="41"/>
      <c r="E31" s="41"/>
      <c r="F31" s="29" t="s">
        <v>43</v>
      </c>
      <c r="G31" s="41"/>
      <c r="H31" s="41"/>
      <c r="I31" s="41"/>
      <c r="J31" s="41"/>
      <c r="K31" s="41"/>
      <c r="L31" s="295">
        <v>0.21</v>
      </c>
      <c r="M31" s="294"/>
      <c r="N31" s="294"/>
      <c r="O31" s="294"/>
      <c r="P31" s="294"/>
      <c r="Q31" s="41"/>
      <c r="R31" s="41"/>
      <c r="S31" s="41"/>
      <c r="T31" s="41"/>
      <c r="U31" s="41"/>
      <c r="V31" s="41"/>
      <c r="W31" s="293">
        <f>ROUND(BB94,2)</f>
        <v>0</v>
      </c>
      <c r="X31" s="294"/>
      <c r="Y31" s="294"/>
      <c r="Z31" s="294"/>
      <c r="AA31" s="294"/>
      <c r="AB31" s="294"/>
      <c r="AC31" s="294"/>
      <c r="AD31" s="294"/>
      <c r="AE31" s="294"/>
      <c r="AF31" s="41"/>
      <c r="AG31" s="41"/>
      <c r="AH31" s="41"/>
      <c r="AI31" s="41"/>
      <c r="AJ31" s="41"/>
      <c r="AK31" s="293">
        <v>0</v>
      </c>
      <c r="AL31" s="294"/>
      <c r="AM31" s="294"/>
      <c r="AN31" s="294"/>
      <c r="AO31" s="294"/>
      <c r="AP31" s="41"/>
      <c r="AQ31" s="41"/>
      <c r="AR31" s="42"/>
      <c r="BE31" s="302"/>
    </row>
    <row r="32" spans="2:57" s="3" customFormat="1" ht="14.45" customHeight="1" hidden="1">
      <c r="B32" s="40"/>
      <c r="C32" s="41"/>
      <c r="D32" s="41"/>
      <c r="E32" s="41"/>
      <c r="F32" s="29" t="s">
        <v>44</v>
      </c>
      <c r="G32" s="41"/>
      <c r="H32" s="41"/>
      <c r="I32" s="41"/>
      <c r="J32" s="41"/>
      <c r="K32" s="41"/>
      <c r="L32" s="295">
        <v>0.15</v>
      </c>
      <c r="M32" s="294"/>
      <c r="N32" s="294"/>
      <c r="O32" s="294"/>
      <c r="P32" s="294"/>
      <c r="Q32" s="41"/>
      <c r="R32" s="41"/>
      <c r="S32" s="41"/>
      <c r="T32" s="41"/>
      <c r="U32" s="41"/>
      <c r="V32" s="41"/>
      <c r="W32" s="293">
        <f>ROUND(BC94,2)</f>
        <v>0</v>
      </c>
      <c r="X32" s="294"/>
      <c r="Y32" s="294"/>
      <c r="Z32" s="294"/>
      <c r="AA32" s="294"/>
      <c r="AB32" s="294"/>
      <c r="AC32" s="294"/>
      <c r="AD32" s="294"/>
      <c r="AE32" s="294"/>
      <c r="AF32" s="41"/>
      <c r="AG32" s="41"/>
      <c r="AH32" s="41"/>
      <c r="AI32" s="41"/>
      <c r="AJ32" s="41"/>
      <c r="AK32" s="293">
        <v>0</v>
      </c>
      <c r="AL32" s="294"/>
      <c r="AM32" s="294"/>
      <c r="AN32" s="294"/>
      <c r="AO32" s="294"/>
      <c r="AP32" s="41"/>
      <c r="AQ32" s="41"/>
      <c r="AR32" s="42"/>
      <c r="BE32" s="302"/>
    </row>
    <row r="33" spans="2:57" s="3" customFormat="1" ht="14.45" customHeight="1" hidden="1">
      <c r="B33" s="40"/>
      <c r="C33" s="41"/>
      <c r="D33" s="41"/>
      <c r="E33" s="41"/>
      <c r="F33" s="29" t="s">
        <v>45</v>
      </c>
      <c r="G33" s="41"/>
      <c r="H33" s="41"/>
      <c r="I33" s="41"/>
      <c r="J33" s="41"/>
      <c r="K33" s="41"/>
      <c r="L33" s="295">
        <v>0</v>
      </c>
      <c r="M33" s="294"/>
      <c r="N33" s="294"/>
      <c r="O33" s="294"/>
      <c r="P33" s="294"/>
      <c r="Q33" s="41"/>
      <c r="R33" s="41"/>
      <c r="S33" s="41"/>
      <c r="T33" s="41"/>
      <c r="U33" s="41"/>
      <c r="V33" s="41"/>
      <c r="W33" s="293">
        <f>ROUND(BD94,2)</f>
        <v>0</v>
      </c>
      <c r="X33" s="294"/>
      <c r="Y33" s="294"/>
      <c r="Z33" s="294"/>
      <c r="AA33" s="294"/>
      <c r="AB33" s="294"/>
      <c r="AC33" s="294"/>
      <c r="AD33" s="294"/>
      <c r="AE33" s="294"/>
      <c r="AF33" s="41"/>
      <c r="AG33" s="41"/>
      <c r="AH33" s="41"/>
      <c r="AI33" s="41"/>
      <c r="AJ33" s="41"/>
      <c r="AK33" s="293">
        <v>0</v>
      </c>
      <c r="AL33" s="294"/>
      <c r="AM33" s="294"/>
      <c r="AN33" s="294"/>
      <c r="AO33" s="294"/>
      <c r="AP33" s="41"/>
      <c r="AQ33" s="41"/>
      <c r="AR33" s="42"/>
      <c r="BE33" s="302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301"/>
    </row>
    <row r="35" spans="1:57" s="2" customFormat="1" ht="25.9" customHeight="1">
      <c r="A35" s="34"/>
      <c r="B35" s="35"/>
      <c r="C35" s="43"/>
      <c r="D35" s="44" t="s">
        <v>46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47</v>
      </c>
      <c r="U35" s="45"/>
      <c r="V35" s="45"/>
      <c r="W35" s="45"/>
      <c r="X35" s="296" t="s">
        <v>48</v>
      </c>
      <c r="Y35" s="297"/>
      <c r="Z35" s="297"/>
      <c r="AA35" s="297"/>
      <c r="AB35" s="297"/>
      <c r="AC35" s="45"/>
      <c r="AD35" s="45"/>
      <c r="AE35" s="45"/>
      <c r="AF35" s="45"/>
      <c r="AG35" s="45"/>
      <c r="AH35" s="45"/>
      <c r="AI35" s="45"/>
      <c r="AJ35" s="45"/>
      <c r="AK35" s="298">
        <f>SUM(AK26:AK33)</f>
        <v>0</v>
      </c>
      <c r="AL35" s="297"/>
      <c r="AM35" s="297"/>
      <c r="AN35" s="297"/>
      <c r="AO35" s="299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49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50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51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52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51</v>
      </c>
      <c r="AI60" s="38"/>
      <c r="AJ60" s="38"/>
      <c r="AK60" s="38"/>
      <c r="AL60" s="38"/>
      <c r="AM60" s="52" t="s">
        <v>52</v>
      </c>
      <c r="AN60" s="38"/>
      <c r="AO60" s="38"/>
      <c r="AP60" s="36"/>
      <c r="AQ60" s="36"/>
      <c r="AR60" s="39"/>
      <c r="BE60" s="34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53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54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51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52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51</v>
      </c>
      <c r="AI75" s="38"/>
      <c r="AJ75" s="38"/>
      <c r="AK75" s="38"/>
      <c r="AL75" s="38"/>
      <c r="AM75" s="52" t="s">
        <v>52</v>
      </c>
      <c r="AN75" s="38"/>
      <c r="AO75" s="38"/>
      <c r="AP75" s="36"/>
      <c r="AQ75" s="36"/>
      <c r="AR75" s="39"/>
      <c r="BE75" s="34"/>
    </row>
    <row r="76" spans="1:57" s="2" customFormat="1" ht="12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55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2018/121/VR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82" t="str">
        <f>K6</f>
        <v>Revitalizace zeleně u dětského domova Rovečné</v>
      </c>
      <c r="M85" s="283"/>
      <c r="N85" s="283"/>
      <c r="O85" s="283"/>
      <c r="P85" s="283"/>
      <c r="Q85" s="283"/>
      <c r="R85" s="283"/>
      <c r="S85" s="283"/>
      <c r="T85" s="283"/>
      <c r="U85" s="283"/>
      <c r="V85" s="283"/>
      <c r="W85" s="283"/>
      <c r="X85" s="283"/>
      <c r="Y85" s="283"/>
      <c r="Z85" s="283"/>
      <c r="AA85" s="283"/>
      <c r="AB85" s="283"/>
      <c r="AC85" s="283"/>
      <c r="AD85" s="283"/>
      <c r="AE85" s="283"/>
      <c r="AF85" s="283"/>
      <c r="AG85" s="283"/>
      <c r="AH85" s="283"/>
      <c r="AI85" s="283"/>
      <c r="AJ85" s="283"/>
      <c r="AK85" s="283"/>
      <c r="AL85" s="283"/>
      <c r="AM85" s="283"/>
      <c r="AN85" s="283"/>
      <c r="AO85" s="283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>k.ú. Rovečné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84" t="str">
        <f>IF(AN8="","",AN8)</f>
        <v>28. 11. 2018</v>
      </c>
      <c r="AN87" s="284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25.7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>Kraj Vysočina, Žižkova 57, 587 33 Jihlava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30</v>
      </c>
      <c r="AJ89" s="36"/>
      <c r="AK89" s="36"/>
      <c r="AL89" s="36"/>
      <c r="AM89" s="285" t="str">
        <f>IF(E17="","",E17)</f>
        <v>Atregia, s.r.o., Šebrov 215, 679 22</v>
      </c>
      <c r="AN89" s="286"/>
      <c r="AO89" s="286"/>
      <c r="AP89" s="286"/>
      <c r="AQ89" s="36"/>
      <c r="AR89" s="39"/>
      <c r="AS89" s="287" t="s">
        <v>56</v>
      </c>
      <c r="AT89" s="288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28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33</v>
      </c>
      <c r="AJ90" s="36"/>
      <c r="AK90" s="36"/>
      <c r="AL90" s="36"/>
      <c r="AM90" s="285" t="str">
        <f>IF(E20="","",E20)</f>
        <v>Ing. Lenka Požárová</v>
      </c>
      <c r="AN90" s="286"/>
      <c r="AO90" s="286"/>
      <c r="AP90" s="286"/>
      <c r="AQ90" s="36"/>
      <c r="AR90" s="39"/>
      <c r="AS90" s="289"/>
      <c r="AT90" s="290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91"/>
      <c r="AT91" s="292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77" t="s">
        <v>57</v>
      </c>
      <c r="D92" s="278"/>
      <c r="E92" s="278"/>
      <c r="F92" s="278"/>
      <c r="G92" s="278"/>
      <c r="H92" s="73"/>
      <c r="I92" s="279" t="s">
        <v>58</v>
      </c>
      <c r="J92" s="278"/>
      <c r="K92" s="278"/>
      <c r="L92" s="278"/>
      <c r="M92" s="278"/>
      <c r="N92" s="278"/>
      <c r="O92" s="278"/>
      <c r="P92" s="278"/>
      <c r="Q92" s="278"/>
      <c r="R92" s="278"/>
      <c r="S92" s="278"/>
      <c r="T92" s="278"/>
      <c r="U92" s="278"/>
      <c r="V92" s="278"/>
      <c r="W92" s="278"/>
      <c r="X92" s="278"/>
      <c r="Y92" s="278"/>
      <c r="Z92" s="278"/>
      <c r="AA92" s="278"/>
      <c r="AB92" s="278"/>
      <c r="AC92" s="278"/>
      <c r="AD92" s="278"/>
      <c r="AE92" s="278"/>
      <c r="AF92" s="278"/>
      <c r="AG92" s="280" t="s">
        <v>59</v>
      </c>
      <c r="AH92" s="278"/>
      <c r="AI92" s="278"/>
      <c r="AJ92" s="278"/>
      <c r="AK92" s="278"/>
      <c r="AL92" s="278"/>
      <c r="AM92" s="278"/>
      <c r="AN92" s="279" t="s">
        <v>60</v>
      </c>
      <c r="AO92" s="278"/>
      <c r="AP92" s="281"/>
      <c r="AQ92" s="74" t="s">
        <v>61</v>
      </c>
      <c r="AR92" s="39"/>
      <c r="AS92" s="75" t="s">
        <v>62</v>
      </c>
      <c r="AT92" s="76" t="s">
        <v>63</v>
      </c>
      <c r="AU92" s="76" t="s">
        <v>64</v>
      </c>
      <c r="AV92" s="76" t="s">
        <v>65</v>
      </c>
      <c r="AW92" s="76" t="s">
        <v>66</v>
      </c>
      <c r="AX92" s="76" t="s">
        <v>67</v>
      </c>
      <c r="AY92" s="76" t="s">
        <v>68</v>
      </c>
      <c r="AZ92" s="76" t="s">
        <v>69</v>
      </c>
      <c r="BA92" s="76" t="s">
        <v>70</v>
      </c>
      <c r="BB92" s="76" t="s">
        <v>71</v>
      </c>
      <c r="BC92" s="76" t="s">
        <v>72</v>
      </c>
      <c r="BD92" s="77" t="s">
        <v>73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74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5">
        <f>ROUND(SUM(AG95:AG96),2)</f>
        <v>0</v>
      </c>
      <c r="AH94" s="275"/>
      <c r="AI94" s="275"/>
      <c r="AJ94" s="275"/>
      <c r="AK94" s="275"/>
      <c r="AL94" s="275"/>
      <c r="AM94" s="275"/>
      <c r="AN94" s="276">
        <f>SUM(AG94,AT94)</f>
        <v>0</v>
      </c>
      <c r="AO94" s="276"/>
      <c r="AP94" s="276"/>
      <c r="AQ94" s="85" t="s">
        <v>1</v>
      </c>
      <c r="AR94" s="86"/>
      <c r="AS94" s="87">
        <f>ROUND(SUM(AS95:AS96),2)</f>
        <v>0</v>
      </c>
      <c r="AT94" s="88">
        <f>ROUND(SUM(AV94:AW94),2)</f>
        <v>0</v>
      </c>
      <c r="AU94" s="89">
        <f>ROUND(SUM(AU95:AU96),5)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ROUND(SUM(AZ95:AZ96),2)</f>
        <v>0</v>
      </c>
      <c r="BA94" s="88">
        <f>ROUND(SUM(BA95:BA96),2)</f>
        <v>0</v>
      </c>
      <c r="BB94" s="88">
        <f>ROUND(SUM(BB95:BB96),2)</f>
        <v>0</v>
      </c>
      <c r="BC94" s="88">
        <f>ROUND(SUM(BC95:BC96),2)</f>
        <v>0</v>
      </c>
      <c r="BD94" s="90">
        <f>ROUND(SUM(BD95:BD96),2)</f>
        <v>0</v>
      </c>
      <c r="BS94" s="91" t="s">
        <v>75</v>
      </c>
      <c r="BT94" s="91" t="s">
        <v>76</v>
      </c>
      <c r="BU94" s="92" t="s">
        <v>77</v>
      </c>
      <c r="BV94" s="91" t="s">
        <v>78</v>
      </c>
      <c r="BW94" s="91" t="s">
        <v>5</v>
      </c>
      <c r="BX94" s="91" t="s">
        <v>79</v>
      </c>
      <c r="CL94" s="91" t="s">
        <v>1</v>
      </c>
    </row>
    <row r="95" spans="1:91" s="7" customFormat="1" ht="16.5" customHeight="1">
      <c r="A95" s="93" t="s">
        <v>80</v>
      </c>
      <c r="B95" s="94"/>
      <c r="C95" s="95"/>
      <c r="D95" s="274" t="s">
        <v>81</v>
      </c>
      <c r="E95" s="274"/>
      <c r="F95" s="274"/>
      <c r="G95" s="274"/>
      <c r="H95" s="274"/>
      <c r="I95" s="96"/>
      <c r="J95" s="274" t="s">
        <v>82</v>
      </c>
      <c r="K95" s="274"/>
      <c r="L95" s="274"/>
      <c r="M95" s="274"/>
      <c r="N95" s="274"/>
      <c r="O95" s="274"/>
      <c r="P95" s="274"/>
      <c r="Q95" s="274"/>
      <c r="R95" s="274"/>
      <c r="S95" s="274"/>
      <c r="T95" s="274"/>
      <c r="U95" s="274"/>
      <c r="V95" s="274"/>
      <c r="W95" s="274"/>
      <c r="X95" s="274"/>
      <c r="Y95" s="274"/>
      <c r="Z95" s="274"/>
      <c r="AA95" s="274"/>
      <c r="AB95" s="274"/>
      <c r="AC95" s="274"/>
      <c r="AD95" s="274"/>
      <c r="AE95" s="274"/>
      <c r="AF95" s="274"/>
      <c r="AG95" s="272">
        <f>'01 - Uznatelné náklady'!J30</f>
        <v>0</v>
      </c>
      <c r="AH95" s="273"/>
      <c r="AI95" s="273"/>
      <c r="AJ95" s="273"/>
      <c r="AK95" s="273"/>
      <c r="AL95" s="273"/>
      <c r="AM95" s="273"/>
      <c r="AN95" s="272">
        <f>SUM(AG95,AT95)</f>
        <v>0</v>
      </c>
      <c r="AO95" s="273"/>
      <c r="AP95" s="273"/>
      <c r="AQ95" s="97" t="s">
        <v>83</v>
      </c>
      <c r="AR95" s="98"/>
      <c r="AS95" s="99">
        <v>0</v>
      </c>
      <c r="AT95" s="100">
        <f>ROUND(SUM(AV95:AW95),2)</f>
        <v>0</v>
      </c>
      <c r="AU95" s="101">
        <f>'01 - Uznatelné náklady'!P128</f>
        <v>0</v>
      </c>
      <c r="AV95" s="100">
        <f>'01 - Uznatelné náklady'!J33</f>
        <v>0</v>
      </c>
      <c r="AW95" s="100">
        <f>'01 - Uznatelné náklady'!J34</f>
        <v>0</v>
      </c>
      <c r="AX95" s="100">
        <f>'01 - Uznatelné náklady'!J35</f>
        <v>0</v>
      </c>
      <c r="AY95" s="100">
        <f>'01 - Uznatelné náklady'!J36</f>
        <v>0</v>
      </c>
      <c r="AZ95" s="100">
        <f>'01 - Uznatelné náklady'!F33</f>
        <v>0</v>
      </c>
      <c r="BA95" s="100">
        <f>'01 - Uznatelné náklady'!F34</f>
        <v>0</v>
      </c>
      <c r="BB95" s="100">
        <f>'01 - Uznatelné náklady'!F35</f>
        <v>0</v>
      </c>
      <c r="BC95" s="100">
        <f>'01 - Uznatelné náklady'!F36</f>
        <v>0</v>
      </c>
      <c r="BD95" s="102">
        <f>'01 - Uznatelné náklady'!F37</f>
        <v>0</v>
      </c>
      <c r="BT95" s="103" t="s">
        <v>84</v>
      </c>
      <c r="BV95" s="103" t="s">
        <v>78</v>
      </c>
      <c r="BW95" s="103" t="s">
        <v>85</v>
      </c>
      <c r="BX95" s="103" t="s">
        <v>5</v>
      </c>
      <c r="CL95" s="103" t="s">
        <v>1</v>
      </c>
      <c r="CM95" s="103" t="s">
        <v>86</v>
      </c>
    </row>
    <row r="96" spans="1:91" s="7" customFormat="1" ht="16.5" customHeight="1">
      <c r="A96" s="93" t="s">
        <v>80</v>
      </c>
      <c r="B96" s="94"/>
      <c r="C96" s="95"/>
      <c r="D96" s="274" t="s">
        <v>87</v>
      </c>
      <c r="E96" s="274"/>
      <c r="F96" s="274"/>
      <c r="G96" s="274"/>
      <c r="H96" s="274"/>
      <c r="I96" s="96"/>
      <c r="J96" s="274" t="s">
        <v>88</v>
      </c>
      <c r="K96" s="274"/>
      <c r="L96" s="274"/>
      <c r="M96" s="274"/>
      <c r="N96" s="274"/>
      <c r="O96" s="274"/>
      <c r="P96" s="274"/>
      <c r="Q96" s="274"/>
      <c r="R96" s="274"/>
      <c r="S96" s="274"/>
      <c r="T96" s="274"/>
      <c r="U96" s="274"/>
      <c r="V96" s="274"/>
      <c r="W96" s="274"/>
      <c r="X96" s="274"/>
      <c r="Y96" s="274"/>
      <c r="Z96" s="274"/>
      <c r="AA96" s="274"/>
      <c r="AB96" s="274"/>
      <c r="AC96" s="274"/>
      <c r="AD96" s="274"/>
      <c r="AE96" s="274"/>
      <c r="AF96" s="274"/>
      <c r="AG96" s="272">
        <f>'02 - Neuznatelné náklady'!J30</f>
        <v>0</v>
      </c>
      <c r="AH96" s="273"/>
      <c r="AI96" s="273"/>
      <c r="AJ96" s="273"/>
      <c r="AK96" s="273"/>
      <c r="AL96" s="273"/>
      <c r="AM96" s="273"/>
      <c r="AN96" s="272">
        <f>SUM(AG96,AT96)</f>
        <v>0</v>
      </c>
      <c r="AO96" s="273"/>
      <c r="AP96" s="273"/>
      <c r="AQ96" s="97" t="s">
        <v>83</v>
      </c>
      <c r="AR96" s="98"/>
      <c r="AS96" s="104">
        <v>0</v>
      </c>
      <c r="AT96" s="105">
        <f>ROUND(SUM(AV96:AW96),2)</f>
        <v>0</v>
      </c>
      <c r="AU96" s="106">
        <f>'02 - Neuznatelné náklady'!P121</f>
        <v>0</v>
      </c>
      <c r="AV96" s="105">
        <f>'02 - Neuznatelné náklady'!J33</f>
        <v>0</v>
      </c>
      <c r="AW96" s="105">
        <f>'02 - Neuznatelné náklady'!J34</f>
        <v>0</v>
      </c>
      <c r="AX96" s="105">
        <f>'02 - Neuznatelné náklady'!J35</f>
        <v>0</v>
      </c>
      <c r="AY96" s="105">
        <f>'02 - Neuznatelné náklady'!J36</f>
        <v>0</v>
      </c>
      <c r="AZ96" s="105">
        <f>'02 - Neuznatelné náklady'!F33</f>
        <v>0</v>
      </c>
      <c r="BA96" s="105">
        <f>'02 - Neuznatelné náklady'!F34</f>
        <v>0</v>
      </c>
      <c r="BB96" s="105">
        <f>'02 - Neuznatelné náklady'!F35</f>
        <v>0</v>
      </c>
      <c r="BC96" s="105">
        <f>'02 - Neuznatelné náklady'!F36</f>
        <v>0</v>
      </c>
      <c r="BD96" s="107">
        <f>'02 - Neuznatelné náklady'!F37</f>
        <v>0</v>
      </c>
      <c r="BT96" s="103" t="s">
        <v>84</v>
      </c>
      <c r="BV96" s="103" t="s">
        <v>78</v>
      </c>
      <c r="BW96" s="103" t="s">
        <v>89</v>
      </c>
      <c r="BX96" s="103" t="s">
        <v>5</v>
      </c>
      <c r="CL96" s="103" t="s">
        <v>1</v>
      </c>
      <c r="CM96" s="103" t="s">
        <v>86</v>
      </c>
    </row>
    <row r="97" spans="1:57" s="2" customFormat="1" ht="30" customHeight="1">
      <c r="A97" s="34"/>
      <c r="B97" s="35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9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</row>
    <row r="98" spans="1:57" s="2" customFormat="1" ht="6.95" customHeight="1">
      <c r="A98" s="34"/>
      <c r="B98" s="54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39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</row>
  </sheetData>
  <sheetProtection algorithmName="SHA-512" hashValue="EjgAS9RgJNml/PUXlVH8ZV+S2iQcYw0Oo2DFGUdps3EVdf72Vl117RaXsZQtexenEB6Zd/5IbsaVMuWrnrHS2w==" saltValue="kbku9OK23tLxwgfpndsvsJPiClUVOQpnL3RnGr7wJr4Xfqhtfs386HAvBhKjNxcnqO/64zlZHKxOXWBZeWMX+w==" spinCount="100000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87:AN87"/>
    <mergeCell ref="AM89:AP89"/>
    <mergeCell ref="AS89:AT91"/>
    <mergeCell ref="AM90:AP90"/>
    <mergeCell ref="W33:AE33"/>
    <mergeCell ref="AK33:AO33"/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</mergeCells>
  <hyperlinks>
    <hyperlink ref="A95" location="'01 - Uznatelné náklady'!C2" display="/"/>
    <hyperlink ref="A96" location="'02 - Neuznatelné náklady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77"/>
  <sheetViews>
    <sheetView showGridLines="0" workbookViewId="0" topLeftCell="A203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8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7" t="s">
        <v>85</v>
      </c>
      <c r="AZ2" s="109" t="s">
        <v>90</v>
      </c>
      <c r="BA2" s="109" t="s">
        <v>91</v>
      </c>
      <c r="BB2" s="109" t="s">
        <v>92</v>
      </c>
      <c r="BC2" s="109" t="s">
        <v>93</v>
      </c>
      <c r="BD2" s="109" t="s">
        <v>94</v>
      </c>
    </row>
    <row r="3" spans="2:5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86</v>
      </c>
      <c r="AZ3" s="109" t="s">
        <v>95</v>
      </c>
      <c r="BA3" s="109" t="s">
        <v>96</v>
      </c>
      <c r="BB3" s="109" t="s">
        <v>97</v>
      </c>
      <c r="BC3" s="109" t="s">
        <v>98</v>
      </c>
      <c r="BD3" s="109" t="s">
        <v>94</v>
      </c>
    </row>
    <row r="4" spans="2:56" s="1" customFormat="1" ht="24.95" customHeight="1">
      <c r="B4" s="20"/>
      <c r="D4" s="113" t="s">
        <v>99</v>
      </c>
      <c r="I4" s="108"/>
      <c r="L4" s="20"/>
      <c r="M4" s="114" t="s">
        <v>10</v>
      </c>
      <c r="AT4" s="17" t="s">
        <v>4</v>
      </c>
      <c r="AZ4" s="109" t="s">
        <v>100</v>
      </c>
      <c r="BA4" s="109" t="s">
        <v>101</v>
      </c>
      <c r="BB4" s="109" t="s">
        <v>102</v>
      </c>
      <c r="BC4" s="109" t="s">
        <v>103</v>
      </c>
      <c r="BD4" s="109" t="s">
        <v>94</v>
      </c>
    </row>
    <row r="5" spans="2:56" s="1" customFormat="1" ht="6.95" customHeight="1">
      <c r="B5" s="20"/>
      <c r="I5" s="108"/>
      <c r="L5" s="20"/>
      <c r="AZ5" s="109" t="s">
        <v>104</v>
      </c>
      <c r="BA5" s="109" t="s">
        <v>105</v>
      </c>
      <c r="BB5" s="109" t="s">
        <v>97</v>
      </c>
      <c r="BC5" s="109" t="s">
        <v>106</v>
      </c>
      <c r="BD5" s="109" t="s">
        <v>94</v>
      </c>
    </row>
    <row r="6" spans="2:56" s="1" customFormat="1" ht="12" customHeight="1">
      <c r="B6" s="20"/>
      <c r="D6" s="115" t="s">
        <v>16</v>
      </c>
      <c r="I6" s="108"/>
      <c r="L6" s="20"/>
      <c r="AZ6" s="109" t="s">
        <v>107</v>
      </c>
      <c r="BA6" s="109" t="s">
        <v>108</v>
      </c>
      <c r="BB6" s="109" t="s">
        <v>102</v>
      </c>
      <c r="BC6" s="109" t="s">
        <v>109</v>
      </c>
      <c r="BD6" s="109" t="s">
        <v>94</v>
      </c>
    </row>
    <row r="7" spans="2:12" s="1" customFormat="1" ht="16.5" customHeight="1">
      <c r="B7" s="20"/>
      <c r="E7" s="315" t="str">
        <f>'Rekapitulace stavby'!K6</f>
        <v>Revitalizace zeleně u dětského domova Rovečné</v>
      </c>
      <c r="F7" s="316"/>
      <c r="G7" s="316"/>
      <c r="H7" s="316"/>
      <c r="I7" s="108"/>
      <c r="L7" s="20"/>
    </row>
    <row r="8" spans="1:31" s="2" customFormat="1" ht="12" customHeight="1">
      <c r="A8" s="34"/>
      <c r="B8" s="39"/>
      <c r="C8" s="34"/>
      <c r="D8" s="115" t="s">
        <v>110</v>
      </c>
      <c r="E8" s="34"/>
      <c r="F8" s="34"/>
      <c r="G8" s="34"/>
      <c r="H8" s="34"/>
      <c r="I8" s="116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7" t="s">
        <v>111</v>
      </c>
      <c r="F9" s="318"/>
      <c r="G9" s="318"/>
      <c r="H9" s="318"/>
      <c r="I9" s="116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116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5" t="s">
        <v>18</v>
      </c>
      <c r="E11" s="34"/>
      <c r="F11" s="117" t="s">
        <v>1</v>
      </c>
      <c r="G11" s="34"/>
      <c r="H11" s="34"/>
      <c r="I11" s="118" t="s">
        <v>19</v>
      </c>
      <c r="J11" s="117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5" t="s">
        <v>20</v>
      </c>
      <c r="E12" s="34"/>
      <c r="F12" s="117" t="s">
        <v>21</v>
      </c>
      <c r="G12" s="34"/>
      <c r="H12" s="34"/>
      <c r="I12" s="118" t="s">
        <v>22</v>
      </c>
      <c r="J12" s="119" t="str">
        <f>'Rekapitulace stavby'!AN8</f>
        <v>28. 11. 2018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6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5" t="s">
        <v>24</v>
      </c>
      <c r="E14" s="34"/>
      <c r="F14" s="34"/>
      <c r="G14" s="34"/>
      <c r="H14" s="34"/>
      <c r="I14" s="118" t="s">
        <v>25</v>
      </c>
      <c r="J14" s="117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7" t="s">
        <v>26</v>
      </c>
      <c r="F15" s="34"/>
      <c r="G15" s="34"/>
      <c r="H15" s="34"/>
      <c r="I15" s="118" t="s">
        <v>27</v>
      </c>
      <c r="J15" s="117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6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5" t="s">
        <v>28</v>
      </c>
      <c r="E17" s="34"/>
      <c r="F17" s="34"/>
      <c r="G17" s="34"/>
      <c r="H17" s="34"/>
      <c r="I17" s="11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9" t="str">
        <f>'Rekapitulace stavby'!E14</f>
        <v>Vyplň údaj</v>
      </c>
      <c r="F18" s="320"/>
      <c r="G18" s="320"/>
      <c r="H18" s="320"/>
      <c r="I18" s="118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6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5" t="s">
        <v>30</v>
      </c>
      <c r="E20" s="34"/>
      <c r="F20" s="34"/>
      <c r="G20" s="34"/>
      <c r="H20" s="34"/>
      <c r="I20" s="118" t="s">
        <v>25</v>
      </c>
      <c r="J20" s="117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7" t="s">
        <v>31</v>
      </c>
      <c r="F21" s="34"/>
      <c r="G21" s="34"/>
      <c r="H21" s="34"/>
      <c r="I21" s="118" t="s">
        <v>27</v>
      </c>
      <c r="J21" s="117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6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5" t="s">
        <v>33</v>
      </c>
      <c r="E23" s="34"/>
      <c r="F23" s="34"/>
      <c r="G23" s="34"/>
      <c r="H23" s="34"/>
      <c r="I23" s="118" t="s">
        <v>25</v>
      </c>
      <c r="J23" s="117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7" t="s">
        <v>34</v>
      </c>
      <c r="F24" s="34"/>
      <c r="G24" s="34"/>
      <c r="H24" s="34"/>
      <c r="I24" s="118" t="s">
        <v>27</v>
      </c>
      <c r="J24" s="117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6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5" t="s">
        <v>35</v>
      </c>
      <c r="E26" s="34"/>
      <c r="F26" s="34"/>
      <c r="G26" s="34"/>
      <c r="H26" s="34"/>
      <c r="I26" s="116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0"/>
      <c r="B27" s="121"/>
      <c r="C27" s="120"/>
      <c r="D27" s="120"/>
      <c r="E27" s="321" t="s">
        <v>1</v>
      </c>
      <c r="F27" s="321"/>
      <c r="G27" s="321"/>
      <c r="H27" s="321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6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5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6" t="s">
        <v>36</v>
      </c>
      <c r="E30" s="34"/>
      <c r="F30" s="34"/>
      <c r="G30" s="34"/>
      <c r="H30" s="34"/>
      <c r="I30" s="116"/>
      <c r="J30" s="127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5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8" t="s">
        <v>38</v>
      </c>
      <c r="G32" s="34"/>
      <c r="H32" s="34"/>
      <c r="I32" s="129" t="s">
        <v>37</v>
      </c>
      <c r="J32" s="128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0" t="s">
        <v>40</v>
      </c>
      <c r="E33" s="115" t="s">
        <v>41</v>
      </c>
      <c r="F33" s="131">
        <f>ROUND((SUM(BE128:BE276)),2)</f>
        <v>0</v>
      </c>
      <c r="G33" s="34"/>
      <c r="H33" s="34"/>
      <c r="I33" s="132">
        <v>0.21</v>
      </c>
      <c r="J33" s="131">
        <f>ROUND(((SUM(BE128:BE276))*I33),2)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5" t="s">
        <v>42</v>
      </c>
      <c r="F34" s="131">
        <f>ROUND((SUM(BF128:BF276)),2)</f>
        <v>0</v>
      </c>
      <c r="G34" s="34"/>
      <c r="H34" s="34"/>
      <c r="I34" s="132">
        <v>0.15</v>
      </c>
      <c r="J34" s="131">
        <f>ROUND(((SUM(BF128:BF276))*I34),2)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5" t="s">
        <v>43</v>
      </c>
      <c r="F35" s="131">
        <f>ROUND((SUM(BG128:BG276)),2)</f>
        <v>0</v>
      </c>
      <c r="G35" s="34"/>
      <c r="H35" s="34"/>
      <c r="I35" s="132">
        <v>0.21</v>
      </c>
      <c r="J35" s="131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5" t="s">
        <v>44</v>
      </c>
      <c r="F36" s="131">
        <f>ROUND((SUM(BH128:BH276)),2)</f>
        <v>0</v>
      </c>
      <c r="G36" s="34"/>
      <c r="H36" s="34"/>
      <c r="I36" s="132">
        <v>0.15</v>
      </c>
      <c r="J36" s="131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5" t="s">
        <v>45</v>
      </c>
      <c r="F37" s="131">
        <f>ROUND((SUM(BI128:BI276)),2)</f>
        <v>0</v>
      </c>
      <c r="G37" s="34"/>
      <c r="H37" s="34"/>
      <c r="I37" s="132">
        <v>0</v>
      </c>
      <c r="J37" s="13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6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3"/>
      <c r="D39" s="134" t="s">
        <v>46</v>
      </c>
      <c r="E39" s="135"/>
      <c r="F39" s="135"/>
      <c r="G39" s="136" t="s">
        <v>47</v>
      </c>
      <c r="H39" s="137" t="s">
        <v>48</v>
      </c>
      <c r="I39" s="138"/>
      <c r="J39" s="139">
        <f>SUM(J30:J37)</f>
        <v>0</v>
      </c>
      <c r="K39" s="14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6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1" t="s">
        <v>49</v>
      </c>
      <c r="E50" s="142"/>
      <c r="F50" s="142"/>
      <c r="G50" s="141" t="s">
        <v>50</v>
      </c>
      <c r="H50" s="142"/>
      <c r="I50" s="143"/>
      <c r="J50" s="142"/>
      <c r="K50" s="142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4" t="s">
        <v>51</v>
      </c>
      <c r="E61" s="145"/>
      <c r="F61" s="146" t="s">
        <v>52</v>
      </c>
      <c r="G61" s="144" t="s">
        <v>51</v>
      </c>
      <c r="H61" s="145"/>
      <c r="I61" s="147"/>
      <c r="J61" s="148" t="s">
        <v>52</v>
      </c>
      <c r="K61" s="14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41" t="s">
        <v>53</v>
      </c>
      <c r="E65" s="149"/>
      <c r="F65" s="149"/>
      <c r="G65" s="141" t="s">
        <v>54</v>
      </c>
      <c r="H65" s="149"/>
      <c r="I65" s="150"/>
      <c r="J65" s="149"/>
      <c r="K65" s="14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4" t="s">
        <v>51</v>
      </c>
      <c r="E76" s="145"/>
      <c r="F76" s="146" t="s">
        <v>52</v>
      </c>
      <c r="G76" s="144" t="s">
        <v>51</v>
      </c>
      <c r="H76" s="145"/>
      <c r="I76" s="147"/>
      <c r="J76" s="148" t="s">
        <v>52</v>
      </c>
      <c r="K76" s="14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112</v>
      </c>
      <c r="D82" s="36"/>
      <c r="E82" s="36"/>
      <c r="F82" s="36"/>
      <c r="G82" s="36"/>
      <c r="H82" s="36"/>
      <c r="I82" s="11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3" t="str">
        <f>E7</f>
        <v>Revitalizace zeleně u dětského domova Rovečné</v>
      </c>
      <c r="F85" s="314"/>
      <c r="G85" s="314"/>
      <c r="H85" s="314"/>
      <c r="I85" s="11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110</v>
      </c>
      <c r="D86" s="36"/>
      <c r="E86" s="36"/>
      <c r="F86" s="36"/>
      <c r="G86" s="36"/>
      <c r="H86" s="36"/>
      <c r="I86" s="11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2" t="str">
        <f>E9</f>
        <v>01 - Uznatelné náklady</v>
      </c>
      <c r="F87" s="312"/>
      <c r="G87" s="312"/>
      <c r="H87" s="312"/>
      <c r="I87" s="11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k.ú. Rovečné</v>
      </c>
      <c r="G89" s="36"/>
      <c r="H89" s="36"/>
      <c r="I89" s="118" t="s">
        <v>22</v>
      </c>
      <c r="J89" s="66" t="str">
        <f>IF(J12="","",J12)</f>
        <v>28. 11. 2018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Kraj Vysočina, Žižkova 57, 587 33 Jihlava</v>
      </c>
      <c r="G91" s="36"/>
      <c r="H91" s="36"/>
      <c r="I91" s="118" t="s">
        <v>30</v>
      </c>
      <c r="J91" s="32" t="str">
        <f>E21</f>
        <v>Atregia, s.r.o., Šebrov 215, 679 22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8" t="s">
        <v>33</v>
      </c>
      <c r="J92" s="32" t="str">
        <f>E24</f>
        <v>Ing. Lenka Požárová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7" t="s">
        <v>113</v>
      </c>
      <c r="D94" s="158"/>
      <c r="E94" s="158"/>
      <c r="F94" s="158"/>
      <c r="G94" s="158"/>
      <c r="H94" s="158"/>
      <c r="I94" s="159"/>
      <c r="J94" s="160" t="s">
        <v>114</v>
      </c>
      <c r="K94" s="158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1" t="s">
        <v>115</v>
      </c>
      <c r="D96" s="36"/>
      <c r="E96" s="36"/>
      <c r="F96" s="36"/>
      <c r="G96" s="36"/>
      <c r="H96" s="36"/>
      <c r="I96" s="11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116</v>
      </c>
    </row>
    <row r="97" spans="2:12" s="9" customFormat="1" ht="24.95" customHeight="1">
      <c r="B97" s="162"/>
      <c r="C97" s="163"/>
      <c r="D97" s="164" t="s">
        <v>117</v>
      </c>
      <c r="E97" s="165"/>
      <c r="F97" s="165"/>
      <c r="G97" s="165"/>
      <c r="H97" s="165"/>
      <c r="I97" s="166"/>
      <c r="J97" s="167">
        <f>J129</f>
        <v>0</v>
      </c>
      <c r="K97" s="163"/>
      <c r="L97" s="168"/>
    </row>
    <row r="98" spans="2:12" s="10" customFormat="1" ht="19.9" customHeight="1">
      <c r="B98" s="169"/>
      <c r="C98" s="170"/>
      <c r="D98" s="171" t="s">
        <v>118</v>
      </c>
      <c r="E98" s="172"/>
      <c r="F98" s="172"/>
      <c r="G98" s="172"/>
      <c r="H98" s="172"/>
      <c r="I98" s="173"/>
      <c r="J98" s="174">
        <f>J130</f>
        <v>0</v>
      </c>
      <c r="K98" s="170"/>
      <c r="L98" s="175"/>
    </row>
    <row r="99" spans="2:12" s="10" customFormat="1" ht="19.9" customHeight="1">
      <c r="B99" s="169"/>
      <c r="C99" s="170"/>
      <c r="D99" s="171" t="s">
        <v>119</v>
      </c>
      <c r="E99" s="172"/>
      <c r="F99" s="172"/>
      <c r="G99" s="172"/>
      <c r="H99" s="172"/>
      <c r="I99" s="173"/>
      <c r="J99" s="174">
        <f>J135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120</v>
      </c>
      <c r="E100" s="172"/>
      <c r="F100" s="172"/>
      <c r="G100" s="172"/>
      <c r="H100" s="172"/>
      <c r="I100" s="173"/>
      <c r="J100" s="174">
        <f>J156</f>
        <v>0</v>
      </c>
      <c r="K100" s="170"/>
      <c r="L100" s="175"/>
    </row>
    <row r="101" spans="2:12" s="10" customFormat="1" ht="14.85" customHeight="1">
      <c r="B101" s="169"/>
      <c r="C101" s="170"/>
      <c r="D101" s="171" t="s">
        <v>121</v>
      </c>
      <c r="E101" s="172"/>
      <c r="F101" s="172"/>
      <c r="G101" s="172"/>
      <c r="H101" s="172"/>
      <c r="I101" s="173"/>
      <c r="J101" s="174">
        <f>J157</f>
        <v>0</v>
      </c>
      <c r="K101" s="170"/>
      <c r="L101" s="175"/>
    </row>
    <row r="102" spans="2:12" s="10" customFormat="1" ht="14.85" customHeight="1">
      <c r="B102" s="169"/>
      <c r="C102" s="170"/>
      <c r="D102" s="171" t="s">
        <v>122</v>
      </c>
      <c r="E102" s="172"/>
      <c r="F102" s="172"/>
      <c r="G102" s="172"/>
      <c r="H102" s="172"/>
      <c r="I102" s="173"/>
      <c r="J102" s="174">
        <f>J174</f>
        <v>0</v>
      </c>
      <c r="K102" s="170"/>
      <c r="L102" s="175"/>
    </row>
    <row r="103" spans="2:12" s="10" customFormat="1" ht="21.75" customHeight="1">
      <c r="B103" s="169"/>
      <c r="C103" s="170"/>
      <c r="D103" s="171" t="s">
        <v>123</v>
      </c>
      <c r="E103" s="172"/>
      <c r="F103" s="172"/>
      <c r="G103" s="172"/>
      <c r="H103" s="172"/>
      <c r="I103" s="173"/>
      <c r="J103" s="174">
        <f>J220</f>
        <v>0</v>
      </c>
      <c r="K103" s="170"/>
      <c r="L103" s="175"/>
    </row>
    <row r="104" spans="2:12" s="10" customFormat="1" ht="21.75" customHeight="1">
      <c r="B104" s="169"/>
      <c r="C104" s="170"/>
      <c r="D104" s="171" t="s">
        <v>124</v>
      </c>
      <c r="E104" s="172"/>
      <c r="F104" s="172"/>
      <c r="G104" s="172"/>
      <c r="H104" s="172"/>
      <c r="I104" s="173"/>
      <c r="J104" s="174">
        <f>J221</f>
        <v>0</v>
      </c>
      <c r="K104" s="170"/>
      <c r="L104" s="175"/>
    </row>
    <row r="105" spans="2:12" s="10" customFormat="1" ht="21.75" customHeight="1">
      <c r="B105" s="169"/>
      <c r="C105" s="170"/>
      <c r="D105" s="171" t="s">
        <v>125</v>
      </c>
      <c r="E105" s="172"/>
      <c r="F105" s="172"/>
      <c r="G105" s="172"/>
      <c r="H105" s="172"/>
      <c r="I105" s="173"/>
      <c r="J105" s="174">
        <f>J226</f>
        <v>0</v>
      </c>
      <c r="K105" s="170"/>
      <c r="L105" s="175"/>
    </row>
    <row r="106" spans="2:12" s="10" customFormat="1" ht="14.85" customHeight="1">
      <c r="B106" s="169"/>
      <c r="C106" s="170"/>
      <c r="D106" s="171" t="s">
        <v>126</v>
      </c>
      <c r="E106" s="172"/>
      <c r="F106" s="172"/>
      <c r="G106" s="172"/>
      <c r="H106" s="172"/>
      <c r="I106" s="173"/>
      <c r="J106" s="174">
        <f>J239</f>
        <v>0</v>
      </c>
      <c r="K106" s="170"/>
      <c r="L106" s="175"/>
    </row>
    <row r="107" spans="2:12" s="10" customFormat="1" ht="14.85" customHeight="1">
      <c r="B107" s="169"/>
      <c r="C107" s="170"/>
      <c r="D107" s="171" t="s">
        <v>127</v>
      </c>
      <c r="E107" s="172"/>
      <c r="F107" s="172"/>
      <c r="G107" s="172"/>
      <c r="H107" s="172"/>
      <c r="I107" s="173"/>
      <c r="J107" s="174">
        <f>J252</f>
        <v>0</v>
      </c>
      <c r="K107" s="170"/>
      <c r="L107" s="175"/>
    </row>
    <row r="108" spans="2:12" s="10" customFormat="1" ht="19.9" customHeight="1">
      <c r="B108" s="169"/>
      <c r="C108" s="170"/>
      <c r="D108" s="171" t="s">
        <v>128</v>
      </c>
      <c r="E108" s="172"/>
      <c r="F108" s="172"/>
      <c r="G108" s="172"/>
      <c r="H108" s="172"/>
      <c r="I108" s="173"/>
      <c r="J108" s="174">
        <f>J255</f>
        <v>0</v>
      </c>
      <c r="K108" s="170"/>
      <c r="L108" s="175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11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153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156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129</v>
      </c>
      <c r="D115" s="36"/>
      <c r="E115" s="36"/>
      <c r="F115" s="36"/>
      <c r="G115" s="36"/>
      <c r="H115" s="36"/>
      <c r="I115" s="11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1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11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13" t="str">
        <f>E7</f>
        <v>Revitalizace zeleně u dětského domova Rovečné</v>
      </c>
      <c r="F118" s="314"/>
      <c r="G118" s="314"/>
      <c r="H118" s="314"/>
      <c r="I118" s="11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110</v>
      </c>
      <c r="D119" s="36"/>
      <c r="E119" s="36"/>
      <c r="F119" s="36"/>
      <c r="G119" s="36"/>
      <c r="H119" s="36"/>
      <c r="I119" s="11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82" t="str">
        <f>E9</f>
        <v>01 - Uznatelné náklady</v>
      </c>
      <c r="F120" s="312"/>
      <c r="G120" s="312"/>
      <c r="H120" s="312"/>
      <c r="I120" s="11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11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>k.ú. Rovečné</v>
      </c>
      <c r="G122" s="36"/>
      <c r="H122" s="36"/>
      <c r="I122" s="118" t="s">
        <v>22</v>
      </c>
      <c r="J122" s="66" t="str">
        <f>IF(J12="","",J12)</f>
        <v>28. 11. 2018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11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25.7" customHeight="1">
      <c r="A124" s="34"/>
      <c r="B124" s="35"/>
      <c r="C124" s="29" t="s">
        <v>24</v>
      </c>
      <c r="D124" s="36"/>
      <c r="E124" s="36"/>
      <c r="F124" s="27" t="str">
        <f>E15</f>
        <v>Kraj Vysočina, Žižkova 57, 587 33 Jihlava</v>
      </c>
      <c r="G124" s="36"/>
      <c r="H124" s="36"/>
      <c r="I124" s="118" t="s">
        <v>30</v>
      </c>
      <c r="J124" s="32" t="str">
        <f>E21</f>
        <v>Atregia, s.r.o., Šebrov 215, 679 22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25.7" customHeight="1">
      <c r="A125" s="34"/>
      <c r="B125" s="35"/>
      <c r="C125" s="29" t="s">
        <v>28</v>
      </c>
      <c r="D125" s="36"/>
      <c r="E125" s="36"/>
      <c r="F125" s="27" t="str">
        <f>IF(E18="","",E18)</f>
        <v>Vyplň údaj</v>
      </c>
      <c r="G125" s="36"/>
      <c r="H125" s="36"/>
      <c r="I125" s="118" t="s">
        <v>33</v>
      </c>
      <c r="J125" s="32" t="str">
        <f>E24</f>
        <v>Ing. Lenka Požárová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11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76"/>
      <c r="B127" s="177"/>
      <c r="C127" s="178" t="s">
        <v>130</v>
      </c>
      <c r="D127" s="179" t="s">
        <v>61</v>
      </c>
      <c r="E127" s="179" t="s">
        <v>57</v>
      </c>
      <c r="F127" s="179" t="s">
        <v>58</v>
      </c>
      <c r="G127" s="179" t="s">
        <v>131</v>
      </c>
      <c r="H127" s="179" t="s">
        <v>132</v>
      </c>
      <c r="I127" s="180" t="s">
        <v>133</v>
      </c>
      <c r="J127" s="179" t="s">
        <v>114</v>
      </c>
      <c r="K127" s="181" t="s">
        <v>134</v>
      </c>
      <c r="L127" s="182"/>
      <c r="M127" s="75" t="s">
        <v>1</v>
      </c>
      <c r="N127" s="76" t="s">
        <v>40</v>
      </c>
      <c r="O127" s="76" t="s">
        <v>135</v>
      </c>
      <c r="P127" s="76" t="s">
        <v>136</v>
      </c>
      <c r="Q127" s="76" t="s">
        <v>137</v>
      </c>
      <c r="R127" s="76" t="s">
        <v>138</v>
      </c>
      <c r="S127" s="76" t="s">
        <v>139</v>
      </c>
      <c r="T127" s="77" t="s">
        <v>140</v>
      </c>
      <c r="U127" s="176"/>
      <c r="V127" s="176"/>
      <c r="W127" s="176"/>
      <c r="X127" s="176"/>
      <c r="Y127" s="176"/>
      <c r="Z127" s="176"/>
      <c r="AA127" s="176"/>
      <c r="AB127" s="176"/>
      <c r="AC127" s="176"/>
      <c r="AD127" s="176"/>
      <c r="AE127" s="176"/>
    </row>
    <row r="128" spans="1:63" s="2" customFormat="1" ht="22.9" customHeight="1">
      <c r="A128" s="34"/>
      <c r="B128" s="35"/>
      <c r="C128" s="82" t="s">
        <v>141</v>
      </c>
      <c r="D128" s="36"/>
      <c r="E128" s="36"/>
      <c r="F128" s="36"/>
      <c r="G128" s="36"/>
      <c r="H128" s="36"/>
      <c r="I128" s="116"/>
      <c r="J128" s="183">
        <f>BK128</f>
        <v>0</v>
      </c>
      <c r="K128" s="36"/>
      <c r="L128" s="39"/>
      <c r="M128" s="78"/>
      <c r="N128" s="184"/>
      <c r="O128" s="79"/>
      <c r="P128" s="185">
        <f>P129</f>
        <v>0</v>
      </c>
      <c r="Q128" s="79"/>
      <c r="R128" s="185">
        <f>R129</f>
        <v>1.8278349999999999</v>
      </c>
      <c r="S128" s="79"/>
      <c r="T128" s="186">
        <f>T129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75</v>
      </c>
      <c r="AU128" s="17" t="s">
        <v>116</v>
      </c>
      <c r="BK128" s="187">
        <f>BK129</f>
        <v>0</v>
      </c>
    </row>
    <row r="129" spans="2:63" s="12" customFormat="1" ht="25.9" customHeight="1">
      <c r="B129" s="188"/>
      <c r="C129" s="189"/>
      <c r="D129" s="190" t="s">
        <v>75</v>
      </c>
      <c r="E129" s="191" t="s">
        <v>142</v>
      </c>
      <c r="F129" s="191" t="s">
        <v>143</v>
      </c>
      <c r="G129" s="189"/>
      <c r="H129" s="189"/>
      <c r="I129" s="192"/>
      <c r="J129" s="193">
        <f>BK129</f>
        <v>0</v>
      </c>
      <c r="K129" s="189"/>
      <c r="L129" s="194"/>
      <c r="M129" s="195"/>
      <c r="N129" s="196"/>
      <c r="O129" s="196"/>
      <c r="P129" s="197">
        <f>P130+P135+P156+P255</f>
        <v>0</v>
      </c>
      <c r="Q129" s="196"/>
      <c r="R129" s="197">
        <f>R130+R135+R156+R255</f>
        <v>1.8278349999999999</v>
      </c>
      <c r="S129" s="196"/>
      <c r="T129" s="198">
        <f>T130+T135+T156+T255</f>
        <v>0</v>
      </c>
      <c r="AR129" s="199" t="s">
        <v>106</v>
      </c>
      <c r="AT129" s="200" t="s">
        <v>75</v>
      </c>
      <c r="AU129" s="200" t="s">
        <v>76</v>
      </c>
      <c r="AY129" s="199" t="s">
        <v>144</v>
      </c>
      <c r="BK129" s="201">
        <f>BK130+BK135+BK156+BK255</f>
        <v>0</v>
      </c>
    </row>
    <row r="130" spans="2:63" s="12" customFormat="1" ht="22.9" customHeight="1">
      <c r="B130" s="188"/>
      <c r="C130" s="189"/>
      <c r="D130" s="190" t="s">
        <v>75</v>
      </c>
      <c r="E130" s="202" t="s">
        <v>145</v>
      </c>
      <c r="F130" s="202" t="s">
        <v>146</v>
      </c>
      <c r="G130" s="189"/>
      <c r="H130" s="189"/>
      <c r="I130" s="192"/>
      <c r="J130" s="203">
        <f>BK130</f>
        <v>0</v>
      </c>
      <c r="K130" s="189"/>
      <c r="L130" s="194"/>
      <c r="M130" s="195"/>
      <c r="N130" s="196"/>
      <c r="O130" s="196"/>
      <c r="P130" s="197">
        <f>SUM(P131:P134)</f>
        <v>0</v>
      </c>
      <c r="Q130" s="196"/>
      <c r="R130" s="197">
        <f>SUM(R131:R134)</f>
        <v>0</v>
      </c>
      <c r="S130" s="196"/>
      <c r="T130" s="198">
        <f>SUM(T131:T134)</f>
        <v>0</v>
      </c>
      <c r="AR130" s="199" t="s">
        <v>106</v>
      </c>
      <c r="AT130" s="200" t="s">
        <v>75</v>
      </c>
      <c r="AU130" s="200" t="s">
        <v>84</v>
      </c>
      <c r="AY130" s="199" t="s">
        <v>144</v>
      </c>
      <c r="BK130" s="201">
        <f>SUM(BK131:BK134)</f>
        <v>0</v>
      </c>
    </row>
    <row r="131" spans="1:65" s="2" customFormat="1" ht="21.75" customHeight="1">
      <c r="A131" s="34"/>
      <c r="B131" s="35"/>
      <c r="C131" s="204" t="s">
        <v>84</v>
      </c>
      <c r="D131" s="204" t="s">
        <v>147</v>
      </c>
      <c r="E131" s="205" t="s">
        <v>148</v>
      </c>
      <c r="F131" s="206" t="s">
        <v>149</v>
      </c>
      <c r="G131" s="207" t="s">
        <v>150</v>
      </c>
      <c r="H131" s="208">
        <v>1</v>
      </c>
      <c r="I131" s="209"/>
      <c r="J131" s="210">
        <f>ROUND(I131*H131,2)</f>
        <v>0</v>
      </c>
      <c r="K131" s="206" t="s">
        <v>151</v>
      </c>
      <c r="L131" s="39"/>
      <c r="M131" s="211" t="s">
        <v>1</v>
      </c>
      <c r="N131" s="212" t="s">
        <v>41</v>
      </c>
      <c r="O131" s="71"/>
      <c r="P131" s="213">
        <f>O131*H131</f>
        <v>0</v>
      </c>
      <c r="Q131" s="213">
        <v>0</v>
      </c>
      <c r="R131" s="213">
        <f>Q131*H131</f>
        <v>0</v>
      </c>
      <c r="S131" s="213">
        <v>0</v>
      </c>
      <c r="T131" s="214">
        <f>S131*H131</f>
        <v>0</v>
      </c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215" t="s">
        <v>106</v>
      </c>
      <c r="AT131" s="215" t="s">
        <v>147</v>
      </c>
      <c r="AU131" s="215" t="s">
        <v>86</v>
      </c>
      <c r="AY131" s="17" t="s">
        <v>144</v>
      </c>
      <c r="BE131" s="216">
        <f>IF(N131="základní",J131,0)</f>
        <v>0</v>
      </c>
      <c r="BF131" s="216">
        <f>IF(N131="snížená",J131,0)</f>
        <v>0</v>
      </c>
      <c r="BG131" s="216">
        <f>IF(N131="zákl. přenesená",J131,0)</f>
        <v>0</v>
      </c>
      <c r="BH131" s="216">
        <f>IF(N131="sníž. přenesená",J131,0)</f>
        <v>0</v>
      </c>
      <c r="BI131" s="216">
        <f>IF(N131="nulová",J131,0)</f>
        <v>0</v>
      </c>
      <c r="BJ131" s="17" t="s">
        <v>84</v>
      </c>
      <c r="BK131" s="216">
        <f>ROUND(I131*H131,2)</f>
        <v>0</v>
      </c>
      <c r="BL131" s="17" t="s">
        <v>106</v>
      </c>
      <c r="BM131" s="215" t="s">
        <v>152</v>
      </c>
    </row>
    <row r="132" spans="2:51" s="13" customFormat="1" ht="12">
      <c r="B132" s="217"/>
      <c r="C132" s="218"/>
      <c r="D132" s="219" t="s">
        <v>153</v>
      </c>
      <c r="E132" s="220" t="s">
        <v>1</v>
      </c>
      <c r="F132" s="221" t="s">
        <v>154</v>
      </c>
      <c r="G132" s="218"/>
      <c r="H132" s="222">
        <v>1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153</v>
      </c>
      <c r="AU132" s="228" t="s">
        <v>86</v>
      </c>
      <c r="AV132" s="13" t="s">
        <v>86</v>
      </c>
      <c r="AW132" s="13" t="s">
        <v>32</v>
      </c>
      <c r="AX132" s="13" t="s">
        <v>84</v>
      </c>
      <c r="AY132" s="228" t="s">
        <v>144</v>
      </c>
    </row>
    <row r="133" spans="1:65" s="2" customFormat="1" ht="21.75" customHeight="1">
      <c r="A133" s="34"/>
      <c r="B133" s="35"/>
      <c r="C133" s="204" t="s">
        <v>86</v>
      </c>
      <c r="D133" s="204" t="s">
        <v>147</v>
      </c>
      <c r="E133" s="205" t="s">
        <v>155</v>
      </c>
      <c r="F133" s="206" t="s">
        <v>156</v>
      </c>
      <c r="G133" s="207" t="s">
        <v>150</v>
      </c>
      <c r="H133" s="208">
        <v>4</v>
      </c>
      <c r="I133" s="209"/>
      <c r="J133" s="210">
        <f>ROUND(I133*H133,2)</f>
        <v>0</v>
      </c>
      <c r="K133" s="206" t="s">
        <v>151</v>
      </c>
      <c r="L133" s="39"/>
      <c r="M133" s="211" t="s">
        <v>1</v>
      </c>
      <c r="N133" s="212" t="s">
        <v>41</v>
      </c>
      <c r="O133" s="71"/>
      <c r="P133" s="213">
        <f>O133*H133</f>
        <v>0</v>
      </c>
      <c r="Q133" s="213">
        <v>0</v>
      </c>
      <c r="R133" s="213">
        <f>Q133*H133</f>
        <v>0</v>
      </c>
      <c r="S133" s="213">
        <v>0</v>
      </c>
      <c r="T133" s="214">
        <f>S133*H133</f>
        <v>0</v>
      </c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215" t="s">
        <v>106</v>
      </c>
      <c r="AT133" s="215" t="s">
        <v>147</v>
      </c>
      <c r="AU133" s="215" t="s">
        <v>86</v>
      </c>
      <c r="AY133" s="17" t="s">
        <v>144</v>
      </c>
      <c r="BE133" s="216">
        <f>IF(N133="základní",J133,0)</f>
        <v>0</v>
      </c>
      <c r="BF133" s="216">
        <f>IF(N133="snížená",J133,0)</f>
        <v>0</v>
      </c>
      <c r="BG133" s="216">
        <f>IF(N133="zákl. přenesená",J133,0)</f>
        <v>0</v>
      </c>
      <c r="BH133" s="216">
        <f>IF(N133="sníž. přenesená",J133,0)</f>
        <v>0</v>
      </c>
      <c r="BI133" s="216">
        <f>IF(N133="nulová",J133,0)</f>
        <v>0</v>
      </c>
      <c r="BJ133" s="17" t="s">
        <v>84</v>
      </c>
      <c r="BK133" s="216">
        <f>ROUND(I133*H133,2)</f>
        <v>0</v>
      </c>
      <c r="BL133" s="17" t="s">
        <v>106</v>
      </c>
      <c r="BM133" s="215" t="s">
        <v>157</v>
      </c>
    </row>
    <row r="134" spans="2:51" s="13" customFormat="1" ht="12">
      <c r="B134" s="217"/>
      <c r="C134" s="218"/>
      <c r="D134" s="219" t="s">
        <v>153</v>
      </c>
      <c r="E134" s="220" t="s">
        <v>1</v>
      </c>
      <c r="F134" s="221" t="s">
        <v>158</v>
      </c>
      <c r="G134" s="218"/>
      <c r="H134" s="222">
        <v>4</v>
      </c>
      <c r="I134" s="223"/>
      <c r="J134" s="218"/>
      <c r="K134" s="218"/>
      <c r="L134" s="224"/>
      <c r="M134" s="225"/>
      <c r="N134" s="226"/>
      <c r="O134" s="226"/>
      <c r="P134" s="226"/>
      <c r="Q134" s="226"/>
      <c r="R134" s="226"/>
      <c r="S134" s="226"/>
      <c r="T134" s="227"/>
      <c r="AT134" s="228" t="s">
        <v>153</v>
      </c>
      <c r="AU134" s="228" t="s">
        <v>86</v>
      </c>
      <c r="AV134" s="13" t="s">
        <v>86</v>
      </c>
      <c r="AW134" s="13" t="s">
        <v>32</v>
      </c>
      <c r="AX134" s="13" t="s">
        <v>84</v>
      </c>
      <c r="AY134" s="228" t="s">
        <v>144</v>
      </c>
    </row>
    <row r="135" spans="2:63" s="12" customFormat="1" ht="22.9" customHeight="1">
      <c r="B135" s="188"/>
      <c r="C135" s="189"/>
      <c r="D135" s="190" t="s">
        <v>75</v>
      </c>
      <c r="E135" s="202" t="s">
        <v>159</v>
      </c>
      <c r="F135" s="202" t="s">
        <v>160</v>
      </c>
      <c r="G135" s="189"/>
      <c r="H135" s="189"/>
      <c r="I135" s="192"/>
      <c r="J135" s="203">
        <f>BK135</f>
        <v>0</v>
      </c>
      <c r="K135" s="189"/>
      <c r="L135" s="194"/>
      <c r="M135" s="195"/>
      <c r="N135" s="196"/>
      <c r="O135" s="196"/>
      <c r="P135" s="197">
        <f>SUM(P136:P155)</f>
        <v>0</v>
      </c>
      <c r="Q135" s="196"/>
      <c r="R135" s="197">
        <f>SUM(R136:R155)</f>
        <v>0</v>
      </c>
      <c r="S135" s="196"/>
      <c r="T135" s="198">
        <f>SUM(T136:T155)</f>
        <v>0</v>
      </c>
      <c r="AR135" s="199" t="s">
        <v>106</v>
      </c>
      <c r="AT135" s="200" t="s">
        <v>75</v>
      </c>
      <c r="AU135" s="200" t="s">
        <v>84</v>
      </c>
      <c r="AY135" s="199" t="s">
        <v>144</v>
      </c>
      <c r="BK135" s="201">
        <f>SUM(BK136:BK155)</f>
        <v>0</v>
      </c>
    </row>
    <row r="136" spans="1:65" s="2" customFormat="1" ht="16.5" customHeight="1">
      <c r="A136" s="34"/>
      <c r="B136" s="35"/>
      <c r="C136" s="204" t="s">
        <v>94</v>
      </c>
      <c r="D136" s="204" t="s">
        <v>147</v>
      </c>
      <c r="E136" s="205" t="s">
        <v>161</v>
      </c>
      <c r="F136" s="206" t="s">
        <v>162</v>
      </c>
      <c r="G136" s="207" t="s">
        <v>150</v>
      </c>
      <c r="H136" s="208">
        <v>2</v>
      </c>
      <c r="I136" s="209"/>
      <c r="J136" s="210">
        <f>ROUND(I136*H136,2)</f>
        <v>0</v>
      </c>
      <c r="K136" s="206" t="s">
        <v>151</v>
      </c>
      <c r="L136" s="39"/>
      <c r="M136" s="211" t="s">
        <v>1</v>
      </c>
      <c r="N136" s="212" t="s">
        <v>41</v>
      </c>
      <c r="O136" s="71"/>
      <c r="P136" s="213">
        <f>O136*H136</f>
        <v>0</v>
      </c>
      <c r="Q136" s="213">
        <v>0</v>
      </c>
      <c r="R136" s="213">
        <f>Q136*H136</f>
        <v>0</v>
      </c>
      <c r="S136" s="213">
        <v>0</v>
      </c>
      <c r="T136" s="214">
        <f>S136*H136</f>
        <v>0</v>
      </c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215" t="s">
        <v>106</v>
      </c>
      <c r="AT136" s="215" t="s">
        <v>147</v>
      </c>
      <c r="AU136" s="215" t="s">
        <v>86</v>
      </c>
      <c r="AY136" s="17" t="s">
        <v>144</v>
      </c>
      <c r="BE136" s="216">
        <f>IF(N136="základní",J136,0)</f>
        <v>0</v>
      </c>
      <c r="BF136" s="216">
        <f>IF(N136="snížená",J136,0)</f>
        <v>0</v>
      </c>
      <c r="BG136" s="216">
        <f>IF(N136="zákl. přenesená",J136,0)</f>
        <v>0</v>
      </c>
      <c r="BH136" s="216">
        <f>IF(N136="sníž. přenesená",J136,0)</f>
        <v>0</v>
      </c>
      <c r="BI136" s="216">
        <f>IF(N136="nulová",J136,0)</f>
        <v>0</v>
      </c>
      <c r="BJ136" s="17" t="s">
        <v>84</v>
      </c>
      <c r="BK136" s="216">
        <f>ROUND(I136*H136,2)</f>
        <v>0</v>
      </c>
      <c r="BL136" s="17" t="s">
        <v>106</v>
      </c>
      <c r="BM136" s="215" t="s">
        <v>163</v>
      </c>
    </row>
    <row r="137" spans="2:51" s="13" customFormat="1" ht="12">
      <c r="B137" s="217"/>
      <c r="C137" s="218"/>
      <c r="D137" s="219" t="s">
        <v>153</v>
      </c>
      <c r="E137" s="220" t="s">
        <v>1</v>
      </c>
      <c r="F137" s="221" t="s">
        <v>164</v>
      </c>
      <c r="G137" s="218"/>
      <c r="H137" s="222">
        <v>2</v>
      </c>
      <c r="I137" s="223"/>
      <c r="J137" s="218"/>
      <c r="K137" s="218"/>
      <c r="L137" s="224"/>
      <c r="M137" s="225"/>
      <c r="N137" s="226"/>
      <c r="O137" s="226"/>
      <c r="P137" s="226"/>
      <c r="Q137" s="226"/>
      <c r="R137" s="226"/>
      <c r="S137" s="226"/>
      <c r="T137" s="227"/>
      <c r="AT137" s="228" t="s">
        <v>153</v>
      </c>
      <c r="AU137" s="228" t="s">
        <v>86</v>
      </c>
      <c r="AV137" s="13" t="s">
        <v>86</v>
      </c>
      <c r="AW137" s="13" t="s">
        <v>32</v>
      </c>
      <c r="AX137" s="13" t="s">
        <v>84</v>
      </c>
      <c r="AY137" s="228" t="s">
        <v>144</v>
      </c>
    </row>
    <row r="138" spans="1:65" s="2" customFormat="1" ht="16.5" customHeight="1">
      <c r="A138" s="34"/>
      <c r="B138" s="35"/>
      <c r="C138" s="204" t="s">
        <v>106</v>
      </c>
      <c r="D138" s="204" t="s">
        <v>147</v>
      </c>
      <c r="E138" s="205" t="s">
        <v>165</v>
      </c>
      <c r="F138" s="206" t="s">
        <v>166</v>
      </c>
      <c r="G138" s="207" t="s">
        <v>150</v>
      </c>
      <c r="H138" s="208">
        <v>1</v>
      </c>
      <c r="I138" s="209"/>
      <c r="J138" s="210">
        <f>ROUND(I138*H138,2)</f>
        <v>0</v>
      </c>
      <c r="K138" s="206" t="s">
        <v>151</v>
      </c>
      <c r="L138" s="39"/>
      <c r="M138" s="211" t="s">
        <v>1</v>
      </c>
      <c r="N138" s="212" t="s">
        <v>41</v>
      </c>
      <c r="O138" s="71"/>
      <c r="P138" s="213">
        <f>O138*H138</f>
        <v>0</v>
      </c>
      <c r="Q138" s="213">
        <v>0</v>
      </c>
      <c r="R138" s="213">
        <f>Q138*H138</f>
        <v>0</v>
      </c>
      <c r="S138" s="213">
        <v>0</v>
      </c>
      <c r="T138" s="214">
        <f>S138*H138</f>
        <v>0</v>
      </c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215" t="s">
        <v>106</v>
      </c>
      <c r="AT138" s="215" t="s">
        <v>147</v>
      </c>
      <c r="AU138" s="215" t="s">
        <v>86</v>
      </c>
      <c r="AY138" s="17" t="s">
        <v>144</v>
      </c>
      <c r="BE138" s="216">
        <f>IF(N138="základní",J138,0)</f>
        <v>0</v>
      </c>
      <c r="BF138" s="216">
        <f>IF(N138="snížená",J138,0)</f>
        <v>0</v>
      </c>
      <c r="BG138" s="216">
        <f>IF(N138="zákl. přenesená",J138,0)</f>
        <v>0</v>
      </c>
      <c r="BH138" s="216">
        <f>IF(N138="sníž. přenesená",J138,0)</f>
        <v>0</v>
      </c>
      <c r="BI138" s="216">
        <f>IF(N138="nulová",J138,0)</f>
        <v>0</v>
      </c>
      <c r="BJ138" s="17" t="s">
        <v>84</v>
      </c>
      <c r="BK138" s="216">
        <f>ROUND(I138*H138,2)</f>
        <v>0</v>
      </c>
      <c r="BL138" s="17" t="s">
        <v>106</v>
      </c>
      <c r="BM138" s="215" t="s">
        <v>167</v>
      </c>
    </row>
    <row r="139" spans="2:51" s="13" customFormat="1" ht="12">
      <c r="B139" s="217"/>
      <c r="C139" s="218"/>
      <c r="D139" s="219" t="s">
        <v>153</v>
      </c>
      <c r="E139" s="220" t="s">
        <v>1</v>
      </c>
      <c r="F139" s="221" t="s">
        <v>168</v>
      </c>
      <c r="G139" s="218"/>
      <c r="H139" s="222">
        <v>1</v>
      </c>
      <c r="I139" s="223"/>
      <c r="J139" s="218"/>
      <c r="K139" s="218"/>
      <c r="L139" s="224"/>
      <c r="M139" s="225"/>
      <c r="N139" s="226"/>
      <c r="O139" s="226"/>
      <c r="P139" s="226"/>
      <c r="Q139" s="226"/>
      <c r="R139" s="226"/>
      <c r="S139" s="226"/>
      <c r="T139" s="227"/>
      <c r="AT139" s="228" t="s">
        <v>153</v>
      </c>
      <c r="AU139" s="228" t="s">
        <v>86</v>
      </c>
      <c r="AV139" s="13" t="s">
        <v>86</v>
      </c>
      <c r="AW139" s="13" t="s">
        <v>32</v>
      </c>
      <c r="AX139" s="13" t="s">
        <v>84</v>
      </c>
      <c r="AY139" s="228" t="s">
        <v>144</v>
      </c>
    </row>
    <row r="140" spans="1:65" s="2" customFormat="1" ht="16.5" customHeight="1">
      <c r="A140" s="34"/>
      <c r="B140" s="35"/>
      <c r="C140" s="204" t="s">
        <v>169</v>
      </c>
      <c r="D140" s="204" t="s">
        <v>147</v>
      </c>
      <c r="E140" s="205" t="s">
        <v>170</v>
      </c>
      <c r="F140" s="206" t="s">
        <v>171</v>
      </c>
      <c r="G140" s="207" t="s">
        <v>150</v>
      </c>
      <c r="H140" s="208">
        <v>1</v>
      </c>
      <c r="I140" s="209"/>
      <c r="J140" s="210">
        <f>ROUND(I140*H140,2)</f>
        <v>0</v>
      </c>
      <c r="K140" s="206" t="s">
        <v>151</v>
      </c>
      <c r="L140" s="39"/>
      <c r="M140" s="211" t="s">
        <v>1</v>
      </c>
      <c r="N140" s="212" t="s">
        <v>41</v>
      </c>
      <c r="O140" s="71"/>
      <c r="P140" s="213">
        <f>O140*H140</f>
        <v>0</v>
      </c>
      <c r="Q140" s="213">
        <v>0</v>
      </c>
      <c r="R140" s="213">
        <f>Q140*H140</f>
        <v>0</v>
      </c>
      <c r="S140" s="213">
        <v>0</v>
      </c>
      <c r="T140" s="214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215" t="s">
        <v>106</v>
      </c>
      <c r="AT140" s="215" t="s">
        <v>147</v>
      </c>
      <c r="AU140" s="215" t="s">
        <v>86</v>
      </c>
      <c r="AY140" s="17" t="s">
        <v>144</v>
      </c>
      <c r="BE140" s="216">
        <f>IF(N140="základní",J140,0)</f>
        <v>0</v>
      </c>
      <c r="BF140" s="216">
        <f>IF(N140="snížená",J140,0)</f>
        <v>0</v>
      </c>
      <c r="BG140" s="216">
        <f>IF(N140="zákl. přenesená",J140,0)</f>
        <v>0</v>
      </c>
      <c r="BH140" s="216">
        <f>IF(N140="sníž. přenesená",J140,0)</f>
        <v>0</v>
      </c>
      <c r="BI140" s="216">
        <f>IF(N140="nulová",J140,0)</f>
        <v>0</v>
      </c>
      <c r="BJ140" s="17" t="s">
        <v>84</v>
      </c>
      <c r="BK140" s="216">
        <f>ROUND(I140*H140,2)</f>
        <v>0</v>
      </c>
      <c r="BL140" s="17" t="s">
        <v>106</v>
      </c>
      <c r="BM140" s="215" t="s">
        <v>172</v>
      </c>
    </row>
    <row r="141" spans="2:51" s="13" customFormat="1" ht="12">
      <c r="B141" s="217"/>
      <c r="C141" s="218"/>
      <c r="D141" s="219" t="s">
        <v>153</v>
      </c>
      <c r="E141" s="220" t="s">
        <v>1</v>
      </c>
      <c r="F141" s="221" t="s">
        <v>173</v>
      </c>
      <c r="G141" s="218"/>
      <c r="H141" s="222">
        <v>1</v>
      </c>
      <c r="I141" s="223"/>
      <c r="J141" s="218"/>
      <c r="K141" s="218"/>
      <c r="L141" s="224"/>
      <c r="M141" s="225"/>
      <c r="N141" s="226"/>
      <c r="O141" s="226"/>
      <c r="P141" s="226"/>
      <c r="Q141" s="226"/>
      <c r="R141" s="226"/>
      <c r="S141" s="226"/>
      <c r="T141" s="227"/>
      <c r="AT141" s="228" t="s">
        <v>153</v>
      </c>
      <c r="AU141" s="228" t="s">
        <v>86</v>
      </c>
      <c r="AV141" s="13" t="s">
        <v>86</v>
      </c>
      <c r="AW141" s="13" t="s">
        <v>32</v>
      </c>
      <c r="AX141" s="13" t="s">
        <v>84</v>
      </c>
      <c r="AY141" s="228" t="s">
        <v>144</v>
      </c>
    </row>
    <row r="142" spans="1:65" s="2" customFormat="1" ht="16.5" customHeight="1">
      <c r="A142" s="34"/>
      <c r="B142" s="35"/>
      <c r="C142" s="204" t="s">
        <v>174</v>
      </c>
      <c r="D142" s="204" t="s">
        <v>147</v>
      </c>
      <c r="E142" s="205" t="s">
        <v>175</v>
      </c>
      <c r="F142" s="206" t="s">
        <v>176</v>
      </c>
      <c r="G142" s="207" t="s">
        <v>150</v>
      </c>
      <c r="H142" s="208">
        <v>1</v>
      </c>
      <c r="I142" s="209"/>
      <c r="J142" s="210">
        <f>ROUND(I142*H142,2)</f>
        <v>0</v>
      </c>
      <c r="K142" s="206" t="s">
        <v>151</v>
      </c>
      <c r="L142" s="39"/>
      <c r="M142" s="211" t="s">
        <v>1</v>
      </c>
      <c r="N142" s="212" t="s">
        <v>41</v>
      </c>
      <c r="O142" s="71"/>
      <c r="P142" s="213">
        <f>O142*H142</f>
        <v>0</v>
      </c>
      <c r="Q142" s="213">
        <v>0</v>
      </c>
      <c r="R142" s="213">
        <f>Q142*H142</f>
        <v>0</v>
      </c>
      <c r="S142" s="213">
        <v>0</v>
      </c>
      <c r="T142" s="214">
        <f>S142*H142</f>
        <v>0</v>
      </c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215" t="s">
        <v>106</v>
      </c>
      <c r="AT142" s="215" t="s">
        <v>147</v>
      </c>
      <c r="AU142" s="215" t="s">
        <v>86</v>
      </c>
      <c r="AY142" s="17" t="s">
        <v>144</v>
      </c>
      <c r="BE142" s="216">
        <f>IF(N142="základní",J142,0)</f>
        <v>0</v>
      </c>
      <c r="BF142" s="216">
        <f>IF(N142="snížená",J142,0)</f>
        <v>0</v>
      </c>
      <c r="BG142" s="216">
        <f>IF(N142="zákl. přenesená",J142,0)</f>
        <v>0</v>
      </c>
      <c r="BH142" s="216">
        <f>IF(N142="sníž. přenesená",J142,0)</f>
        <v>0</v>
      </c>
      <c r="BI142" s="216">
        <f>IF(N142="nulová",J142,0)</f>
        <v>0</v>
      </c>
      <c r="BJ142" s="17" t="s">
        <v>84</v>
      </c>
      <c r="BK142" s="216">
        <f>ROUND(I142*H142,2)</f>
        <v>0</v>
      </c>
      <c r="BL142" s="17" t="s">
        <v>106</v>
      </c>
      <c r="BM142" s="215" t="s">
        <v>177</v>
      </c>
    </row>
    <row r="143" spans="2:51" s="13" customFormat="1" ht="12">
      <c r="B143" s="217"/>
      <c r="C143" s="218"/>
      <c r="D143" s="219" t="s">
        <v>153</v>
      </c>
      <c r="E143" s="220" t="s">
        <v>1</v>
      </c>
      <c r="F143" s="221" t="s">
        <v>178</v>
      </c>
      <c r="G143" s="218"/>
      <c r="H143" s="222">
        <v>1</v>
      </c>
      <c r="I143" s="223"/>
      <c r="J143" s="218"/>
      <c r="K143" s="218"/>
      <c r="L143" s="224"/>
      <c r="M143" s="225"/>
      <c r="N143" s="226"/>
      <c r="O143" s="226"/>
      <c r="P143" s="226"/>
      <c r="Q143" s="226"/>
      <c r="R143" s="226"/>
      <c r="S143" s="226"/>
      <c r="T143" s="227"/>
      <c r="AT143" s="228" t="s">
        <v>153</v>
      </c>
      <c r="AU143" s="228" t="s">
        <v>86</v>
      </c>
      <c r="AV143" s="13" t="s">
        <v>86</v>
      </c>
      <c r="AW143" s="13" t="s">
        <v>32</v>
      </c>
      <c r="AX143" s="13" t="s">
        <v>84</v>
      </c>
      <c r="AY143" s="228" t="s">
        <v>144</v>
      </c>
    </row>
    <row r="144" spans="1:65" s="2" customFormat="1" ht="16.5" customHeight="1">
      <c r="A144" s="34"/>
      <c r="B144" s="35"/>
      <c r="C144" s="204" t="s">
        <v>179</v>
      </c>
      <c r="D144" s="204" t="s">
        <v>147</v>
      </c>
      <c r="E144" s="205" t="s">
        <v>180</v>
      </c>
      <c r="F144" s="206" t="s">
        <v>181</v>
      </c>
      <c r="G144" s="207" t="s">
        <v>150</v>
      </c>
      <c r="H144" s="208">
        <v>1</v>
      </c>
      <c r="I144" s="209"/>
      <c r="J144" s="210">
        <f>ROUND(I144*H144,2)</f>
        <v>0</v>
      </c>
      <c r="K144" s="206" t="s">
        <v>151</v>
      </c>
      <c r="L144" s="39"/>
      <c r="M144" s="211" t="s">
        <v>1</v>
      </c>
      <c r="N144" s="212" t="s">
        <v>41</v>
      </c>
      <c r="O144" s="71"/>
      <c r="P144" s="213">
        <f>O144*H144</f>
        <v>0</v>
      </c>
      <c r="Q144" s="213">
        <v>0</v>
      </c>
      <c r="R144" s="213">
        <f>Q144*H144</f>
        <v>0</v>
      </c>
      <c r="S144" s="213">
        <v>0</v>
      </c>
      <c r="T144" s="214">
        <f>S144*H144</f>
        <v>0</v>
      </c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R144" s="215" t="s">
        <v>106</v>
      </c>
      <c r="AT144" s="215" t="s">
        <v>147</v>
      </c>
      <c r="AU144" s="215" t="s">
        <v>86</v>
      </c>
      <c r="AY144" s="17" t="s">
        <v>144</v>
      </c>
      <c r="BE144" s="216">
        <f>IF(N144="základní",J144,0)</f>
        <v>0</v>
      </c>
      <c r="BF144" s="216">
        <f>IF(N144="snížená",J144,0)</f>
        <v>0</v>
      </c>
      <c r="BG144" s="216">
        <f>IF(N144="zákl. přenesená",J144,0)</f>
        <v>0</v>
      </c>
      <c r="BH144" s="216">
        <f>IF(N144="sníž. přenesená",J144,0)</f>
        <v>0</v>
      </c>
      <c r="BI144" s="216">
        <f>IF(N144="nulová",J144,0)</f>
        <v>0</v>
      </c>
      <c r="BJ144" s="17" t="s">
        <v>84</v>
      </c>
      <c r="BK144" s="216">
        <f>ROUND(I144*H144,2)</f>
        <v>0</v>
      </c>
      <c r="BL144" s="17" t="s">
        <v>106</v>
      </c>
      <c r="BM144" s="215" t="s">
        <v>182</v>
      </c>
    </row>
    <row r="145" spans="2:51" s="13" customFormat="1" ht="12">
      <c r="B145" s="217"/>
      <c r="C145" s="218"/>
      <c r="D145" s="219" t="s">
        <v>153</v>
      </c>
      <c r="E145" s="220" t="s">
        <v>1</v>
      </c>
      <c r="F145" s="221" t="s">
        <v>183</v>
      </c>
      <c r="G145" s="218"/>
      <c r="H145" s="222">
        <v>1</v>
      </c>
      <c r="I145" s="223"/>
      <c r="J145" s="218"/>
      <c r="K145" s="218"/>
      <c r="L145" s="224"/>
      <c r="M145" s="225"/>
      <c r="N145" s="226"/>
      <c r="O145" s="226"/>
      <c r="P145" s="226"/>
      <c r="Q145" s="226"/>
      <c r="R145" s="226"/>
      <c r="S145" s="226"/>
      <c r="T145" s="227"/>
      <c r="AT145" s="228" t="s">
        <v>153</v>
      </c>
      <c r="AU145" s="228" t="s">
        <v>86</v>
      </c>
      <c r="AV145" s="13" t="s">
        <v>86</v>
      </c>
      <c r="AW145" s="13" t="s">
        <v>32</v>
      </c>
      <c r="AX145" s="13" t="s">
        <v>84</v>
      </c>
      <c r="AY145" s="228" t="s">
        <v>144</v>
      </c>
    </row>
    <row r="146" spans="1:65" s="2" customFormat="1" ht="21.75" customHeight="1">
      <c r="A146" s="34"/>
      <c r="B146" s="35"/>
      <c r="C146" s="204" t="s">
        <v>184</v>
      </c>
      <c r="D146" s="204" t="s">
        <v>147</v>
      </c>
      <c r="E146" s="205" t="s">
        <v>185</v>
      </c>
      <c r="F146" s="206" t="s">
        <v>186</v>
      </c>
      <c r="G146" s="207" t="s">
        <v>150</v>
      </c>
      <c r="H146" s="208">
        <v>1</v>
      </c>
      <c r="I146" s="209"/>
      <c r="J146" s="210">
        <f>ROUND(I146*H146,2)</f>
        <v>0</v>
      </c>
      <c r="K146" s="206" t="s">
        <v>187</v>
      </c>
      <c r="L146" s="39"/>
      <c r="M146" s="211" t="s">
        <v>1</v>
      </c>
      <c r="N146" s="212" t="s">
        <v>41</v>
      </c>
      <c r="O146" s="71"/>
      <c r="P146" s="213">
        <f>O146*H146</f>
        <v>0</v>
      </c>
      <c r="Q146" s="213">
        <v>0</v>
      </c>
      <c r="R146" s="213">
        <f>Q146*H146</f>
        <v>0</v>
      </c>
      <c r="S146" s="213">
        <v>0</v>
      </c>
      <c r="T146" s="214">
        <f>S146*H146</f>
        <v>0</v>
      </c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215" t="s">
        <v>106</v>
      </c>
      <c r="AT146" s="215" t="s">
        <v>147</v>
      </c>
      <c r="AU146" s="215" t="s">
        <v>86</v>
      </c>
      <c r="AY146" s="17" t="s">
        <v>144</v>
      </c>
      <c r="BE146" s="216">
        <f>IF(N146="základní",J146,0)</f>
        <v>0</v>
      </c>
      <c r="BF146" s="216">
        <f>IF(N146="snížená",J146,0)</f>
        <v>0</v>
      </c>
      <c r="BG146" s="216">
        <f>IF(N146="zákl. přenesená",J146,0)</f>
        <v>0</v>
      </c>
      <c r="BH146" s="216">
        <f>IF(N146="sníž. přenesená",J146,0)</f>
        <v>0</v>
      </c>
      <c r="BI146" s="216">
        <f>IF(N146="nulová",J146,0)</f>
        <v>0</v>
      </c>
      <c r="BJ146" s="17" t="s">
        <v>84</v>
      </c>
      <c r="BK146" s="216">
        <f>ROUND(I146*H146,2)</f>
        <v>0</v>
      </c>
      <c r="BL146" s="17" t="s">
        <v>106</v>
      </c>
      <c r="BM146" s="215" t="s">
        <v>188</v>
      </c>
    </row>
    <row r="147" spans="2:51" s="13" customFormat="1" ht="12">
      <c r="B147" s="217"/>
      <c r="C147" s="218"/>
      <c r="D147" s="219" t="s">
        <v>153</v>
      </c>
      <c r="E147" s="220" t="s">
        <v>1</v>
      </c>
      <c r="F147" s="221" t="s">
        <v>178</v>
      </c>
      <c r="G147" s="218"/>
      <c r="H147" s="222">
        <v>1</v>
      </c>
      <c r="I147" s="223"/>
      <c r="J147" s="218"/>
      <c r="K147" s="218"/>
      <c r="L147" s="224"/>
      <c r="M147" s="225"/>
      <c r="N147" s="226"/>
      <c r="O147" s="226"/>
      <c r="P147" s="226"/>
      <c r="Q147" s="226"/>
      <c r="R147" s="226"/>
      <c r="S147" s="226"/>
      <c r="T147" s="227"/>
      <c r="AT147" s="228" t="s">
        <v>153</v>
      </c>
      <c r="AU147" s="228" t="s">
        <v>86</v>
      </c>
      <c r="AV147" s="13" t="s">
        <v>86</v>
      </c>
      <c r="AW147" s="13" t="s">
        <v>32</v>
      </c>
      <c r="AX147" s="13" t="s">
        <v>84</v>
      </c>
      <c r="AY147" s="228" t="s">
        <v>144</v>
      </c>
    </row>
    <row r="148" spans="1:65" s="2" customFormat="1" ht="16.5" customHeight="1">
      <c r="A148" s="34"/>
      <c r="B148" s="35"/>
      <c r="C148" s="204" t="s">
        <v>189</v>
      </c>
      <c r="D148" s="204" t="s">
        <v>147</v>
      </c>
      <c r="E148" s="205" t="s">
        <v>190</v>
      </c>
      <c r="F148" s="206" t="s">
        <v>191</v>
      </c>
      <c r="G148" s="207" t="s">
        <v>150</v>
      </c>
      <c r="H148" s="208">
        <v>1</v>
      </c>
      <c r="I148" s="209"/>
      <c r="J148" s="210">
        <f>ROUND(I148*H148,2)</f>
        <v>0</v>
      </c>
      <c r="K148" s="206" t="s">
        <v>187</v>
      </c>
      <c r="L148" s="39"/>
      <c r="M148" s="211" t="s">
        <v>1</v>
      </c>
      <c r="N148" s="212" t="s">
        <v>41</v>
      </c>
      <c r="O148" s="71"/>
      <c r="P148" s="213">
        <f>O148*H148</f>
        <v>0</v>
      </c>
      <c r="Q148" s="213">
        <v>0</v>
      </c>
      <c r="R148" s="213">
        <f>Q148*H148</f>
        <v>0</v>
      </c>
      <c r="S148" s="213">
        <v>0</v>
      </c>
      <c r="T148" s="214">
        <f>S148*H148</f>
        <v>0</v>
      </c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R148" s="215" t="s">
        <v>106</v>
      </c>
      <c r="AT148" s="215" t="s">
        <v>147</v>
      </c>
      <c r="AU148" s="215" t="s">
        <v>86</v>
      </c>
      <c r="AY148" s="17" t="s">
        <v>144</v>
      </c>
      <c r="BE148" s="216">
        <f>IF(N148="základní",J148,0)</f>
        <v>0</v>
      </c>
      <c r="BF148" s="216">
        <f>IF(N148="snížená",J148,0)</f>
        <v>0</v>
      </c>
      <c r="BG148" s="216">
        <f>IF(N148="zákl. přenesená",J148,0)</f>
        <v>0</v>
      </c>
      <c r="BH148" s="216">
        <f>IF(N148="sníž. přenesená",J148,0)</f>
        <v>0</v>
      </c>
      <c r="BI148" s="216">
        <f>IF(N148="nulová",J148,0)</f>
        <v>0</v>
      </c>
      <c r="BJ148" s="17" t="s">
        <v>84</v>
      </c>
      <c r="BK148" s="216">
        <f>ROUND(I148*H148,2)</f>
        <v>0</v>
      </c>
      <c r="BL148" s="17" t="s">
        <v>106</v>
      </c>
      <c r="BM148" s="215" t="s">
        <v>192</v>
      </c>
    </row>
    <row r="149" spans="2:51" s="13" customFormat="1" ht="12">
      <c r="B149" s="217"/>
      <c r="C149" s="218"/>
      <c r="D149" s="219" t="s">
        <v>153</v>
      </c>
      <c r="E149" s="220" t="s">
        <v>1</v>
      </c>
      <c r="F149" s="221" t="s">
        <v>178</v>
      </c>
      <c r="G149" s="218"/>
      <c r="H149" s="222">
        <v>1</v>
      </c>
      <c r="I149" s="223"/>
      <c r="J149" s="218"/>
      <c r="K149" s="218"/>
      <c r="L149" s="224"/>
      <c r="M149" s="225"/>
      <c r="N149" s="226"/>
      <c r="O149" s="226"/>
      <c r="P149" s="226"/>
      <c r="Q149" s="226"/>
      <c r="R149" s="226"/>
      <c r="S149" s="226"/>
      <c r="T149" s="227"/>
      <c r="AT149" s="228" t="s">
        <v>153</v>
      </c>
      <c r="AU149" s="228" t="s">
        <v>86</v>
      </c>
      <c r="AV149" s="13" t="s">
        <v>86</v>
      </c>
      <c r="AW149" s="13" t="s">
        <v>32</v>
      </c>
      <c r="AX149" s="13" t="s">
        <v>84</v>
      </c>
      <c r="AY149" s="228" t="s">
        <v>144</v>
      </c>
    </row>
    <row r="150" spans="1:65" s="2" customFormat="1" ht="16.5" customHeight="1">
      <c r="A150" s="34"/>
      <c r="B150" s="35"/>
      <c r="C150" s="204" t="s">
        <v>193</v>
      </c>
      <c r="D150" s="204" t="s">
        <v>147</v>
      </c>
      <c r="E150" s="205" t="s">
        <v>194</v>
      </c>
      <c r="F150" s="206" t="s">
        <v>195</v>
      </c>
      <c r="G150" s="207" t="s">
        <v>92</v>
      </c>
      <c r="H150" s="208">
        <v>3.2</v>
      </c>
      <c r="I150" s="209"/>
      <c r="J150" s="210">
        <f>ROUND(I150*H150,2)</f>
        <v>0</v>
      </c>
      <c r="K150" s="206" t="s">
        <v>151</v>
      </c>
      <c r="L150" s="39"/>
      <c r="M150" s="211" t="s">
        <v>1</v>
      </c>
      <c r="N150" s="212" t="s">
        <v>41</v>
      </c>
      <c r="O150" s="71"/>
      <c r="P150" s="213">
        <f>O150*H150</f>
        <v>0</v>
      </c>
      <c r="Q150" s="213">
        <v>0</v>
      </c>
      <c r="R150" s="213">
        <f>Q150*H150</f>
        <v>0</v>
      </c>
      <c r="S150" s="213">
        <v>0</v>
      </c>
      <c r="T150" s="214">
        <f>S150*H150</f>
        <v>0</v>
      </c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R150" s="215" t="s">
        <v>106</v>
      </c>
      <c r="AT150" s="215" t="s">
        <v>147</v>
      </c>
      <c r="AU150" s="215" t="s">
        <v>86</v>
      </c>
      <c r="AY150" s="17" t="s">
        <v>144</v>
      </c>
      <c r="BE150" s="216">
        <f>IF(N150="základní",J150,0)</f>
        <v>0</v>
      </c>
      <c r="BF150" s="216">
        <f>IF(N150="snížená",J150,0)</f>
        <v>0</v>
      </c>
      <c r="BG150" s="216">
        <f>IF(N150="zákl. přenesená",J150,0)</f>
        <v>0</v>
      </c>
      <c r="BH150" s="216">
        <f>IF(N150="sníž. přenesená",J150,0)</f>
        <v>0</v>
      </c>
      <c r="BI150" s="216">
        <f>IF(N150="nulová",J150,0)</f>
        <v>0</v>
      </c>
      <c r="BJ150" s="17" t="s">
        <v>84</v>
      </c>
      <c r="BK150" s="216">
        <f>ROUND(I150*H150,2)</f>
        <v>0</v>
      </c>
      <c r="BL150" s="17" t="s">
        <v>106</v>
      </c>
      <c r="BM150" s="215" t="s">
        <v>196</v>
      </c>
    </row>
    <row r="151" spans="2:51" s="13" customFormat="1" ht="12">
      <c r="B151" s="217"/>
      <c r="C151" s="218"/>
      <c r="D151" s="219" t="s">
        <v>153</v>
      </c>
      <c r="E151" s="220" t="s">
        <v>1</v>
      </c>
      <c r="F151" s="221" t="s">
        <v>90</v>
      </c>
      <c r="G151" s="218"/>
      <c r="H151" s="222">
        <v>3.2</v>
      </c>
      <c r="I151" s="223"/>
      <c r="J151" s="218"/>
      <c r="K151" s="218"/>
      <c r="L151" s="224"/>
      <c r="M151" s="225"/>
      <c r="N151" s="226"/>
      <c r="O151" s="226"/>
      <c r="P151" s="226"/>
      <c r="Q151" s="226"/>
      <c r="R151" s="226"/>
      <c r="S151" s="226"/>
      <c r="T151" s="227"/>
      <c r="AT151" s="228" t="s">
        <v>153</v>
      </c>
      <c r="AU151" s="228" t="s">
        <v>86</v>
      </c>
      <c r="AV151" s="13" t="s">
        <v>86</v>
      </c>
      <c r="AW151" s="13" t="s">
        <v>32</v>
      </c>
      <c r="AX151" s="13" t="s">
        <v>84</v>
      </c>
      <c r="AY151" s="228" t="s">
        <v>144</v>
      </c>
    </row>
    <row r="152" spans="1:65" s="2" customFormat="1" ht="16.5" customHeight="1">
      <c r="A152" s="34"/>
      <c r="B152" s="35"/>
      <c r="C152" s="204" t="s">
        <v>197</v>
      </c>
      <c r="D152" s="204" t="s">
        <v>147</v>
      </c>
      <c r="E152" s="205" t="s">
        <v>198</v>
      </c>
      <c r="F152" s="206" t="s">
        <v>199</v>
      </c>
      <c r="G152" s="207" t="s">
        <v>92</v>
      </c>
      <c r="H152" s="208">
        <v>1.12</v>
      </c>
      <c r="I152" s="209"/>
      <c r="J152" s="210">
        <f>ROUND(I152*H152,2)</f>
        <v>0</v>
      </c>
      <c r="K152" s="206" t="s">
        <v>187</v>
      </c>
      <c r="L152" s="39"/>
      <c r="M152" s="211" t="s">
        <v>1</v>
      </c>
      <c r="N152" s="212" t="s">
        <v>41</v>
      </c>
      <c r="O152" s="71"/>
      <c r="P152" s="213">
        <f>O152*H152</f>
        <v>0</v>
      </c>
      <c r="Q152" s="213">
        <v>0</v>
      </c>
      <c r="R152" s="213">
        <f>Q152*H152</f>
        <v>0</v>
      </c>
      <c r="S152" s="213">
        <v>0</v>
      </c>
      <c r="T152" s="21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5" t="s">
        <v>106</v>
      </c>
      <c r="AT152" s="215" t="s">
        <v>147</v>
      </c>
      <c r="AU152" s="215" t="s">
        <v>86</v>
      </c>
      <c r="AY152" s="17" t="s">
        <v>144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7" t="s">
        <v>84</v>
      </c>
      <c r="BK152" s="216">
        <f>ROUND(I152*H152,2)</f>
        <v>0</v>
      </c>
      <c r="BL152" s="17" t="s">
        <v>106</v>
      </c>
      <c r="BM152" s="215" t="s">
        <v>200</v>
      </c>
    </row>
    <row r="153" spans="2:51" s="13" customFormat="1" ht="12">
      <c r="B153" s="217"/>
      <c r="C153" s="218"/>
      <c r="D153" s="219" t="s">
        <v>153</v>
      </c>
      <c r="E153" s="220" t="s">
        <v>201</v>
      </c>
      <c r="F153" s="221" t="s">
        <v>202</v>
      </c>
      <c r="G153" s="218"/>
      <c r="H153" s="222">
        <v>1.12</v>
      </c>
      <c r="I153" s="223"/>
      <c r="J153" s="218"/>
      <c r="K153" s="218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153</v>
      </c>
      <c r="AU153" s="228" t="s">
        <v>86</v>
      </c>
      <c r="AV153" s="13" t="s">
        <v>86</v>
      </c>
      <c r="AW153" s="13" t="s">
        <v>32</v>
      </c>
      <c r="AX153" s="13" t="s">
        <v>84</v>
      </c>
      <c r="AY153" s="228" t="s">
        <v>144</v>
      </c>
    </row>
    <row r="154" spans="1:65" s="2" customFormat="1" ht="16.5" customHeight="1">
      <c r="A154" s="34"/>
      <c r="B154" s="35"/>
      <c r="C154" s="204" t="s">
        <v>203</v>
      </c>
      <c r="D154" s="204" t="s">
        <v>147</v>
      </c>
      <c r="E154" s="205" t="s">
        <v>204</v>
      </c>
      <c r="F154" s="206" t="s">
        <v>205</v>
      </c>
      <c r="G154" s="207" t="s">
        <v>206</v>
      </c>
      <c r="H154" s="208">
        <v>0.616</v>
      </c>
      <c r="I154" s="209"/>
      <c r="J154" s="210">
        <f>ROUND(I154*H154,2)</f>
        <v>0</v>
      </c>
      <c r="K154" s="206" t="s">
        <v>187</v>
      </c>
      <c r="L154" s="39"/>
      <c r="M154" s="211" t="s">
        <v>1</v>
      </c>
      <c r="N154" s="212" t="s">
        <v>41</v>
      </c>
      <c r="O154" s="71"/>
      <c r="P154" s="213">
        <f>O154*H154</f>
        <v>0</v>
      </c>
      <c r="Q154" s="213">
        <v>0</v>
      </c>
      <c r="R154" s="213">
        <f>Q154*H154</f>
        <v>0</v>
      </c>
      <c r="S154" s="213">
        <v>0</v>
      </c>
      <c r="T154" s="21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5" t="s">
        <v>106</v>
      </c>
      <c r="AT154" s="215" t="s">
        <v>147</v>
      </c>
      <c r="AU154" s="215" t="s">
        <v>86</v>
      </c>
      <c r="AY154" s="17" t="s">
        <v>144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84</v>
      </c>
      <c r="BK154" s="216">
        <f>ROUND(I154*H154,2)</f>
        <v>0</v>
      </c>
      <c r="BL154" s="17" t="s">
        <v>106</v>
      </c>
      <c r="BM154" s="215" t="s">
        <v>207</v>
      </c>
    </row>
    <row r="155" spans="2:51" s="13" customFormat="1" ht="12">
      <c r="B155" s="217"/>
      <c r="C155" s="218"/>
      <c r="D155" s="219" t="s">
        <v>153</v>
      </c>
      <c r="E155" s="220" t="s">
        <v>1</v>
      </c>
      <c r="F155" s="221" t="s">
        <v>208</v>
      </c>
      <c r="G155" s="218"/>
      <c r="H155" s="222">
        <v>0.616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153</v>
      </c>
      <c r="AU155" s="228" t="s">
        <v>86</v>
      </c>
      <c r="AV155" s="13" t="s">
        <v>86</v>
      </c>
      <c r="AW155" s="13" t="s">
        <v>32</v>
      </c>
      <c r="AX155" s="13" t="s">
        <v>84</v>
      </c>
      <c r="AY155" s="228" t="s">
        <v>144</v>
      </c>
    </row>
    <row r="156" spans="2:63" s="12" customFormat="1" ht="22.9" customHeight="1">
      <c r="B156" s="188"/>
      <c r="C156" s="189"/>
      <c r="D156" s="190" t="s">
        <v>75</v>
      </c>
      <c r="E156" s="202" t="s">
        <v>209</v>
      </c>
      <c r="F156" s="202" t="s">
        <v>210</v>
      </c>
      <c r="G156" s="189"/>
      <c r="H156" s="189"/>
      <c r="I156" s="192"/>
      <c r="J156" s="203">
        <f>BK156</f>
        <v>0</v>
      </c>
      <c r="K156" s="189"/>
      <c r="L156" s="194"/>
      <c r="M156" s="195"/>
      <c r="N156" s="196"/>
      <c r="O156" s="196"/>
      <c r="P156" s="197">
        <f>P157+P174+P239+P252</f>
        <v>0</v>
      </c>
      <c r="Q156" s="196"/>
      <c r="R156" s="197">
        <f>R157+R174+R239+R252</f>
        <v>1.8278349999999999</v>
      </c>
      <c r="S156" s="196"/>
      <c r="T156" s="198">
        <f>T157+T174+T239+T252</f>
        <v>0</v>
      </c>
      <c r="AR156" s="199" t="s">
        <v>106</v>
      </c>
      <c r="AT156" s="200" t="s">
        <v>75</v>
      </c>
      <c r="AU156" s="200" t="s">
        <v>84</v>
      </c>
      <c r="AY156" s="199" t="s">
        <v>144</v>
      </c>
      <c r="BK156" s="201">
        <f>BK157+BK174+BK239+BK252</f>
        <v>0</v>
      </c>
    </row>
    <row r="157" spans="2:63" s="12" customFormat="1" ht="20.85" customHeight="1">
      <c r="B157" s="188"/>
      <c r="C157" s="189"/>
      <c r="D157" s="190" t="s">
        <v>75</v>
      </c>
      <c r="E157" s="202" t="s">
        <v>211</v>
      </c>
      <c r="F157" s="202" t="s">
        <v>212</v>
      </c>
      <c r="G157" s="189"/>
      <c r="H157" s="189"/>
      <c r="I157" s="192"/>
      <c r="J157" s="203">
        <f>BK157</f>
        <v>0</v>
      </c>
      <c r="K157" s="189"/>
      <c r="L157" s="194"/>
      <c r="M157" s="195"/>
      <c r="N157" s="196"/>
      <c r="O157" s="196"/>
      <c r="P157" s="197">
        <f>SUM(P158:P173)</f>
        <v>0</v>
      </c>
      <c r="Q157" s="196"/>
      <c r="R157" s="197">
        <f>SUM(R158:R173)</f>
        <v>3.5000000000000004E-05</v>
      </c>
      <c r="S157" s="196"/>
      <c r="T157" s="198">
        <f>SUM(T158:T173)</f>
        <v>0</v>
      </c>
      <c r="AR157" s="199" t="s">
        <v>106</v>
      </c>
      <c r="AT157" s="200" t="s">
        <v>75</v>
      </c>
      <c r="AU157" s="200" t="s">
        <v>86</v>
      </c>
      <c r="AY157" s="199" t="s">
        <v>144</v>
      </c>
      <c r="BK157" s="201">
        <f>SUM(BK158:BK173)</f>
        <v>0</v>
      </c>
    </row>
    <row r="158" spans="1:65" s="2" customFormat="1" ht="16.5" customHeight="1">
      <c r="A158" s="34"/>
      <c r="B158" s="35"/>
      <c r="C158" s="204" t="s">
        <v>213</v>
      </c>
      <c r="D158" s="204" t="s">
        <v>147</v>
      </c>
      <c r="E158" s="205" t="s">
        <v>214</v>
      </c>
      <c r="F158" s="206" t="s">
        <v>215</v>
      </c>
      <c r="G158" s="207" t="s">
        <v>102</v>
      </c>
      <c r="H158" s="208">
        <v>70</v>
      </c>
      <c r="I158" s="209"/>
      <c r="J158" s="210">
        <f>ROUND(I158*H158,2)</f>
        <v>0</v>
      </c>
      <c r="K158" s="206" t="s">
        <v>151</v>
      </c>
      <c r="L158" s="39"/>
      <c r="M158" s="211" t="s">
        <v>1</v>
      </c>
      <c r="N158" s="212" t="s">
        <v>41</v>
      </c>
      <c r="O158" s="71"/>
      <c r="P158" s="213">
        <f>O158*H158</f>
        <v>0</v>
      </c>
      <c r="Q158" s="213">
        <v>0</v>
      </c>
      <c r="R158" s="213">
        <f>Q158*H158</f>
        <v>0</v>
      </c>
      <c r="S158" s="213">
        <v>0</v>
      </c>
      <c r="T158" s="214">
        <f>S158*H158</f>
        <v>0</v>
      </c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R158" s="215" t="s">
        <v>106</v>
      </c>
      <c r="AT158" s="215" t="s">
        <v>147</v>
      </c>
      <c r="AU158" s="215" t="s">
        <v>94</v>
      </c>
      <c r="AY158" s="17" t="s">
        <v>144</v>
      </c>
      <c r="BE158" s="216">
        <f>IF(N158="základní",J158,0)</f>
        <v>0</v>
      </c>
      <c r="BF158" s="216">
        <f>IF(N158="snížená",J158,0)</f>
        <v>0</v>
      </c>
      <c r="BG158" s="216">
        <f>IF(N158="zákl. přenesená",J158,0)</f>
        <v>0</v>
      </c>
      <c r="BH158" s="216">
        <f>IF(N158="sníž. přenesená",J158,0)</f>
        <v>0</v>
      </c>
      <c r="BI158" s="216">
        <f>IF(N158="nulová",J158,0)</f>
        <v>0</v>
      </c>
      <c r="BJ158" s="17" t="s">
        <v>84</v>
      </c>
      <c r="BK158" s="216">
        <f>ROUND(I158*H158,2)</f>
        <v>0</v>
      </c>
      <c r="BL158" s="17" t="s">
        <v>106</v>
      </c>
      <c r="BM158" s="215" t="s">
        <v>216</v>
      </c>
    </row>
    <row r="159" spans="2:51" s="13" customFormat="1" ht="12">
      <c r="B159" s="217"/>
      <c r="C159" s="218"/>
      <c r="D159" s="219" t="s">
        <v>153</v>
      </c>
      <c r="E159" s="220" t="s">
        <v>1</v>
      </c>
      <c r="F159" s="221" t="s">
        <v>100</v>
      </c>
      <c r="G159" s="218"/>
      <c r="H159" s="222">
        <v>70</v>
      </c>
      <c r="I159" s="223"/>
      <c r="J159" s="218"/>
      <c r="K159" s="218"/>
      <c r="L159" s="224"/>
      <c r="M159" s="225"/>
      <c r="N159" s="226"/>
      <c r="O159" s="226"/>
      <c r="P159" s="226"/>
      <c r="Q159" s="226"/>
      <c r="R159" s="226"/>
      <c r="S159" s="226"/>
      <c r="T159" s="227"/>
      <c r="AT159" s="228" t="s">
        <v>153</v>
      </c>
      <c r="AU159" s="228" t="s">
        <v>94</v>
      </c>
      <c r="AV159" s="13" t="s">
        <v>86</v>
      </c>
      <c r="AW159" s="13" t="s">
        <v>32</v>
      </c>
      <c r="AX159" s="13" t="s">
        <v>84</v>
      </c>
      <c r="AY159" s="228" t="s">
        <v>144</v>
      </c>
    </row>
    <row r="160" spans="1:65" s="2" customFormat="1" ht="16.5" customHeight="1">
      <c r="A160" s="34"/>
      <c r="B160" s="35"/>
      <c r="C160" s="204" t="s">
        <v>217</v>
      </c>
      <c r="D160" s="204" t="s">
        <v>147</v>
      </c>
      <c r="E160" s="205" t="s">
        <v>218</v>
      </c>
      <c r="F160" s="206" t="s">
        <v>219</v>
      </c>
      <c r="G160" s="207" t="s">
        <v>102</v>
      </c>
      <c r="H160" s="208">
        <v>70</v>
      </c>
      <c r="I160" s="209"/>
      <c r="J160" s="210">
        <f>ROUND(I160*H160,2)</f>
        <v>0</v>
      </c>
      <c r="K160" s="206" t="s">
        <v>151</v>
      </c>
      <c r="L160" s="39"/>
      <c r="M160" s="211" t="s">
        <v>1</v>
      </c>
      <c r="N160" s="212" t="s">
        <v>41</v>
      </c>
      <c r="O160" s="71"/>
      <c r="P160" s="213">
        <f>O160*H160</f>
        <v>0</v>
      </c>
      <c r="Q160" s="213">
        <v>0</v>
      </c>
      <c r="R160" s="213">
        <f>Q160*H160</f>
        <v>0</v>
      </c>
      <c r="S160" s="213">
        <v>0</v>
      </c>
      <c r="T160" s="214">
        <f>S160*H160</f>
        <v>0</v>
      </c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215" t="s">
        <v>106</v>
      </c>
      <c r="AT160" s="215" t="s">
        <v>147</v>
      </c>
      <c r="AU160" s="215" t="s">
        <v>94</v>
      </c>
      <c r="AY160" s="17" t="s">
        <v>144</v>
      </c>
      <c r="BE160" s="216">
        <f>IF(N160="základní",J160,0)</f>
        <v>0</v>
      </c>
      <c r="BF160" s="216">
        <f>IF(N160="snížená",J160,0)</f>
        <v>0</v>
      </c>
      <c r="BG160" s="216">
        <f>IF(N160="zákl. přenesená",J160,0)</f>
        <v>0</v>
      </c>
      <c r="BH160" s="216">
        <f>IF(N160="sníž. přenesená",J160,0)</f>
        <v>0</v>
      </c>
      <c r="BI160" s="216">
        <f>IF(N160="nulová",J160,0)</f>
        <v>0</v>
      </c>
      <c r="BJ160" s="17" t="s">
        <v>84</v>
      </c>
      <c r="BK160" s="216">
        <f>ROUND(I160*H160,2)</f>
        <v>0</v>
      </c>
      <c r="BL160" s="17" t="s">
        <v>106</v>
      </c>
      <c r="BM160" s="215" t="s">
        <v>220</v>
      </c>
    </row>
    <row r="161" spans="2:51" s="13" customFormat="1" ht="12">
      <c r="B161" s="217"/>
      <c r="C161" s="218"/>
      <c r="D161" s="219" t="s">
        <v>153</v>
      </c>
      <c r="E161" s="220" t="s">
        <v>1</v>
      </c>
      <c r="F161" s="221" t="s">
        <v>100</v>
      </c>
      <c r="G161" s="218"/>
      <c r="H161" s="222">
        <v>70</v>
      </c>
      <c r="I161" s="223"/>
      <c r="J161" s="218"/>
      <c r="K161" s="218"/>
      <c r="L161" s="224"/>
      <c r="M161" s="225"/>
      <c r="N161" s="226"/>
      <c r="O161" s="226"/>
      <c r="P161" s="226"/>
      <c r="Q161" s="226"/>
      <c r="R161" s="226"/>
      <c r="S161" s="226"/>
      <c r="T161" s="227"/>
      <c r="AT161" s="228" t="s">
        <v>153</v>
      </c>
      <c r="AU161" s="228" t="s">
        <v>94</v>
      </c>
      <c r="AV161" s="13" t="s">
        <v>86</v>
      </c>
      <c r="AW161" s="13" t="s">
        <v>32</v>
      </c>
      <c r="AX161" s="13" t="s">
        <v>84</v>
      </c>
      <c r="AY161" s="228" t="s">
        <v>144</v>
      </c>
    </row>
    <row r="162" spans="1:65" s="2" customFormat="1" ht="16.5" customHeight="1">
      <c r="A162" s="34"/>
      <c r="B162" s="35"/>
      <c r="C162" s="204" t="s">
        <v>8</v>
      </c>
      <c r="D162" s="204" t="s">
        <v>147</v>
      </c>
      <c r="E162" s="205" t="s">
        <v>198</v>
      </c>
      <c r="F162" s="206" t="s">
        <v>199</v>
      </c>
      <c r="G162" s="207" t="s">
        <v>92</v>
      </c>
      <c r="H162" s="208">
        <v>7</v>
      </c>
      <c r="I162" s="209"/>
      <c r="J162" s="210">
        <f>ROUND(I162*H162,2)</f>
        <v>0</v>
      </c>
      <c r="K162" s="206" t="s">
        <v>187</v>
      </c>
      <c r="L162" s="39"/>
      <c r="M162" s="211" t="s">
        <v>1</v>
      </c>
      <c r="N162" s="212" t="s">
        <v>41</v>
      </c>
      <c r="O162" s="71"/>
      <c r="P162" s="213">
        <f>O162*H162</f>
        <v>0</v>
      </c>
      <c r="Q162" s="213">
        <v>0</v>
      </c>
      <c r="R162" s="213">
        <f>Q162*H162</f>
        <v>0</v>
      </c>
      <c r="S162" s="213">
        <v>0</v>
      </c>
      <c r="T162" s="214">
        <f>S162*H162</f>
        <v>0</v>
      </c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R162" s="215" t="s">
        <v>106</v>
      </c>
      <c r="AT162" s="215" t="s">
        <v>147</v>
      </c>
      <c r="AU162" s="215" t="s">
        <v>94</v>
      </c>
      <c r="AY162" s="17" t="s">
        <v>144</v>
      </c>
      <c r="BE162" s="216">
        <f>IF(N162="základní",J162,0)</f>
        <v>0</v>
      </c>
      <c r="BF162" s="216">
        <f>IF(N162="snížená",J162,0)</f>
        <v>0</v>
      </c>
      <c r="BG162" s="216">
        <f>IF(N162="zákl. přenesená",J162,0)</f>
        <v>0</v>
      </c>
      <c r="BH162" s="216">
        <f>IF(N162="sníž. přenesená",J162,0)</f>
        <v>0</v>
      </c>
      <c r="BI162" s="216">
        <f>IF(N162="nulová",J162,0)</f>
        <v>0</v>
      </c>
      <c r="BJ162" s="17" t="s">
        <v>84</v>
      </c>
      <c r="BK162" s="216">
        <f>ROUND(I162*H162,2)</f>
        <v>0</v>
      </c>
      <c r="BL162" s="17" t="s">
        <v>106</v>
      </c>
      <c r="BM162" s="215" t="s">
        <v>221</v>
      </c>
    </row>
    <row r="163" spans="2:51" s="13" customFormat="1" ht="12">
      <c r="B163" s="217"/>
      <c r="C163" s="218"/>
      <c r="D163" s="219" t="s">
        <v>153</v>
      </c>
      <c r="E163" s="220" t="s">
        <v>222</v>
      </c>
      <c r="F163" s="221" t="s">
        <v>223</v>
      </c>
      <c r="G163" s="218"/>
      <c r="H163" s="222">
        <v>7</v>
      </c>
      <c r="I163" s="223"/>
      <c r="J163" s="218"/>
      <c r="K163" s="218"/>
      <c r="L163" s="224"/>
      <c r="M163" s="225"/>
      <c r="N163" s="226"/>
      <c r="O163" s="226"/>
      <c r="P163" s="226"/>
      <c r="Q163" s="226"/>
      <c r="R163" s="226"/>
      <c r="S163" s="226"/>
      <c r="T163" s="227"/>
      <c r="AT163" s="228" t="s">
        <v>153</v>
      </c>
      <c r="AU163" s="228" t="s">
        <v>94</v>
      </c>
      <c r="AV163" s="13" t="s">
        <v>86</v>
      </c>
      <c r="AW163" s="13" t="s">
        <v>32</v>
      </c>
      <c r="AX163" s="13" t="s">
        <v>84</v>
      </c>
      <c r="AY163" s="228" t="s">
        <v>144</v>
      </c>
    </row>
    <row r="164" spans="1:65" s="2" customFormat="1" ht="16.5" customHeight="1">
      <c r="A164" s="34"/>
      <c r="B164" s="35"/>
      <c r="C164" s="204" t="s">
        <v>224</v>
      </c>
      <c r="D164" s="204" t="s">
        <v>147</v>
      </c>
      <c r="E164" s="205" t="s">
        <v>225</v>
      </c>
      <c r="F164" s="206" t="s">
        <v>226</v>
      </c>
      <c r="G164" s="207" t="s">
        <v>206</v>
      </c>
      <c r="H164" s="208">
        <v>3.85</v>
      </c>
      <c r="I164" s="209"/>
      <c r="J164" s="210">
        <f>ROUND(I164*H164,2)</f>
        <v>0</v>
      </c>
      <c r="K164" s="206" t="s">
        <v>151</v>
      </c>
      <c r="L164" s="39"/>
      <c r="M164" s="211" t="s">
        <v>1</v>
      </c>
      <c r="N164" s="212" t="s">
        <v>41</v>
      </c>
      <c r="O164" s="71"/>
      <c r="P164" s="213">
        <f>O164*H164</f>
        <v>0</v>
      </c>
      <c r="Q164" s="213">
        <v>0</v>
      </c>
      <c r="R164" s="213">
        <f>Q164*H164</f>
        <v>0</v>
      </c>
      <c r="S164" s="213">
        <v>0</v>
      </c>
      <c r="T164" s="214">
        <f>S164*H164</f>
        <v>0</v>
      </c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R164" s="215" t="s">
        <v>106</v>
      </c>
      <c r="AT164" s="215" t="s">
        <v>147</v>
      </c>
      <c r="AU164" s="215" t="s">
        <v>94</v>
      </c>
      <c r="AY164" s="17" t="s">
        <v>144</v>
      </c>
      <c r="BE164" s="216">
        <f>IF(N164="základní",J164,0)</f>
        <v>0</v>
      </c>
      <c r="BF164" s="216">
        <f>IF(N164="snížená",J164,0)</f>
        <v>0</v>
      </c>
      <c r="BG164" s="216">
        <f>IF(N164="zákl. přenesená",J164,0)</f>
        <v>0</v>
      </c>
      <c r="BH164" s="216">
        <f>IF(N164="sníž. přenesená",J164,0)</f>
        <v>0</v>
      </c>
      <c r="BI164" s="216">
        <f>IF(N164="nulová",J164,0)</f>
        <v>0</v>
      </c>
      <c r="BJ164" s="17" t="s">
        <v>84</v>
      </c>
      <c r="BK164" s="216">
        <f>ROUND(I164*H164,2)</f>
        <v>0</v>
      </c>
      <c r="BL164" s="17" t="s">
        <v>106</v>
      </c>
      <c r="BM164" s="215" t="s">
        <v>227</v>
      </c>
    </row>
    <row r="165" spans="2:51" s="13" customFormat="1" ht="12">
      <c r="B165" s="217"/>
      <c r="C165" s="218"/>
      <c r="D165" s="219" t="s">
        <v>153</v>
      </c>
      <c r="E165" s="220" t="s">
        <v>1</v>
      </c>
      <c r="F165" s="221" t="s">
        <v>228</v>
      </c>
      <c r="G165" s="218"/>
      <c r="H165" s="222">
        <v>3.85</v>
      </c>
      <c r="I165" s="223"/>
      <c r="J165" s="218"/>
      <c r="K165" s="218"/>
      <c r="L165" s="224"/>
      <c r="M165" s="225"/>
      <c r="N165" s="226"/>
      <c r="O165" s="226"/>
      <c r="P165" s="226"/>
      <c r="Q165" s="226"/>
      <c r="R165" s="226"/>
      <c r="S165" s="226"/>
      <c r="T165" s="227"/>
      <c r="AT165" s="228" t="s">
        <v>153</v>
      </c>
      <c r="AU165" s="228" t="s">
        <v>94</v>
      </c>
      <c r="AV165" s="13" t="s">
        <v>86</v>
      </c>
      <c r="AW165" s="13" t="s">
        <v>32</v>
      </c>
      <c r="AX165" s="13" t="s">
        <v>84</v>
      </c>
      <c r="AY165" s="228" t="s">
        <v>144</v>
      </c>
    </row>
    <row r="166" spans="1:65" s="2" customFormat="1" ht="16.5" customHeight="1">
      <c r="A166" s="34"/>
      <c r="B166" s="35"/>
      <c r="C166" s="204" t="s">
        <v>229</v>
      </c>
      <c r="D166" s="204" t="s">
        <v>147</v>
      </c>
      <c r="E166" s="205" t="s">
        <v>230</v>
      </c>
      <c r="F166" s="206" t="s">
        <v>231</v>
      </c>
      <c r="G166" s="207" t="s">
        <v>102</v>
      </c>
      <c r="H166" s="208">
        <v>70</v>
      </c>
      <c r="I166" s="209"/>
      <c r="J166" s="210">
        <f>ROUND(I166*H166,2)</f>
        <v>0</v>
      </c>
      <c r="K166" s="206" t="s">
        <v>151</v>
      </c>
      <c r="L166" s="39"/>
      <c r="M166" s="211" t="s">
        <v>1</v>
      </c>
      <c r="N166" s="212" t="s">
        <v>41</v>
      </c>
      <c r="O166" s="71"/>
      <c r="P166" s="213">
        <f>O166*H166</f>
        <v>0</v>
      </c>
      <c r="Q166" s="213">
        <v>0</v>
      </c>
      <c r="R166" s="213">
        <f>Q166*H166</f>
        <v>0</v>
      </c>
      <c r="S166" s="213">
        <v>0</v>
      </c>
      <c r="T166" s="214">
        <f>S166*H166</f>
        <v>0</v>
      </c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215" t="s">
        <v>106</v>
      </c>
      <c r="AT166" s="215" t="s">
        <v>147</v>
      </c>
      <c r="AU166" s="215" t="s">
        <v>94</v>
      </c>
      <c r="AY166" s="17" t="s">
        <v>144</v>
      </c>
      <c r="BE166" s="216">
        <f>IF(N166="základní",J166,0)</f>
        <v>0</v>
      </c>
      <c r="BF166" s="216">
        <f>IF(N166="snížená",J166,0)</f>
        <v>0</v>
      </c>
      <c r="BG166" s="216">
        <f>IF(N166="zákl. přenesená",J166,0)</f>
        <v>0</v>
      </c>
      <c r="BH166" s="216">
        <f>IF(N166="sníž. přenesená",J166,0)</f>
        <v>0</v>
      </c>
      <c r="BI166" s="216">
        <f>IF(N166="nulová",J166,0)</f>
        <v>0</v>
      </c>
      <c r="BJ166" s="17" t="s">
        <v>84</v>
      </c>
      <c r="BK166" s="216">
        <f>ROUND(I166*H166,2)</f>
        <v>0</v>
      </c>
      <c r="BL166" s="17" t="s">
        <v>106</v>
      </c>
      <c r="BM166" s="215" t="s">
        <v>232</v>
      </c>
    </row>
    <row r="167" spans="2:51" s="13" customFormat="1" ht="12">
      <c r="B167" s="217"/>
      <c r="C167" s="218"/>
      <c r="D167" s="219" t="s">
        <v>153</v>
      </c>
      <c r="E167" s="220" t="s">
        <v>1</v>
      </c>
      <c r="F167" s="221" t="s">
        <v>100</v>
      </c>
      <c r="G167" s="218"/>
      <c r="H167" s="222">
        <v>70</v>
      </c>
      <c r="I167" s="223"/>
      <c r="J167" s="218"/>
      <c r="K167" s="218"/>
      <c r="L167" s="224"/>
      <c r="M167" s="225"/>
      <c r="N167" s="226"/>
      <c r="O167" s="226"/>
      <c r="P167" s="226"/>
      <c r="Q167" s="226"/>
      <c r="R167" s="226"/>
      <c r="S167" s="226"/>
      <c r="T167" s="227"/>
      <c r="AT167" s="228" t="s">
        <v>153</v>
      </c>
      <c r="AU167" s="228" t="s">
        <v>94</v>
      </c>
      <c r="AV167" s="13" t="s">
        <v>86</v>
      </c>
      <c r="AW167" s="13" t="s">
        <v>32</v>
      </c>
      <c r="AX167" s="13" t="s">
        <v>84</v>
      </c>
      <c r="AY167" s="228" t="s">
        <v>144</v>
      </c>
    </row>
    <row r="168" spans="1:65" s="2" customFormat="1" ht="21.75" customHeight="1">
      <c r="A168" s="34"/>
      <c r="B168" s="35"/>
      <c r="C168" s="204" t="s">
        <v>233</v>
      </c>
      <c r="D168" s="204" t="s">
        <v>147</v>
      </c>
      <c r="E168" s="205" t="s">
        <v>234</v>
      </c>
      <c r="F168" s="206" t="s">
        <v>235</v>
      </c>
      <c r="G168" s="207" t="s">
        <v>102</v>
      </c>
      <c r="H168" s="208">
        <v>70</v>
      </c>
      <c r="I168" s="209"/>
      <c r="J168" s="210">
        <f>ROUND(I168*H168,2)</f>
        <v>0</v>
      </c>
      <c r="K168" s="206" t="s">
        <v>151</v>
      </c>
      <c r="L168" s="39"/>
      <c r="M168" s="211" t="s">
        <v>1</v>
      </c>
      <c r="N168" s="212" t="s">
        <v>41</v>
      </c>
      <c r="O168" s="71"/>
      <c r="P168" s="213">
        <f>O168*H168</f>
        <v>0</v>
      </c>
      <c r="Q168" s="213">
        <v>0</v>
      </c>
      <c r="R168" s="213">
        <f>Q168*H168</f>
        <v>0</v>
      </c>
      <c r="S168" s="213">
        <v>0</v>
      </c>
      <c r="T168" s="214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215" t="s">
        <v>106</v>
      </c>
      <c r="AT168" s="215" t="s">
        <v>147</v>
      </c>
      <c r="AU168" s="215" t="s">
        <v>94</v>
      </c>
      <c r="AY168" s="17" t="s">
        <v>144</v>
      </c>
      <c r="BE168" s="216">
        <f>IF(N168="základní",J168,0)</f>
        <v>0</v>
      </c>
      <c r="BF168" s="216">
        <f>IF(N168="snížená",J168,0)</f>
        <v>0</v>
      </c>
      <c r="BG168" s="216">
        <f>IF(N168="zákl. přenesená",J168,0)</f>
        <v>0</v>
      </c>
      <c r="BH168" s="216">
        <f>IF(N168="sníž. přenesená",J168,0)</f>
        <v>0</v>
      </c>
      <c r="BI168" s="216">
        <f>IF(N168="nulová",J168,0)</f>
        <v>0</v>
      </c>
      <c r="BJ168" s="17" t="s">
        <v>84</v>
      </c>
      <c r="BK168" s="216">
        <f>ROUND(I168*H168,2)</f>
        <v>0</v>
      </c>
      <c r="BL168" s="17" t="s">
        <v>106</v>
      </c>
      <c r="BM168" s="215" t="s">
        <v>236</v>
      </c>
    </row>
    <row r="169" spans="2:51" s="13" customFormat="1" ht="12">
      <c r="B169" s="217"/>
      <c r="C169" s="218"/>
      <c r="D169" s="219" t="s">
        <v>153</v>
      </c>
      <c r="E169" s="220" t="s">
        <v>1</v>
      </c>
      <c r="F169" s="221" t="s">
        <v>100</v>
      </c>
      <c r="G169" s="218"/>
      <c r="H169" s="222">
        <v>70</v>
      </c>
      <c r="I169" s="223"/>
      <c r="J169" s="218"/>
      <c r="K169" s="218"/>
      <c r="L169" s="224"/>
      <c r="M169" s="225"/>
      <c r="N169" s="226"/>
      <c r="O169" s="226"/>
      <c r="P169" s="226"/>
      <c r="Q169" s="226"/>
      <c r="R169" s="226"/>
      <c r="S169" s="226"/>
      <c r="T169" s="227"/>
      <c r="AT169" s="228" t="s">
        <v>153</v>
      </c>
      <c r="AU169" s="228" t="s">
        <v>94</v>
      </c>
      <c r="AV169" s="13" t="s">
        <v>86</v>
      </c>
      <c r="AW169" s="13" t="s">
        <v>32</v>
      </c>
      <c r="AX169" s="13" t="s">
        <v>84</v>
      </c>
      <c r="AY169" s="228" t="s">
        <v>144</v>
      </c>
    </row>
    <row r="170" spans="1:65" s="2" customFormat="1" ht="16.5" customHeight="1">
      <c r="A170" s="34"/>
      <c r="B170" s="35"/>
      <c r="C170" s="229" t="s">
        <v>237</v>
      </c>
      <c r="D170" s="229" t="s">
        <v>238</v>
      </c>
      <c r="E170" s="230" t="s">
        <v>239</v>
      </c>
      <c r="F170" s="231" t="s">
        <v>240</v>
      </c>
      <c r="G170" s="232" t="s">
        <v>241</v>
      </c>
      <c r="H170" s="233">
        <v>0.035</v>
      </c>
      <c r="I170" s="234"/>
      <c r="J170" s="235">
        <f>ROUND(I170*H170,2)</f>
        <v>0</v>
      </c>
      <c r="K170" s="231" t="s">
        <v>151</v>
      </c>
      <c r="L170" s="236"/>
      <c r="M170" s="237" t="s">
        <v>1</v>
      </c>
      <c r="N170" s="238" t="s">
        <v>41</v>
      </c>
      <c r="O170" s="71"/>
      <c r="P170" s="213">
        <f>O170*H170</f>
        <v>0</v>
      </c>
      <c r="Q170" s="213">
        <v>0.001</v>
      </c>
      <c r="R170" s="213">
        <f>Q170*H170</f>
        <v>3.5000000000000004E-05</v>
      </c>
      <c r="S170" s="213">
        <v>0</v>
      </c>
      <c r="T170" s="214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215" t="s">
        <v>184</v>
      </c>
      <c r="AT170" s="215" t="s">
        <v>238</v>
      </c>
      <c r="AU170" s="215" t="s">
        <v>94</v>
      </c>
      <c r="AY170" s="17" t="s">
        <v>144</v>
      </c>
      <c r="BE170" s="216">
        <f>IF(N170="základní",J170,0)</f>
        <v>0</v>
      </c>
      <c r="BF170" s="216">
        <f>IF(N170="snížená",J170,0)</f>
        <v>0</v>
      </c>
      <c r="BG170" s="216">
        <f>IF(N170="zákl. přenesená",J170,0)</f>
        <v>0</v>
      </c>
      <c r="BH170" s="216">
        <f>IF(N170="sníž. přenesená",J170,0)</f>
        <v>0</v>
      </c>
      <c r="BI170" s="216">
        <f>IF(N170="nulová",J170,0)</f>
        <v>0</v>
      </c>
      <c r="BJ170" s="17" t="s">
        <v>84</v>
      </c>
      <c r="BK170" s="216">
        <f>ROUND(I170*H170,2)</f>
        <v>0</v>
      </c>
      <c r="BL170" s="17" t="s">
        <v>106</v>
      </c>
      <c r="BM170" s="215" t="s">
        <v>242</v>
      </c>
    </row>
    <row r="171" spans="2:51" s="13" customFormat="1" ht="12">
      <c r="B171" s="217"/>
      <c r="C171" s="218"/>
      <c r="D171" s="219" t="s">
        <v>153</v>
      </c>
      <c r="E171" s="218"/>
      <c r="F171" s="221" t="s">
        <v>243</v>
      </c>
      <c r="G171" s="218"/>
      <c r="H171" s="222">
        <v>0.035</v>
      </c>
      <c r="I171" s="223"/>
      <c r="J171" s="218"/>
      <c r="K171" s="218"/>
      <c r="L171" s="224"/>
      <c r="M171" s="225"/>
      <c r="N171" s="226"/>
      <c r="O171" s="226"/>
      <c r="P171" s="226"/>
      <c r="Q171" s="226"/>
      <c r="R171" s="226"/>
      <c r="S171" s="226"/>
      <c r="T171" s="227"/>
      <c r="AT171" s="228" t="s">
        <v>153</v>
      </c>
      <c r="AU171" s="228" t="s">
        <v>94</v>
      </c>
      <c r="AV171" s="13" t="s">
        <v>86</v>
      </c>
      <c r="AW171" s="13" t="s">
        <v>4</v>
      </c>
      <c r="AX171" s="13" t="s">
        <v>84</v>
      </c>
      <c r="AY171" s="228" t="s">
        <v>144</v>
      </c>
    </row>
    <row r="172" spans="1:65" s="2" customFormat="1" ht="16.5" customHeight="1">
      <c r="A172" s="34"/>
      <c r="B172" s="35"/>
      <c r="C172" s="204" t="s">
        <v>244</v>
      </c>
      <c r="D172" s="204" t="s">
        <v>147</v>
      </c>
      <c r="E172" s="205" t="s">
        <v>245</v>
      </c>
      <c r="F172" s="206" t="s">
        <v>246</v>
      </c>
      <c r="G172" s="207" t="s">
        <v>102</v>
      </c>
      <c r="H172" s="208">
        <v>70</v>
      </c>
      <c r="I172" s="209"/>
      <c r="J172" s="210">
        <f>ROUND(I172*H172,2)</f>
        <v>0</v>
      </c>
      <c r="K172" s="206" t="s">
        <v>151</v>
      </c>
      <c r="L172" s="39"/>
      <c r="M172" s="211" t="s">
        <v>1</v>
      </c>
      <c r="N172" s="212" t="s">
        <v>41</v>
      </c>
      <c r="O172" s="71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5" t="s">
        <v>106</v>
      </c>
      <c r="AT172" s="215" t="s">
        <v>147</v>
      </c>
      <c r="AU172" s="215" t="s">
        <v>94</v>
      </c>
      <c r="AY172" s="17" t="s">
        <v>144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84</v>
      </c>
      <c r="BK172" s="216">
        <f>ROUND(I172*H172,2)</f>
        <v>0</v>
      </c>
      <c r="BL172" s="17" t="s">
        <v>106</v>
      </c>
      <c r="BM172" s="215" t="s">
        <v>247</v>
      </c>
    </row>
    <row r="173" spans="2:51" s="13" customFormat="1" ht="12">
      <c r="B173" s="217"/>
      <c r="C173" s="218"/>
      <c r="D173" s="219" t="s">
        <v>153</v>
      </c>
      <c r="E173" s="220" t="s">
        <v>1</v>
      </c>
      <c r="F173" s="221" t="s">
        <v>100</v>
      </c>
      <c r="G173" s="218"/>
      <c r="H173" s="222">
        <v>70</v>
      </c>
      <c r="I173" s="223"/>
      <c r="J173" s="218"/>
      <c r="K173" s="218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153</v>
      </c>
      <c r="AU173" s="228" t="s">
        <v>94</v>
      </c>
      <c r="AV173" s="13" t="s">
        <v>86</v>
      </c>
      <c r="AW173" s="13" t="s">
        <v>32</v>
      </c>
      <c r="AX173" s="13" t="s">
        <v>84</v>
      </c>
      <c r="AY173" s="228" t="s">
        <v>144</v>
      </c>
    </row>
    <row r="174" spans="2:63" s="12" customFormat="1" ht="20.85" customHeight="1">
      <c r="B174" s="188"/>
      <c r="C174" s="189"/>
      <c r="D174" s="190" t="s">
        <v>75</v>
      </c>
      <c r="E174" s="202" t="s">
        <v>248</v>
      </c>
      <c r="F174" s="202" t="s">
        <v>249</v>
      </c>
      <c r="G174" s="189"/>
      <c r="H174" s="189"/>
      <c r="I174" s="192"/>
      <c r="J174" s="203">
        <f>BK174</f>
        <v>0</v>
      </c>
      <c r="K174" s="189"/>
      <c r="L174" s="194"/>
      <c r="M174" s="195"/>
      <c r="N174" s="196"/>
      <c r="O174" s="196"/>
      <c r="P174" s="197">
        <f>P175+SUM(P176:P220)</f>
        <v>0</v>
      </c>
      <c r="Q174" s="196"/>
      <c r="R174" s="197">
        <f>R175+SUM(R176:R220)</f>
        <v>1.8268</v>
      </c>
      <c r="S174" s="196"/>
      <c r="T174" s="198">
        <f>T175+SUM(T176:T220)</f>
        <v>0</v>
      </c>
      <c r="AR174" s="199" t="s">
        <v>106</v>
      </c>
      <c r="AT174" s="200" t="s">
        <v>75</v>
      </c>
      <c r="AU174" s="200" t="s">
        <v>86</v>
      </c>
      <c r="AY174" s="199" t="s">
        <v>144</v>
      </c>
      <c r="BK174" s="201">
        <f>BK175+SUM(BK176:BK220)</f>
        <v>0</v>
      </c>
    </row>
    <row r="175" spans="1:65" s="2" customFormat="1" ht="21.75" customHeight="1">
      <c r="A175" s="34"/>
      <c r="B175" s="35"/>
      <c r="C175" s="204" t="s">
        <v>7</v>
      </c>
      <c r="D175" s="204" t="s">
        <v>147</v>
      </c>
      <c r="E175" s="205" t="s">
        <v>250</v>
      </c>
      <c r="F175" s="206" t="s">
        <v>251</v>
      </c>
      <c r="G175" s="207" t="s">
        <v>150</v>
      </c>
      <c r="H175" s="208">
        <v>92</v>
      </c>
      <c r="I175" s="209"/>
      <c r="J175" s="210">
        <f>ROUND(I175*H175,2)</f>
        <v>0</v>
      </c>
      <c r="K175" s="206" t="s">
        <v>151</v>
      </c>
      <c r="L175" s="39"/>
      <c r="M175" s="211" t="s">
        <v>1</v>
      </c>
      <c r="N175" s="212" t="s">
        <v>41</v>
      </c>
      <c r="O175" s="71"/>
      <c r="P175" s="213">
        <f>O175*H175</f>
        <v>0</v>
      </c>
      <c r="Q175" s="213">
        <v>0</v>
      </c>
      <c r="R175" s="213">
        <f>Q175*H175</f>
        <v>0</v>
      </c>
      <c r="S175" s="213">
        <v>0</v>
      </c>
      <c r="T175" s="214">
        <f>S175*H175</f>
        <v>0</v>
      </c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215" t="s">
        <v>106</v>
      </c>
      <c r="AT175" s="215" t="s">
        <v>147</v>
      </c>
      <c r="AU175" s="215" t="s">
        <v>94</v>
      </c>
      <c r="AY175" s="17" t="s">
        <v>144</v>
      </c>
      <c r="BE175" s="216">
        <f>IF(N175="základní",J175,0)</f>
        <v>0</v>
      </c>
      <c r="BF175" s="216">
        <f>IF(N175="snížená",J175,0)</f>
        <v>0</v>
      </c>
      <c r="BG175" s="216">
        <f>IF(N175="zákl. přenesená",J175,0)</f>
        <v>0</v>
      </c>
      <c r="BH175" s="216">
        <f>IF(N175="sníž. přenesená",J175,0)</f>
        <v>0</v>
      </c>
      <c r="BI175" s="216">
        <f>IF(N175="nulová",J175,0)</f>
        <v>0</v>
      </c>
      <c r="BJ175" s="17" t="s">
        <v>84</v>
      </c>
      <c r="BK175" s="216">
        <f>ROUND(I175*H175,2)</f>
        <v>0</v>
      </c>
      <c r="BL175" s="17" t="s">
        <v>106</v>
      </c>
      <c r="BM175" s="215" t="s">
        <v>252</v>
      </c>
    </row>
    <row r="176" spans="2:51" s="13" customFormat="1" ht="12">
      <c r="B176" s="217"/>
      <c r="C176" s="218"/>
      <c r="D176" s="219" t="s">
        <v>153</v>
      </c>
      <c r="E176" s="220" t="s">
        <v>1</v>
      </c>
      <c r="F176" s="221" t="s">
        <v>95</v>
      </c>
      <c r="G176" s="218"/>
      <c r="H176" s="222">
        <v>92</v>
      </c>
      <c r="I176" s="223"/>
      <c r="J176" s="218"/>
      <c r="K176" s="218"/>
      <c r="L176" s="224"/>
      <c r="M176" s="225"/>
      <c r="N176" s="226"/>
      <c r="O176" s="226"/>
      <c r="P176" s="226"/>
      <c r="Q176" s="226"/>
      <c r="R176" s="226"/>
      <c r="S176" s="226"/>
      <c r="T176" s="227"/>
      <c r="AT176" s="228" t="s">
        <v>153</v>
      </c>
      <c r="AU176" s="228" t="s">
        <v>94</v>
      </c>
      <c r="AV176" s="13" t="s">
        <v>86</v>
      </c>
      <c r="AW176" s="13" t="s">
        <v>32</v>
      </c>
      <c r="AX176" s="13" t="s">
        <v>84</v>
      </c>
      <c r="AY176" s="228" t="s">
        <v>144</v>
      </c>
    </row>
    <row r="177" spans="1:65" s="2" customFormat="1" ht="21.75" customHeight="1">
      <c r="A177" s="34"/>
      <c r="B177" s="35"/>
      <c r="C177" s="204" t="s">
        <v>253</v>
      </c>
      <c r="D177" s="204" t="s">
        <v>147</v>
      </c>
      <c r="E177" s="205" t="s">
        <v>254</v>
      </c>
      <c r="F177" s="206" t="s">
        <v>255</v>
      </c>
      <c r="G177" s="207" t="s">
        <v>150</v>
      </c>
      <c r="H177" s="208">
        <v>4</v>
      </c>
      <c r="I177" s="209"/>
      <c r="J177" s="210">
        <f>ROUND(I177*H177,2)</f>
        <v>0</v>
      </c>
      <c r="K177" s="206" t="s">
        <v>151</v>
      </c>
      <c r="L177" s="39"/>
      <c r="M177" s="211" t="s">
        <v>1</v>
      </c>
      <c r="N177" s="212" t="s">
        <v>41</v>
      </c>
      <c r="O177" s="71"/>
      <c r="P177" s="213">
        <f>O177*H177</f>
        <v>0</v>
      </c>
      <c r="Q177" s="213">
        <v>0</v>
      </c>
      <c r="R177" s="213">
        <f>Q177*H177</f>
        <v>0</v>
      </c>
      <c r="S177" s="213">
        <v>0</v>
      </c>
      <c r="T177" s="214">
        <f>S177*H177</f>
        <v>0</v>
      </c>
      <c r="U177" s="34"/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215" t="s">
        <v>106</v>
      </c>
      <c r="AT177" s="215" t="s">
        <v>147</v>
      </c>
      <c r="AU177" s="215" t="s">
        <v>94</v>
      </c>
      <c r="AY177" s="17" t="s">
        <v>144</v>
      </c>
      <c r="BE177" s="216">
        <f>IF(N177="základní",J177,0)</f>
        <v>0</v>
      </c>
      <c r="BF177" s="216">
        <f>IF(N177="snížená",J177,0)</f>
        <v>0</v>
      </c>
      <c r="BG177" s="216">
        <f>IF(N177="zákl. přenesená",J177,0)</f>
        <v>0</v>
      </c>
      <c r="BH177" s="216">
        <f>IF(N177="sníž. přenesená",J177,0)</f>
        <v>0</v>
      </c>
      <c r="BI177" s="216">
        <f>IF(N177="nulová",J177,0)</f>
        <v>0</v>
      </c>
      <c r="BJ177" s="17" t="s">
        <v>84</v>
      </c>
      <c r="BK177" s="216">
        <f>ROUND(I177*H177,2)</f>
        <v>0</v>
      </c>
      <c r="BL177" s="17" t="s">
        <v>106</v>
      </c>
      <c r="BM177" s="215" t="s">
        <v>256</v>
      </c>
    </row>
    <row r="178" spans="2:51" s="13" customFormat="1" ht="12">
      <c r="B178" s="217"/>
      <c r="C178" s="218"/>
      <c r="D178" s="219" t="s">
        <v>153</v>
      </c>
      <c r="E178" s="220" t="s">
        <v>1</v>
      </c>
      <c r="F178" s="221" t="s">
        <v>104</v>
      </c>
      <c r="G178" s="218"/>
      <c r="H178" s="222">
        <v>4</v>
      </c>
      <c r="I178" s="223"/>
      <c r="J178" s="218"/>
      <c r="K178" s="218"/>
      <c r="L178" s="224"/>
      <c r="M178" s="225"/>
      <c r="N178" s="226"/>
      <c r="O178" s="226"/>
      <c r="P178" s="226"/>
      <c r="Q178" s="226"/>
      <c r="R178" s="226"/>
      <c r="S178" s="226"/>
      <c r="T178" s="227"/>
      <c r="AT178" s="228" t="s">
        <v>153</v>
      </c>
      <c r="AU178" s="228" t="s">
        <v>94</v>
      </c>
      <c r="AV178" s="13" t="s">
        <v>86</v>
      </c>
      <c r="AW178" s="13" t="s">
        <v>32</v>
      </c>
      <c r="AX178" s="13" t="s">
        <v>84</v>
      </c>
      <c r="AY178" s="228" t="s">
        <v>144</v>
      </c>
    </row>
    <row r="179" spans="1:65" s="2" customFormat="1" ht="21.75" customHeight="1">
      <c r="A179" s="34"/>
      <c r="B179" s="35"/>
      <c r="C179" s="204" t="s">
        <v>257</v>
      </c>
      <c r="D179" s="204" t="s">
        <v>147</v>
      </c>
      <c r="E179" s="205" t="s">
        <v>258</v>
      </c>
      <c r="F179" s="206" t="s">
        <v>259</v>
      </c>
      <c r="G179" s="207" t="s">
        <v>150</v>
      </c>
      <c r="H179" s="208">
        <v>92</v>
      </c>
      <c r="I179" s="209"/>
      <c r="J179" s="210">
        <f>ROUND(I179*H179,2)</f>
        <v>0</v>
      </c>
      <c r="K179" s="206" t="s">
        <v>151</v>
      </c>
      <c r="L179" s="39"/>
      <c r="M179" s="211" t="s">
        <v>1</v>
      </c>
      <c r="N179" s="212" t="s">
        <v>41</v>
      </c>
      <c r="O179" s="71"/>
      <c r="P179" s="213">
        <f>O179*H179</f>
        <v>0</v>
      </c>
      <c r="Q179" s="213">
        <v>0</v>
      </c>
      <c r="R179" s="213">
        <f>Q179*H179</f>
        <v>0</v>
      </c>
      <c r="S179" s="213">
        <v>0</v>
      </c>
      <c r="T179" s="214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5" t="s">
        <v>106</v>
      </c>
      <c r="AT179" s="215" t="s">
        <v>147</v>
      </c>
      <c r="AU179" s="215" t="s">
        <v>94</v>
      </c>
      <c r="AY179" s="17" t="s">
        <v>144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7" t="s">
        <v>84</v>
      </c>
      <c r="BK179" s="216">
        <f>ROUND(I179*H179,2)</f>
        <v>0</v>
      </c>
      <c r="BL179" s="17" t="s">
        <v>106</v>
      </c>
      <c r="BM179" s="215" t="s">
        <v>260</v>
      </c>
    </row>
    <row r="180" spans="2:51" s="13" customFormat="1" ht="12">
      <c r="B180" s="217"/>
      <c r="C180" s="218"/>
      <c r="D180" s="219" t="s">
        <v>153</v>
      </c>
      <c r="E180" s="220" t="s">
        <v>1</v>
      </c>
      <c r="F180" s="221" t="s">
        <v>95</v>
      </c>
      <c r="G180" s="218"/>
      <c r="H180" s="222">
        <v>92</v>
      </c>
      <c r="I180" s="223"/>
      <c r="J180" s="218"/>
      <c r="K180" s="218"/>
      <c r="L180" s="224"/>
      <c r="M180" s="225"/>
      <c r="N180" s="226"/>
      <c r="O180" s="226"/>
      <c r="P180" s="226"/>
      <c r="Q180" s="226"/>
      <c r="R180" s="226"/>
      <c r="S180" s="226"/>
      <c r="T180" s="227"/>
      <c r="AT180" s="228" t="s">
        <v>153</v>
      </c>
      <c r="AU180" s="228" t="s">
        <v>94</v>
      </c>
      <c r="AV180" s="13" t="s">
        <v>86</v>
      </c>
      <c r="AW180" s="13" t="s">
        <v>32</v>
      </c>
      <c r="AX180" s="13" t="s">
        <v>84</v>
      </c>
      <c r="AY180" s="228" t="s">
        <v>144</v>
      </c>
    </row>
    <row r="181" spans="1:65" s="2" customFormat="1" ht="21.75" customHeight="1">
      <c r="A181" s="34"/>
      <c r="B181" s="35"/>
      <c r="C181" s="204" t="s">
        <v>261</v>
      </c>
      <c r="D181" s="204" t="s">
        <v>147</v>
      </c>
      <c r="E181" s="205" t="s">
        <v>262</v>
      </c>
      <c r="F181" s="206" t="s">
        <v>263</v>
      </c>
      <c r="G181" s="207" t="s">
        <v>150</v>
      </c>
      <c r="H181" s="208">
        <v>4</v>
      </c>
      <c r="I181" s="209"/>
      <c r="J181" s="210">
        <f>ROUND(I181*H181,2)</f>
        <v>0</v>
      </c>
      <c r="K181" s="206" t="s">
        <v>151</v>
      </c>
      <c r="L181" s="39"/>
      <c r="M181" s="211" t="s">
        <v>1</v>
      </c>
      <c r="N181" s="212" t="s">
        <v>41</v>
      </c>
      <c r="O181" s="71"/>
      <c r="P181" s="213">
        <f>O181*H181</f>
        <v>0</v>
      </c>
      <c r="Q181" s="213">
        <v>0</v>
      </c>
      <c r="R181" s="213">
        <f>Q181*H181</f>
        <v>0</v>
      </c>
      <c r="S181" s="213">
        <v>0</v>
      </c>
      <c r="T181" s="214">
        <f>S181*H181</f>
        <v>0</v>
      </c>
      <c r="U181" s="34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215" t="s">
        <v>106</v>
      </c>
      <c r="AT181" s="215" t="s">
        <v>147</v>
      </c>
      <c r="AU181" s="215" t="s">
        <v>94</v>
      </c>
      <c r="AY181" s="17" t="s">
        <v>144</v>
      </c>
      <c r="BE181" s="216">
        <f>IF(N181="základní",J181,0)</f>
        <v>0</v>
      </c>
      <c r="BF181" s="216">
        <f>IF(N181="snížená",J181,0)</f>
        <v>0</v>
      </c>
      <c r="BG181" s="216">
        <f>IF(N181="zákl. přenesená",J181,0)</f>
        <v>0</v>
      </c>
      <c r="BH181" s="216">
        <f>IF(N181="sníž. přenesená",J181,0)</f>
        <v>0</v>
      </c>
      <c r="BI181" s="216">
        <f>IF(N181="nulová",J181,0)</f>
        <v>0</v>
      </c>
      <c r="BJ181" s="17" t="s">
        <v>84</v>
      </c>
      <c r="BK181" s="216">
        <f>ROUND(I181*H181,2)</f>
        <v>0</v>
      </c>
      <c r="BL181" s="17" t="s">
        <v>106</v>
      </c>
      <c r="BM181" s="215" t="s">
        <v>264</v>
      </c>
    </row>
    <row r="182" spans="2:51" s="13" customFormat="1" ht="12">
      <c r="B182" s="217"/>
      <c r="C182" s="218"/>
      <c r="D182" s="219" t="s">
        <v>153</v>
      </c>
      <c r="E182" s="220" t="s">
        <v>1</v>
      </c>
      <c r="F182" s="221" t="s">
        <v>104</v>
      </c>
      <c r="G182" s="218"/>
      <c r="H182" s="222">
        <v>4</v>
      </c>
      <c r="I182" s="223"/>
      <c r="J182" s="218"/>
      <c r="K182" s="218"/>
      <c r="L182" s="224"/>
      <c r="M182" s="225"/>
      <c r="N182" s="226"/>
      <c r="O182" s="226"/>
      <c r="P182" s="226"/>
      <c r="Q182" s="226"/>
      <c r="R182" s="226"/>
      <c r="S182" s="226"/>
      <c r="T182" s="227"/>
      <c r="AT182" s="228" t="s">
        <v>153</v>
      </c>
      <c r="AU182" s="228" t="s">
        <v>94</v>
      </c>
      <c r="AV182" s="13" t="s">
        <v>86</v>
      </c>
      <c r="AW182" s="13" t="s">
        <v>32</v>
      </c>
      <c r="AX182" s="13" t="s">
        <v>84</v>
      </c>
      <c r="AY182" s="228" t="s">
        <v>144</v>
      </c>
    </row>
    <row r="183" spans="1:65" s="2" customFormat="1" ht="16.5" customHeight="1">
      <c r="A183" s="34"/>
      <c r="B183" s="35"/>
      <c r="C183" s="204" t="s">
        <v>265</v>
      </c>
      <c r="D183" s="204" t="s">
        <v>147</v>
      </c>
      <c r="E183" s="205" t="s">
        <v>266</v>
      </c>
      <c r="F183" s="206" t="s">
        <v>267</v>
      </c>
      <c r="G183" s="207" t="s">
        <v>206</v>
      </c>
      <c r="H183" s="208">
        <v>0.011</v>
      </c>
      <c r="I183" s="209"/>
      <c r="J183" s="210">
        <f>ROUND(I183*H183,2)</f>
        <v>0</v>
      </c>
      <c r="K183" s="206" t="s">
        <v>187</v>
      </c>
      <c r="L183" s="39"/>
      <c r="M183" s="211" t="s">
        <v>1</v>
      </c>
      <c r="N183" s="212" t="s">
        <v>41</v>
      </c>
      <c r="O183" s="71"/>
      <c r="P183" s="213">
        <f>O183*H183</f>
        <v>0</v>
      </c>
      <c r="Q183" s="213">
        <v>0</v>
      </c>
      <c r="R183" s="213">
        <f>Q183*H183</f>
        <v>0</v>
      </c>
      <c r="S183" s="213">
        <v>0</v>
      </c>
      <c r="T183" s="214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215" t="s">
        <v>106</v>
      </c>
      <c r="AT183" s="215" t="s">
        <v>147</v>
      </c>
      <c r="AU183" s="215" t="s">
        <v>94</v>
      </c>
      <c r="AY183" s="17" t="s">
        <v>144</v>
      </c>
      <c r="BE183" s="216">
        <f>IF(N183="základní",J183,0)</f>
        <v>0</v>
      </c>
      <c r="BF183" s="216">
        <f>IF(N183="snížená",J183,0)</f>
        <v>0</v>
      </c>
      <c r="BG183" s="216">
        <f>IF(N183="zákl. přenesená",J183,0)</f>
        <v>0</v>
      </c>
      <c r="BH183" s="216">
        <f>IF(N183="sníž. přenesená",J183,0)</f>
        <v>0</v>
      </c>
      <c r="BI183" s="216">
        <f>IF(N183="nulová",J183,0)</f>
        <v>0</v>
      </c>
      <c r="BJ183" s="17" t="s">
        <v>84</v>
      </c>
      <c r="BK183" s="216">
        <f>ROUND(I183*H183,2)</f>
        <v>0</v>
      </c>
      <c r="BL183" s="17" t="s">
        <v>106</v>
      </c>
      <c r="BM183" s="215" t="s">
        <v>268</v>
      </c>
    </row>
    <row r="184" spans="2:51" s="13" customFormat="1" ht="12">
      <c r="B184" s="217"/>
      <c r="C184" s="218"/>
      <c r="D184" s="219" t="s">
        <v>153</v>
      </c>
      <c r="E184" s="218"/>
      <c r="F184" s="221" t="s">
        <v>269</v>
      </c>
      <c r="G184" s="218"/>
      <c r="H184" s="222">
        <v>0.011</v>
      </c>
      <c r="I184" s="223"/>
      <c r="J184" s="218"/>
      <c r="K184" s="218"/>
      <c r="L184" s="224"/>
      <c r="M184" s="225"/>
      <c r="N184" s="226"/>
      <c r="O184" s="226"/>
      <c r="P184" s="226"/>
      <c r="Q184" s="226"/>
      <c r="R184" s="226"/>
      <c r="S184" s="226"/>
      <c r="T184" s="227"/>
      <c r="AT184" s="228" t="s">
        <v>153</v>
      </c>
      <c r="AU184" s="228" t="s">
        <v>94</v>
      </c>
      <c r="AV184" s="13" t="s">
        <v>86</v>
      </c>
      <c r="AW184" s="13" t="s">
        <v>4</v>
      </c>
      <c r="AX184" s="13" t="s">
        <v>84</v>
      </c>
      <c r="AY184" s="228" t="s">
        <v>144</v>
      </c>
    </row>
    <row r="185" spans="1:65" s="2" customFormat="1" ht="16.5" customHeight="1">
      <c r="A185" s="34"/>
      <c r="B185" s="35"/>
      <c r="C185" s="229" t="s">
        <v>270</v>
      </c>
      <c r="D185" s="229" t="s">
        <v>238</v>
      </c>
      <c r="E185" s="230" t="s">
        <v>271</v>
      </c>
      <c r="F185" s="231" t="s">
        <v>272</v>
      </c>
      <c r="G185" s="232" t="s">
        <v>273</v>
      </c>
      <c r="H185" s="233">
        <v>11.2</v>
      </c>
      <c r="I185" s="234"/>
      <c r="J185" s="235">
        <f>ROUND(I185*H185,2)</f>
        <v>0</v>
      </c>
      <c r="K185" s="231" t="s">
        <v>187</v>
      </c>
      <c r="L185" s="236"/>
      <c r="M185" s="237" t="s">
        <v>1</v>
      </c>
      <c r="N185" s="238" t="s">
        <v>41</v>
      </c>
      <c r="O185" s="71"/>
      <c r="P185" s="213">
        <f>O185*H185</f>
        <v>0</v>
      </c>
      <c r="Q185" s="213">
        <v>0.001</v>
      </c>
      <c r="R185" s="213">
        <f>Q185*H185</f>
        <v>0.0112</v>
      </c>
      <c r="S185" s="213">
        <v>0</v>
      </c>
      <c r="T185" s="214">
        <f>S185*H185</f>
        <v>0</v>
      </c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R185" s="215" t="s">
        <v>184</v>
      </c>
      <c r="AT185" s="215" t="s">
        <v>238</v>
      </c>
      <c r="AU185" s="215" t="s">
        <v>94</v>
      </c>
      <c r="AY185" s="17" t="s">
        <v>144</v>
      </c>
      <c r="BE185" s="216">
        <f>IF(N185="základní",J185,0)</f>
        <v>0</v>
      </c>
      <c r="BF185" s="216">
        <f>IF(N185="snížená",J185,0)</f>
        <v>0</v>
      </c>
      <c r="BG185" s="216">
        <f>IF(N185="zákl. přenesená",J185,0)</f>
        <v>0</v>
      </c>
      <c r="BH185" s="216">
        <f>IF(N185="sníž. přenesená",J185,0)</f>
        <v>0</v>
      </c>
      <c r="BI185" s="216">
        <f>IF(N185="nulová",J185,0)</f>
        <v>0</v>
      </c>
      <c r="BJ185" s="17" t="s">
        <v>84</v>
      </c>
      <c r="BK185" s="216">
        <f>ROUND(I185*H185,2)</f>
        <v>0</v>
      </c>
      <c r="BL185" s="17" t="s">
        <v>106</v>
      </c>
      <c r="BM185" s="215" t="s">
        <v>274</v>
      </c>
    </row>
    <row r="186" spans="2:51" s="13" customFormat="1" ht="12">
      <c r="B186" s="217"/>
      <c r="C186" s="218"/>
      <c r="D186" s="219" t="s">
        <v>153</v>
      </c>
      <c r="E186" s="220" t="s">
        <v>1</v>
      </c>
      <c r="F186" s="221" t="s">
        <v>275</v>
      </c>
      <c r="G186" s="218"/>
      <c r="H186" s="222">
        <v>2</v>
      </c>
      <c r="I186" s="223"/>
      <c r="J186" s="218"/>
      <c r="K186" s="218"/>
      <c r="L186" s="224"/>
      <c r="M186" s="225"/>
      <c r="N186" s="226"/>
      <c r="O186" s="226"/>
      <c r="P186" s="226"/>
      <c r="Q186" s="226"/>
      <c r="R186" s="226"/>
      <c r="S186" s="226"/>
      <c r="T186" s="227"/>
      <c r="AT186" s="228" t="s">
        <v>153</v>
      </c>
      <c r="AU186" s="228" t="s">
        <v>94</v>
      </c>
      <c r="AV186" s="13" t="s">
        <v>86</v>
      </c>
      <c r="AW186" s="13" t="s">
        <v>32</v>
      </c>
      <c r="AX186" s="13" t="s">
        <v>76</v>
      </c>
      <c r="AY186" s="228" t="s">
        <v>144</v>
      </c>
    </row>
    <row r="187" spans="2:51" s="13" customFormat="1" ht="12">
      <c r="B187" s="217"/>
      <c r="C187" s="218"/>
      <c r="D187" s="219" t="s">
        <v>153</v>
      </c>
      <c r="E187" s="220" t="s">
        <v>1</v>
      </c>
      <c r="F187" s="221" t="s">
        <v>276</v>
      </c>
      <c r="G187" s="218"/>
      <c r="H187" s="222">
        <v>9.2</v>
      </c>
      <c r="I187" s="223"/>
      <c r="J187" s="218"/>
      <c r="K187" s="218"/>
      <c r="L187" s="224"/>
      <c r="M187" s="225"/>
      <c r="N187" s="226"/>
      <c r="O187" s="226"/>
      <c r="P187" s="226"/>
      <c r="Q187" s="226"/>
      <c r="R187" s="226"/>
      <c r="S187" s="226"/>
      <c r="T187" s="227"/>
      <c r="AT187" s="228" t="s">
        <v>153</v>
      </c>
      <c r="AU187" s="228" t="s">
        <v>94</v>
      </c>
      <c r="AV187" s="13" t="s">
        <v>86</v>
      </c>
      <c r="AW187" s="13" t="s">
        <v>32</v>
      </c>
      <c r="AX187" s="13" t="s">
        <v>76</v>
      </c>
      <c r="AY187" s="228" t="s">
        <v>144</v>
      </c>
    </row>
    <row r="188" spans="2:51" s="14" customFormat="1" ht="12">
      <c r="B188" s="239"/>
      <c r="C188" s="240"/>
      <c r="D188" s="219" t="s">
        <v>153</v>
      </c>
      <c r="E188" s="241" t="s">
        <v>1</v>
      </c>
      <c r="F188" s="242" t="s">
        <v>277</v>
      </c>
      <c r="G188" s="240"/>
      <c r="H188" s="243">
        <v>11.2</v>
      </c>
      <c r="I188" s="244"/>
      <c r="J188" s="240"/>
      <c r="K188" s="240"/>
      <c r="L188" s="245"/>
      <c r="M188" s="246"/>
      <c r="N188" s="247"/>
      <c r="O188" s="247"/>
      <c r="P188" s="247"/>
      <c r="Q188" s="247"/>
      <c r="R188" s="247"/>
      <c r="S188" s="247"/>
      <c r="T188" s="248"/>
      <c r="AT188" s="249" t="s">
        <v>153</v>
      </c>
      <c r="AU188" s="249" t="s">
        <v>94</v>
      </c>
      <c r="AV188" s="14" t="s">
        <v>106</v>
      </c>
      <c r="AW188" s="14" t="s">
        <v>32</v>
      </c>
      <c r="AX188" s="14" t="s">
        <v>84</v>
      </c>
      <c r="AY188" s="249" t="s">
        <v>144</v>
      </c>
    </row>
    <row r="189" spans="1:65" s="2" customFormat="1" ht="16.5" customHeight="1">
      <c r="A189" s="34"/>
      <c r="B189" s="35"/>
      <c r="C189" s="204" t="s">
        <v>278</v>
      </c>
      <c r="D189" s="204" t="s">
        <v>147</v>
      </c>
      <c r="E189" s="205" t="s">
        <v>279</v>
      </c>
      <c r="F189" s="206" t="s">
        <v>280</v>
      </c>
      <c r="G189" s="207" t="s">
        <v>150</v>
      </c>
      <c r="H189" s="208">
        <v>1</v>
      </c>
      <c r="I189" s="209"/>
      <c r="J189" s="210">
        <f>ROUND(I189*H189,2)</f>
        <v>0</v>
      </c>
      <c r="K189" s="206" t="s">
        <v>151</v>
      </c>
      <c r="L189" s="39"/>
      <c r="M189" s="211" t="s">
        <v>1</v>
      </c>
      <c r="N189" s="212" t="s">
        <v>41</v>
      </c>
      <c r="O189" s="71"/>
      <c r="P189" s="213">
        <f>O189*H189</f>
        <v>0</v>
      </c>
      <c r="Q189" s="213">
        <v>6E-05</v>
      </c>
      <c r="R189" s="213">
        <f>Q189*H189</f>
        <v>6E-05</v>
      </c>
      <c r="S189" s="213">
        <v>0</v>
      </c>
      <c r="T189" s="214">
        <f>S189*H189</f>
        <v>0</v>
      </c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215" t="s">
        <v>106</v>
      </c>
      <c r="AT189" s="215" t="s">
        <v>147</v>
      </c>
      <c r="AU189" s="215" t="s">
        <v>94</v>
      </c>
      <c r="AY189" s="17" t="s">
        <v>144</v>
      </c>
      <c r="BE189" s="216">
        <f>IF(N189="základní",J189,0)</f>
        <v>0</v>
      </c>
      <c r="BF189" s="216">
        <f>IF(N189="snížená",J189,0)</f>
        <v>0</v>
      </c>
      <c r="BG189" s="216">
        <f>IF(N189="zákl. přenesená",J189,0)</f>
        <v>0</v>
      </c>
      <c r="BH189" s="216">
        <f>IF(N189="sníž. přenesená",J189,0)</f>
        <v>0</v>
      </c>
      <c r="BI189" s="216">
        <f>IF(N189="nulová",J189,0)</f>
        <v>0</v>
      </c>
      <c r="BJ189" s="17" t="s">
        <v>84</v>
      </c>
      <c r="BK189" s="216">
        <f>ROUND(I189*H189,2)</f>
        <v>0</v>
      </c>
      <c r="BL189" s="17" t="s">
        <v>106</v>
      </c>
      <c r="BM189" s="215" t="s">
        <v>281</v>
      </c>
    </row>
    <row r="190" spans="2:51" s="13" customFormat="1" ht="12">
      <c r="B190" s="217"/>
      <c r="C190" s="218"/>
      <c r="D190" s="219" t="s">
        <v>153</v>
      </c>
      <c r="E190" s="220" t="s">
        <v>1</v>
      </c>
      <c r="F190" s="221" t="s">
        <v>282</v>
      </c>
      <c r="G190" s="218"/>
      <c r="H190" s="222">
        <v>1</v>
      </c>
      <c r="I190" s="223"/>
      <c r="J190" s="218"/>
      <c r="K190" s="218"/>
      <c r="L190" s="224"/>
      <c r="M190" s="225"/>
      <c r="N190" s="226"/>
      <c r="O190" s="226"/>
      <c r="P190" s="226"/>
      <c r="Q190" s="226"/>
      <c r="R190" s="226"/>
      <c r="S190" s="226"/>
      <c r="T190" s="227"/>
      <c r="AT190" s="228" t="s">
        <v>153</v>
      </c>
      <c r="AU190" s="228" t="s">
        <v>94</v>
      </c>
      <c r="AV190" s="13" t="s">
        <v>86</v>
      </c>
      <c r="AW190" s="13" t="s">
        <v>32</v>
      </c>
      <c r="AX190" s="13" t="s">
        <v>84</v>
      </c>
      <c r="AY190" s="228" t="s">
        <v>144</v>
      </c>
    </row>
    <row r="191" spans="1:65" s="2" customFormat="1" ht="16.5" customHeight="1">
      <c r="A191" s="34"/>
      <c r="B191" s="35"/>
      <c r="C191" s="204" t="s">
        <v>283</v>
      </c>
      <c r="D191" s="204" t="s">
        <v>147</v>
      </c>
      <c r="E191" s="205" t="s">
        <v>284</v>
      </c>
      <c r="F191" s="206" t="s">
        <v>285</v>
      </c>
      <c r="G191" s="207" t="s">
        <v>150</v>
      </c>
      <c r="H191" s="208">
        <v>3</v>
      </c>
      <c r="I191" s="209"/>
      <c r="J191" s="210">
        <f>ROUND(I191*H191,2)</f>
        <v>0</v>
      </c>
      <c r="K191" s="206" t="s">
        <v>151</v>
      </c>
      <c r="L191" s="39"/>
      <c r="M191" s="211" t="s">
        <v>1</v>
      </c>
      <c r="N191" s="212" t="s">
        <v>41</v>
      </c>
      <c r="O191" s="71"/>
      <c r="P191" s="213">
        <f>O191*H191</f>
        <v>0</v>
      </c>
      <c r="Q191" s="213">
        <v>6E-05</v>
      </c>
      <c r="R191" s="213">
        <f>Q191*H191</f>
        <v>0.00018</v>
      </c>
      <c r="S191" s="213">
        <v>0</v>
      </c>
      <c r="T191" s="214">
        <f>S191*H191</f>
        <v>0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215" t="s">
        <v>106</v>
      </c>
      <c r="AT191" s="215" t="s">
        <v>147</v>
      </c>
      <c r="AU191" s="215" t="s">
        <v>94</v>
      </c>
      <c r="AY191" s="17" t="s">
        <v>144</v>
      </c>
      <c r="BE191" s="216">
        <f>IF(N191="základní",J191,0)</f>
        <v>0</v>
      </c>
      <c r="BF191" s="216">
        <f>IF(N191="snížená",J191,0)</f>
        <v>0</v>
      </c>
      <c r="BG191" s="216">
        <f>IF(N191="zákl. přenesená",J191,0)</f>
        <v>0</v>
      </c>
      <c r="BH191" s="216">
        <f>IF(N191="sníž. přenesená",J191,0)</f>
        <v>0</v>
      </c>
      <c r="BI191" s="216">
        <f>IF(N191="nulová",J191,0)</f>
        <v>0</v>
      </c>
      <c r="BJ191" s="17" t="s">
        <v>84</v>
      </c>
      <c r="BK191" s="216">
        <f>ROUND(I191*H191,2)</f>
        <v>0</v>
      </c>
      <c r="BL191" s="17" t="s">
        <v>106</v>
      </c>
      <c r="BM191" s="215" t="s">
        <v>286</v>
      </c>
    </row>
    <row r="192" spans="2:51" s="13" customFormat="1" ht="12">
      <c r="B192" s="217"/>
      <c r="C192" s="218"/>
      <c r="D192" s="219" t="s">
        <v>153</v>
      </c>
      <c r="E192" s="220" t="s">
        <v>1</v>
      </c>
      <c r="F192" s="221" t="s">
        <v>287</v>
      </c>
      <c r="G192" s="218"/>
      <c r="H192" s="222">
        <v>3</v>
      </c>
      <c r="I192" s="223"/>
      <c r="J192" s="218"/>
      <c r="K192" s="218"/>
      <c r="L192" s="224"/>
      <c r="M192" s="225"/>
      <c r="N192" s="226"/>
      <c r="O192" s="226"/>
      <c r="P192" s="226"/>
      <c r="Q192" s="226"/>
      <c r="R192" s="226"/>
      <c r="S192" s="226"/>
      <c r="T192" s="227"/>
      <c r="AT192" s="228" t="s">
        <v>153</v>
      </c>
      <c r="AU192" s="228" t="s">
        <v>94</v>
      </c>
      <c r="AV192" s="13" t="s">
        <v>86</v>
      </c>
      <c r="AW192" s="13" t="s">
        <v>32</v>
      </c>
      <c r="AX192" s="13" t="s">
        <v>84</v>
      </c>
      <c r="AY192" s="228" t="s">
        <v>144</v>
      </c>
    </row>
    <row r="193" spans="1:65" s="2" customFormat="1" ht="16.5" customHeight="1">
      <c r="A193" s="34"/>
      <c r="B193" s="35"/>
      <c r="C193" s="204" t="s">
        <v>288</v>
      </c>
      <c r="D193" s="204" t="s">
        <v>147</v>
      </c>
      <c r="E193" s="205" t="s">
        <v>289</v>
      </c>
      <c r="F193" s="206" t="s">
        <v>290</v>
      </c>
      <c r="G193" s="207" t="s">
        <v>150</v>
      </c>
      <c r="H193" s="208">
        <v>4</v>
      </c>
      <c r="I193" s="209"/>
      <c r="J193" s="210">
        <f>ROUND(I193*H193,2)</f>
        <v>0</v>
      </c>
      <c r="K193" s="206" t="s">
        <v>151</v>
      </c>
      <c r="L193" s="39"/>
      <c r="M193" s="211" t="s">
        <v>1</v>
      </c>
      <c r="N193" s="212" t="s">
        <v>41</v>
      </c>
      <c r="O193" s="71"/>
      <c r="P193" s="213">
        <f>O193*H193</f>
        <v>0</v>
      </c>
      <c r="Q193" s="213">
        <v>2E-05</v>
      </c>
      <c r="R193" s="213">
        <f>Q193*H193</f>
        <v>8E-05</v>
      </c>
      <c r="S193" s="213">
        <v>0</v>
      </c>
      <c r="T193" s="214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215" t="s">
        <v>106</v>
      </c>
      <c r="AT193" s="215" t="s">
        <v>147</v>
      </c>
      <c r="AU193" s="215" t="s">
        <v>94</v>
      </c>
      <c r="AY193" s="17" t="s">
        <v>144</v>
      </c>
      <c r="BE193" s="216">
        <f>IF(N193="základní",J193,0)</f>
        <v>0</v>
      </c>
      <c r="BF193" s="216">
        <f>IF(N193="snížená",J193,0)</f>
        <v>0</v>
      </c>
      <c r="BG193" s="216">
        <f>IF(N193="zákl. přenesená",J193,0)</f>
        <v>0</v>
      </c>
      <c r="BH193" s="216">
        <f>IF(N193="sníž. přenesená",J193,0)</f>
        <v>0</v>
      </c>
      <c r="BI193" s="216">
        <f>IF(N193="nulová",J193,0)</f>
        <v>0</v>
      </c>
      <c r="BJ193" s="17" t="s">
        <v>84</v>
      </c>
      <c r="BK193" s="216">
        <f>ROUND(I193*H193,2)</f>
        <v>0</v>
      </c>
      <c r="BL193" s="17" t="s">
        <v>106</v>
      </c>
      <c r="BM193" s="215" t="s">
        <v>291</v>
      </c>
    </row>
    <row r="194" spans="2:51" s="13" customFormat="1" ht="12">
      <c r="B194" s="217"/>
      <c r="C194" s="218"/>
      <c r="D194" s="219" t="s">
        <v>153</v>
      </c>
      <c r="E194" s="220" t="s">
        <v>1</v>
      </c>
      <c r="F194" s="221" t="s">
        <v>104</v>
      </c>
      <c r="G194" s="218"/>
      <c r="H194" s="222">
        <v>4</v>
      </c>
      <c r="I194" s="223"/>
      <c r="J194" s="218"/>
      <c r="K194" s="218"/>
      <c r="L194" s="224"/>
      <c r="M194" s="225"/>
      <c r="N194" s="226"/>
      <c r="O194" s="226"/>
      <c r="P194" s="226"/>
      <c r="Q194" s="226"/>
      <c r="R194" s="226"/>
      <c r="S194" s="226"/>
      <c r="T194" s="227"/>
      <c r="AT194" s="228" t="s">
        <v>153</v>
      </c>
      <c r="AU194" s="228" t="s">
        <v>94</v>
      </c>
      <c r="AV194" s="13" t="s">
        <v>86</v>
      </c>
      <c r="AW194" s="13" t="s">
        <v>32</v>
      </c>
      <c r="AX194" s="13" t="s">
        <v>84</v>
      </c>
      <c r="AY194" s="228" t="s">
        <v>144</v>
      </c>
    </row>
    <row r="195" spans="1:65" s="2" customFormat="1" ht="16.5" customHeight="1">
      <c r="A195" s="34"/>
      <c r="B195" s="35"/>
      <c r="C195" s="229" t="s">
        <v>292</v>
      </c>
      <c r="D195" s="229" t="s">
        <v>238</v>
      </c>
      <c r="E195" s="230" t="s">
        <v>293</v>
      </c>
      <c r="F195" s="231" t="s">
        <v>294</v>
      </c>
      <c r="G195" s="232" t="s">
        <v>150</v>
      </c>
      <c r="H195" s="233">
        <v>10</v>
      </c>
      <c r="I195" s="234"/>
      <c r="J195" s="235">
        <f>ROUND(I195*H195,2)</f>
        <v>0</v>
      </c>
      <c r="K195" s="231" t="s">
        <v>187</v>
      </c>
      <c r="L195" s="236"/>
      <c r="M195" s="237" t="s">
        <v>1</v>
      </c>
      <c r="N195" s="238" t="s">
        <v>41</v>
      </c>
      <c r="O195" s="71"/>
      <c r="P195" s="213">
        <f>O195*H195</f>
        <v>0</v>
      </c>
      <c r="Q195" s="213">
        <v>0.00591</v>
      </c>
      <c r="R195" s="213">
        <f>Q195*H195</f>
        <v>0.0591</v>
      </c>
      <c r="S195" s="213">
        <v>0</v>
      </c>
      <c r="T195" s="214">
        <f>S195*H195</f>
        <v>0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215" t="s">
        <v>86</v>
      </c>
      <c r="AT195" s="215" t="s">
        <v>238</v>
      </c>
      <c r="AU195" s="215" t="s">
        <v>94</v>
      </c>
      <c r="AY195" s="17" t="s">
        <v>144</v>
      </c>
      <c r="BE195" s="216">
        <f>IF(N195="základní",J195,0)</f>
        <v>0</v>
      </c>
      <c r="BF195" s="216">
        <f>IF(N195="snížená",J195,0)</f>
        <v>0</v>
      </c>
      <c r="BG195" s="216">
        <f>IF(N195="zákl. přenesená",J195,0)</f>
        <v>0</v>
      </c>
      <c r="BH195" s="216">
        <f>IF(N195="sníž. přenesená",J195,0)</f>
        <v>0</v>
      </c>
      <c r="BI195" s="216">
        <f>IF(N195="nulová",J195,0)</f>
        <v>0</v>
      </c>
      <c r="BJ195" s="17" t="s">
        <v>84</v>
      </c>
      <c r="BK195" s="216">
        <f>ROUND(I195*H195,2)</f>
        <v>0</v>
      </c>
      <c r="BL195" s="17" t="s">
        <v>84</v>
      </c>
      <c r="BM195" s="215" t="s">
        <v>295</v>
      </c>
    </row>
    <row r="196" spans="2:51" s="13" customFormat="1" ht="12">
      <c r="B196" s="217"/>
      <c r="C196" s="218"/>
      <c r="D196" s="219" t="s">
        <v>153</v>
      </c>
      <c r="E196" s="220" t="s">
        <v>1</v>
      </c>
      <c r="F196" s="221" t="s">
        <v>296</v>
      </c>
      <c r="G196" s="218"/>
      <c r="H196" s="222">
        <v>10</v>
      </c>
      <c r="I196" s="223"/>
      <c r="J196" s="218"/>
      <c r="K196" s="218"/>
      <c r="L196" s="224"/>
      <c r="M196" s="225"/>
      <c r="N196" s="226"/>
      <c r="O196" s="226"/>
      <c r="P196" s="226"/>
      <c r="Q196" s="226"/>
      <c r="R196" s="226"/>
      <c r="S196" s="226"/>
      <c r="T196" s="227"/>
      <c r="AT196" s="228" t="s">
        <v>153</v>
      </c>
      <c r="AU196" s="228" t="s">
        <v>94</v>
      </c>
      <c r="AV196" s="13" t="s">
        <v>86</v>
      </c>
      <c r="AW196" s="13" t="s">
        <v>32</v>
      </c>
      <c r="AX196" s="13" t="s">
        <v>84</v>
      </c>
      <c r="AY196" s="228" t="s">
        <v>144</v>
      </c>
    </row>
    <row r="197" spans="1:65" s="2" customFormat="1" ht="16.5" customHeight="1">
      <c r="A197" s="34"/>
      <c r="B197" s="35"/>
      <c r="C197" s="229" t="s">
        <v>297</v>
      </c>
      <c r="D197" s="229" t="s">
        <v>238</v>
      </c>
      <c r="E197" s="230" t="s">
        <v>298</v>
      </c>
      <c r="F197" s="231" t="s">
        <v>299</v>
      </c>
      <c r="G197" s="232" t="s">
        <v>150</v>
      </c>
      <c r="H197" s="233">
        <v>3</v>
      </c>
      <c r="I197" s="234"/>
      <c r="J197" s="235">
        <f>ROUND(I197*H197,2)</f>
        <v>0</v>
      </c>
      <c r="K197" s="231" t="s">
        <v>187</v>
      </c>
      <c r="L197" s="236"/>
      <c r="M197" s="237" t="s">
        <v>1</v>
      </c>
      <c r="N197" s="238" t="s">
        <v>41</v>
      </c>
      <c r="O197" s="71"/>
      <c r="P197" s="213">
        <f>O197*H197</f>
        <v>0</v>
      </c>
      <c r="Q197" s="213">
        <v>0.0003</v>
      </c>
      <c r="R197" s="213">
        <f>Q197*H197</f>
        <v>0.0009</v>
      </c>
      <c r="S197" s="213">
        <v>0</v>
      </c>
      <c r="T197" s="214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215" t="s">
        <v>86</v>
      </c>
      <c r="AT197" s="215" t="s">
        <v>238</v>
      </c>
      <c r="AU197" s="215" t="s">
        <v>94</v>
      </c>
      <c r="AY197" s="17" t="s">
        <v>144</v>
      </c>
      <c r="BE197" s="216">
        <f>IF(N197="základní",J197,0)</f>
        <v>0</v>
      </c>
      <c r="BF197" s="216">
        <f>IF(N197="snížená",J197,0)</f>
        <v>0</v>
      </c>
      <c r="BG197" s="216">
        <f>IF(N197="zákl. přenesená",J197,0)</f>
        <v>0</v>
      </c>
      <c r="BH197" s="216">
        <f>IF(N197="sníž. přenesená",J197,0)</f>
        <v>0</v>
      </c>
      <c r="BI197" s="216">
        <f>IF(N197="nulová",J197,0)</f>
        <v>0</v>
      </c>
      <c r="BJ197" s="17" t="s">
        <v>84</v>
      </c>
      <c r="BK197" s="216">
        <f>ROUND(I197*H197,2)</f>
        <v>0</v>
      </c>
      <c r="BL197" s="17" t="s">
        <v>84</v>
      </c>
      <c r="BM197" s="215" t="s">
        <v>300</v>
      </c>
    </row>
    <row r="198" spans="2:51" s="13" customFormat="1" ht="12">
      <c r="B198" s="217"/>
      <c r="C198" s="218"/>
      <c r="D198" s="219" t="s">
        <v>153</v>
      </c>
      <c r="E198" s="220" t="s">
        <v>1</v>
      </c>
      <c r="F198" s="221" t="s">
        <v>301</v>
      </c>
      <c r="G198" s="218"/>
      <c r="H198" s="222">
        <v>3</v>
      </c>
      <c r="I198" s="223"/>
      <c r="J198" s="218"/>
      <c r="K198" s="218"/>
      <c r="L198" s="224"/>
      <c r="M198" s="225"/>
      <c r="N198" s="226"/>
      <c r="O198" s="226"/>
      <c r="P198" s="226"/>
      <c r="Q198" s="226"/>
      <c r="R198" s="226"/>
      <c r="S198" s="226"/>
      <c r="T198" s="227"/>
      <c r="AT198" s="228" t="s">
        <v>153</v>
      </c>
      <c r="AU198" s="228" t="s">
        <v>94</v>
      </c>
      <c r="AV198" s="13" t="s">
        <v>86</v>
      </c>
      <c r="AW198" s="13" t="s">
        <v>32</v>
      </c>
      <c r="AX198" s="13" t="s">
        <v>84</v>
      </c>
      <c r="AY198" s="228" t="s">
        <v>144</v>
      </c>
    </row>
    <row r="199" spans="1:65" s="2" customFormat="1" ht="16.5" customHeight="1">
      <c r="A199" s="34"/>
      <c r="B199" s="35"/>
      <c r="C199" s="229" t="s">
        <v>302</v>
      </c>
      <c r="D199" s="229" t="s">
        <v>238</v>
      </c>
      <c r="E199" s="230" t="s">
        <v>303</v>
      </c>
      <c r="F199" s="231" t="s">
        <v>304</v>
      </c>
      <c r="G199" s="232" t="s">
        <v>305</v>
      </c>
      <c r="H199" s="233">
        <v>6</v>
      </c>
      <c r="I199" s="234"/>
      <c r="J199" s="235">
        <f>ROUND(I199*H199,2)</f>
        <v>0</v>
      </c>
      <c r="K199" s="231" t="s">
        <v>187</v>
      </c>
      <c r="L199" s="236"/>
      <c r="M199" s="237" t="s">
        <v>1</v>
      </c>
      <c r="N199" s="238" t="s">
        <v>41</v>
      </c>
      <c r="O199" s="71"/>
      <c r="P199" s="213">
        <f>O199*H199</f>
        <v>0</v>
      </c>
      <c r="Q199" s="213">
        <v>0</v>
      </c>
      <c r="R199" s="213">
        <f>Q199*H199</f>
        <v>0</v>
      </c>
      <c r="S199" s="213">
        <v>0</v>
      </c>
      <c r="T199" s="214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215" t="s">
        <v>86</v>
      </c>
      <c r="AT199" s="215" t="s">
        <v>238</v>
      </c>
      <c r="AU199" s="215" t="s">
        <v>94</v>
      </c>
      <c r="AY199" s="17" t="s">
        <v>144</v>
      </c>
      <c r="BE199" s="216">
        <f>IF(N199="základní",J199,0)</f>
        <v>0</v>
      </c>
      <c r="BF199" s="216">
        <f>IF(N199="snížená",J199,0)</f>
        <v>0</v>
      </c>
      <c r="BG199" s="216">
        <f>IF(N199="zákl. přenesená",J199,0)</f>
        <v>0</v>
      </c>
      <c r="BH199" s="216">
        <f>IF(N199="sníž. přenesená",J199,0)</f>
        <v>0</v>
      </c>
      <c r="BI199" s="216">
        <f>IF(N199="nulová",J199,0)</f>
        <v>0</v>
      </c>
      <c r="BJ199" s="17" t="s">
        <v>84</v>
      </c>
      <c r="BK199" s="216">
        <f>ROUND(I199*H199,2)</f>
        <v>0</v>
      </c>
      <c r="BL199" s="17" t="s">
        <v>84</v>
      </c>
      <c r="BM199" s="215" t="s">
        <v>306</v>
      </c>
    </row>
    <row r="200" spans="2:51" s="13" customFormat="1" ht="12">
      <c r="B200" s="217"/>
      <c r="C200" s="218"/>
      <c r="D200" s="219" t="s">
        <v>153</v>
      </c>
      <c r="E200" s="220" t="s">
        <v>1</v>
      </c>
      <c r="F200" s="221" t="s">
        <v>307</v>
      </c>
      <c r="G200" s="218"/>
      <c r="H200" s="222">
        <v>6</v>
      </c>
      <c r="I200" s="223"/>
      <c r="J200" s="218"/>
      <c r="K200" s="218"/>
      <c r="L200" s="224"/>
      <c r="M200" s="225"/>
      <c r="N200" s="226"/>
      <c r="O200" s="226"/>
      <c r="P200" s="226"/>
      <c r="Q200" s="226"/>
      <c r="R200" s="226"/>
      <c r="S200" s="226"/>
      <c r="T200" s="227"/>
      <c r="AT200" s="228" t="s">
        <v>153</v>
      </c>
      <c r="AU200" s="228" t="s">
        <v>94</v>
      </c>
      <c r="AV200" s="13" t="s">
        <v>86</v>
      </c>
      <c r="AW200" s="13" t="s">
        <v>32</v>
      </c>
      <c r="AX200" s="13" t="s">
        <v>84</v>
      </c>
      <c r="AY200" s="228" t="s">
        <v>144</v>
      </c>
    </row>
    <row r="201" spans="1:65" s="2" customFormat="1" ht="16.5" customHeight="1">
      <c r="A201" s="34"/>
      <c r="B201" s="35"/>
      <c r="C201" s="204" t="s">
        <v>308</v>
      </c>
      <c r="D201" s="204" t="s">
        <v>147</v>
      </c>
      <c r="E201" s="205" t="s">
        <v>309</v>
      </c>
      <c r="F201" s="206" t="s">
        <v>310</v>
      </c>
      <c r="G201" s="207" t="s">
        <v>150</v>
      </c>
      <c r="H201" s="208">
        <v>4</v>
      </c>
      <c r="I201" s="209"/>
      <c r="J201" s="210">
        <f>ROUND(I201*H201,2)</f>
        <v>0</v>
      </c>
      <c r="K201" s="206" t="s">
        <v>187</v>
      </c>
      <c r="L201" s="39"/>
      <c r="M201" s="211" t="s">
        <v>1</v>
      </c>
      <c r="N201" s="212" t="s">
        <v>41</v>
      </c>
      <c r="O201" s="71"/>
      <c r="P201" s="213">
        <f>O201*H201</f>
        <v>0</v>
      </c>
      <c r="Q201" s="213">
        <v>7E-05</v>
      </c>
      <c r="R201" s="213">
        <f>Q201*H201</f>
        <v>0.00028</v>
      </c>
      <c r="S201" s="213">
        <v>0</v>
      </c>
      <c r="T201" s="214">
        <f>S201*H201</f>
        <v>0</v>
      </c>
      <c r="U201" s="34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215" t="s">
        <v>84</v>
      </c>
      <c r="AT201" s="215" t="s">
        <v>147</v>
      </c>
      <c r="AU201" s="215" t="s">
        <v>94</v>
      </c>
      <c r="AY201" s="17" t="s">
        <v>144</v>
      </c>
      <c r="BE201" s="216">
        <f>IF(N201="základní",J201,0)</f>
        <v>0</v>
      </c>
      <c r="BF201" s="216">
        <f>IF(N201="snížená",J201,0)</f>
        <v>0</v>
      </c>
      <c r="BG201" s="216">
        <f>IF(N201="zákl. přenesená",J201,0)</f>
        <v>0</v>
      </c>
      <c r="BH201" s="216">
        <f>IF(N201="sníž. přenesená",J201,0)</f>
        <v>0</v>
      </c>
      <c r="BI201" s="216">
        <f>IF(N201="nulová",J201,0)</f>
        <v>0</v>
      </c>
      <c r="BJ201" s="17" t="s">
        <v>84</v>
      </c>
      <c r="BK201" s="216">
        <f>ROUND(I201*H201,2)</f>
        <v>0</v>
      </c>
      <c r="BL201" s="17" t="s">
        <v>84</v>
      </c>
      <c r="BM201" s="215" t="s">
        <v>311</v>
      </c>
    </row>
    <row r="202" spans="2:51" s="13" customFormat="1" ht="12">
      <c r="B202" s="217"/>
      <c r="C202" s="218"/>
      <c r="D202" s="219" t="s">
        <v>153</v>
      </c>
      <c r="E202" s="220" t="s">
        <v>1</v>
      </c>
      <c r="F202" s="221" t="s">
        <v>104</v>
      </c>
      <c r="G202" s="218"/>
      <c r="H202" s="222">
        <v>4</v>
      </c>
      <c r="I202" s="223"/>
      <c r="J202" s="218"/>
      <c r="K202" s="218"/>
      <c r="L202" s="224"/>
      <c r="M202" s="225"/>
      <c r="N202" s="226"/>
      <c r="O202" s="226"/>
      <c r="P202" s="226"/>
      <c r="Q202" s="226"/>
      <c r="R202" s="226"/>
      <c r="S202" s="226"/>
      <c r="T202" s="227"/>
      <c r="AT202" s="228" t="s">
        <v>153</v>
      </c>
      <c r="AU202" s="228" t="s">
        <v>94</v>
      </c>
      <c r="AV202" s="13" t="s">
        <v>86</v>
      </c>
      <c r="AW202" s="13" t="s">
        <v>32</v>
      </c>
      <c r="AX202" s="13" t="s">
        <v>84</v>
      </c>
      <c r="AY202" s="228" t="s">
        <v>144</v>
      </c>
    </row>
    <row r="203" spans="1:65" s="2" customFormat="1" ht="16.5" customHeight="1">
      <c r="A203" s="34"/>
      <c r="B203" s="35"/>
      <c r="C203" s="229" t="s">
        <v>312</v>
      </c>
      <c r="D203" s="229" t="s">
        <v>238</v>
      </c>
      <c r="E203" s="230" t="s">
        <v>313</v>
      </c>
      <c r="F203" s="231" t="s">
        <v>314</v>
      </c>
      <c r="G203" s="232" t="s">
        <v>150</v>
      </c>
      <c r="H203" s="233">
        <v>4</v>
      </c>
      <c r="I203" s="234"/>
      <c r="J203" s="235">
        <f>ROUND(I203*H203,2)</f>
        <v>0</v>
      </c>
      <c r="K203" s="231" t="s">
        <v>187</v>
      </c>
      <c r="L203" s="236"/>
      <c r="M203" s="237" t="s">
        <v>1</v>
      </c>
      <c r="N203" s="238" t="s">
        <v>41</v>
      </c>
      <c r="O203" s="71"/>
      <c r="P203" s="213">
        <f>O203*H203</f>
        <v>0</v>
      </c>
      <c r="Q203" s="213">
        <v>0</v>
      </c>
      <c r="R203" s="213">
        <f>Q203*H203</f>
        <v>0</v>
      </c>
      <c r="S203" s="213">
        <v>0</v>
      </c>
      <c r="T203" s="214">
        <f>S203*H203</f>
        <v>0</v>
      </c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215" t="s">
        <v>86</v>
      </c>
      <c r="AT203" s="215" t="s">
        <v>238</v>
      </c>
      <c r="AU203" s="215" t="s">
        <v>94</v>
      </c>
      <c r="AY203" s="17" t="s">
        <v>144</v>
      </c>
      <c r="BE203" s="216">
        <f>IF(N203="základní",J203,0)</f>
        <v>0</v>
      </c>
      <c r="BF203" s="216">
        <f>IF(N203="snížená",J203,0)</f>
        <v>0</v>
      </c>
      <c r="BG203" s="216">
        <f>IF(N203="zákl. přenesená",J203,0)</f>
        <v>0</v>
      </c>
      <c r="BH203" s="216">
        <f>IF(N203="sníž. přenesená",J203,0)</f>
        <v>0</v>
      </c>
      <c r="BI203" s="216">
        <f>IF(N203="nulová",J203,0)</f>
        <v>0</v>
      </c>
      <c r="BJ203" s="17" t="s">
        <v>84</v>
      </c>
      <c r="BK203" s="216">
        <f>ROUND(I203*H203,2)</f>
        <v>0</v>
      </c>
      <c r="BL203" s="17" t="s">
        <v>84</v>
      </c>
      <c r="BM203" s="215" t="s">
        <v>315</v>
      </c>
    </row>
    <row r="204" spans="2:51" s="13" customFormat="1" ht="12">
      <c r="B204" s="217"/>
      <c r="C204" s="218"/>
      <c r="D204" s="219" t="s">
        <v>153</v>
      </c>
      <c r="E204" s="220" t="s">
        <v>1</v>
      </c>
      <c r="F204" s="221" t="s">
        <v>104</v>
      </c>
      <c r="G204" s="218"/>
      <c r="H204" s="222">
        <v>4</v>
      </c>
      <c r="I204" s="223"/>
      <c r="J204" s="218"/>
      <c r="K204" s="218"/>
      <c r="L204" s="224"/>
      <c r="M204" s="225"/>
      <c r="N204" s="226"/>
      <c r="O204" s="226"/>
      <c r="P204" s="226"/>
      <c r="Q204" s="226"/>
      <c r="R204" s="226"/>
      <c r="S204" s="226"/>
      <c r="T204" s="227"/>
      <c r="AT204" s="228" t="s">
        <v>153</v>
      </c>
      <c r="AU204" s="228" t="s">
        <v>94</v>
      </c>
      <c r="AV204" s="13" t="s">
        <v>86</v>
      </c>
      <c r="AW204" s="13" t="s">
        <v>32</v>
      </c>
      <c r="AX204" s="13" t="s">
        <v>84</v>
      </c>
      <c r="AY204" s="228" t="s">
        <v>144</v>
      </c>
    </row>
    <row r="205" spans="1:65" s="2" customFormat="1" ht="16.5" customHeight="1">
      <c r="A205" s="34"/>
      <c r="B205" s="35"/>
      <c r="C205" s="204" t="s">
        <v>316</v>
      </c>
      <c r="D205" s="204" t="s">
        <v>147</v>
      </c>
      <c r="E205" s="205" t="s">
        <v>317</v>
      </c>
      <c r="F205" s="206" t="s">
        <v>318</v>
      </c>
      <c r="G205" s="207" t="s">
        <v>150</v>
      </c>
      <c r="H205" s="208">
        <v>4</v>
      </c>
      <c r="I205" s="209"/>
      <c r="J205" s="210">
        <f>ROUND(I205*H205,2)</f>
        <v>0</v>
      </c>
      <c r="K205" s="206" t="s">
        <v>151</v>
      </c>
      <c r="L205" s="39"/>
      <c r="M205" s="211" t="s">
        <v>1</v>
      </c>
      <c r="N205" s="212" t="s">
        <v>41</v>
      </c>
      <c r="O205" s="71"/>
      <c r="P205" s="213">
        <f>O205*H205</f>
        <v>0</v>
      </c>
      <c r="Q205" s="213">
        <v>0</v>
      </c>
      <c r="R205" s="213">
        <f>Q205*H205</f>
        <v>0</v>
      </c>
      <c r="S205" s="213">
        <v>0</v>
      </c>
      <c r="T205" s="214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215" t="s">
        <v>84</v>
      </c>
      <c r="AT205" s="215" t="s">
        <v>147</v>
      </c>
      <c r="AU205" s="215" t="s">
        <v>94</v>
      </c>
      <c r="AY205" s="17" t="s">
        <v>144</v>
      </c>
      <c r="BE205" s="216">
        <f>IF(N205="základní",J205,0)</f>
        <v>0</v>
      </c>
      <c r="BF205" s="216">
        <f>IF(N205="snížená",J205,0)</f>
        <v>0</v>
      </c>
      <c r="BG205" s="216">
        <f>IF(N205="zákl. přenesená",J205,0)</f>
        <v>0</v>
      </c>
      <c r="BH205" s="216">
        <f>IF(N205="sníž. přenesená",J205,0)</f>
        <v>0</v>
      </c>
      <c r="BI205" s="216">
        <f>IF(N205="nulová",J205,0)</f>
        <v>0</v>
      </c>
      <c r="BJ205" s="17" t="s">
        <v>84</v>
      </c>
      <c r="BK205" s="216">
        <f>ROUND(I205*H205,2)</f>
        <v>0</v>
      </c>
      <c r="BL205" s="17" t="s">
        <v>84</v>
      </c>
      <c r="BM205" s="215" t="s">
        <v>319</v>
      </c>
    </row>
    <row r="206" spans="2:51" s="13" customFormat="1" ht="12">
      <c r="B206" s="217"/>
      <c r="C206" s="218"/>
      <c r="D206" s="219" t="s">
        <v>153</v>
      </c>
      <c r="E206" s="220" t="s">
        <v>1</v>
      </c>
      <c r="F206" s="221" t="s">
        <v>104</v>
      </c>
      <c r="G206" s="218"/>
      <c r="H206" s="222">
        <v>4</v>
      </c>
      <c r="I206" s="223"/>
      <c r="J206" s="218"/>
      <c r="K206" s="218"/>
      <c r="L206" s="224"/>
      <c r="M206" s="225"/>
      <c r="N206" s="226"/>
      <c r="O206" s="226"/>
      <c r="P206" s="226"/>
      <c r="Q206" s="226"/>
      <c r="R206" s="226"/>
      <c r="S206" s="226"/>
      <c r="T206" s="227"/>
      <c r="AT206" s="228" t="s">
        <v>153</v>
      </c>
      <c r="AU206" s="228" t="s">
        <v>94</v>
      </c>
      <c r="AV206" s="13" t="s">
        <v>86</v>
      </c>
      <c r="AW206" s="13" t="s">
        <v>32</v>
      </c>
      <c r="AX206" s="13" t="s">
        <v>84</v>
      </c>
      <c r="AY206" s="228" t="s">
        <v>144</v>
      </c>
    </row>
    <row r="207" spans="1:65" s="2" customFormat="1" ht="16.5" customHeight="1">
      <c r="A207" s="34"/>
      <c r="B207" s="35"/>
      <c r="C207" s="204" t="s">
        <v>320</v>
      </c>
      <c r="D207" s="204" t="s">
        <v>147</v>
      </c>
      <c r="E207" s="205" t="s">
        <v>321</v>
      </c>
      <c r="F207" s="206" t="s">
        <v>322</v>
      </c>
      <c r="G207" s="207" t="s">
        <v>150</v>
      </c>
      <c r="H207" s="208">
        <v>3</v>
      </c>
      <c r="I207" s="209"/>
      <c r="J207" s="210">
        <f>ROUND(I207*H207,2)</f>
        <v>0</v>
      </c>
      <c r="K207" s="206" t="s">
        <v>151</v>
      </c>
      <c r="L207" s="39"/>
      <c r="M207" s="211" t="s">
        <v>1</v>
      </c>
      <c r="N207" s="212" t="s">
        <v>41</v>
      </c>
      <c r="O207" s="71"/>
      <c r="P207" s="213">
        <f>O207*H207</f>
        <v>0</v>
      </c>
      <c r="Q207" s="213">
        <v>0</v>
      </c>
      <c r="R207" s="213">
        <f>Q207*H207</f>
        <v>0</v>
      </c>
      <c r="S207" s="213">
        <v>0</v>
      </c>
      <c r="T207" s="214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215" t="s">
        <v>323</v>
      </c>
      <c r="AT207" s="215" t="s">
        <v>147</v>
      </c>
      <c r="AU207" s="215" t="s">
        <v>94</v>
      </c>
      <c r="AY207" s="17" t="s">
        <v>144</v>
      </c>
      <c r="BE207" s="216">
        <f>IF(N207="základní",J207,0)</f>
        <v>0</v>
      </c>
      <c r="BF207" s="216">
        <f>IF(N207="snížená",J207,0)</f>
        <v>0</v>
      </c>
      <c r="BG207" s="216">
        <f>IF(N207="zákl. přenesená",J207,0)</f>
        <v>0</v>
      </c>
      <c r="BH207" s="216">
        <f>IF(N207="sníž. přenesená",J207,0)</f>
        <v>0</v>
      </c>
      <c r="BI207" s="216">
        <f>IF(N207="nulová",J207,0)</f>
        <v>0</v>
      </c>
      <c r="BJ207" s="17" t="s">
        <v>84</v>
      </c>
      <c r="BK207" s="216">
        <f>ROUND(I207*H207,2)</f>
        <v>0</v>
      </c>
      <c r="BL207" s="17" t="s">
        <v>323</v>
      </c>
      <c r="BM207" s="215" t="s">
        <v>324</v>
      </c>
    </row>
    <row r="208" spans="2:51" s="13" customFormat="1" ht="12">
      <c r="B208" s="217"/>
      <c r="C208" s="218"/>
      <c r="D208" s="219" t="s">
        <v>153</v>
      </c>
      <c r="E208" s="220" t="s">
        <v>1</v>
      </c>
      <c r="F208" s="221" t="s">
        <v>287</v>
      </c>
      <c r="G208" s="218"/>
      <c r="H208" s="222">
        <v>3</v>
      </c>
      <c r="I208" s="223"/>
      <c r="J208" s="218"/>
      <c r="K208" s="218"/>
      <c r="L208" s="224"/>
      <c r="M208" s="225"/>
      <c r="N208" s="226"/>
      <c r="O208" s="226"/>
      <c r="P208" s="226"/>
      <c r="Q208" s="226"/>
      <c r="R208" s="226"/>
      <c r="S208" s="226"/>
      <c r="T208" s="227"/>
      <c r="AT208" s="228" t="s">
        <v>153</v>
      </c>
      <c r="AU208" s="228" t="s">
        <v>94</v>
      </c>
      <c r="AV208" s="13" t="s">
        <v>86</v>
      </c>
      <c r="AW208" s="13" t="s">
        <v>32</v>
      </c>
      <c r="AX208" s="13" t="s">
        <v>84</v>
      </c>
      <c r="AY208" s="228" t="s">
        <v>144</v>
      </c>
    </row>
    <row r="209" spans="1:65" s="2" customFormat="1" ht="16.5" customHeight="1">
      <c r="A209" s="34"/>
      <c r="B209" s="35"/>
      <c r="C209" s="204" t="s">
        <v>325</v>
      </c>
      <c r="D209" s="204" t="s">
        <v>147</v>
      </c>
      <c r="E209" s="205" t="s">
        <v>326</v>
      </c>
      <c r="F209" s="206" t="s">
        <v>327</v>
      </c>
      <c r="G209" s="207" t="s">
        <v>102</v>
      </c>
      <c r="H209" s="208">
        <v>71</v>
      </c>
      <c r="I209" s="209"/>
      <c r="J209" s="210">
        <f>ROUND(I209*H209,2)</f>
        <v>0</v>
      </c>
      <c r="K209" s="206" t="s">
        <v>151</v>
      </c>
      <c r="L209" s="39"/>
      <c r="M209" s="211" t="s">
        <v>1</v>
      </c>
      <c r="N209" s="212" t="s">
        <v>41</v>
      </c>
      <c r="O209" s="71"/>
      <c r="P209" s="213">
        <f>O209*H209</f>
        <v>0</v>
      </c>
      <c r="Q209" s="213">
        <v>0</v>
      </c>
      <c r="R209" s="213">
        <f>Q209*H209</f>
        <v>0</v>
      </c>
      <c r="S209" s="213">
        <v>0</v>
      </c>
      <c r="T209" s="214">
        <f>S209*H209</f>
        <v>0</v>
      </c>
      <c r="U209" s="34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215" t="s">
        <v>84</v>
      </c>
      <c r="AT209" s="215" t="s">
        <v>147</v>
      </c>
      <c r="AU209" s="215" t="s">
        <v>94</v>
      </c>
      <c r="AY209" s="17" t="s">
        <v>144</v>
      </c>
      <c r="BE209" s="216">
        <f>IF(N209="základní",J209,0)</f>
        <v>0</v>
      </c>
      <c r="BF209" s="216">
        <f>IF(N209="snížená",J209,0)</f>
        <v>0</v>
      </c>
      <c r="BG209" s="216">
        <f>IF(N209="zákl. přenesená",J209,0)</f>
        <v>0</v>
      </c>
      <c r="BH209" s="216">
        <f>IF(N209="sníž. přenesená",J209,0)</f>
        <v>0</v>
      </c>
      <c r="BI209" s="216">
        <f>IF(N209="nulová",J209,0)</f>
        <v>0</v>
      </c>
      <c r="BJ209" s="17" t="s">
        <v>84</v>
      </c>
      <c r="BK209" s="216">
        <f>ROUND(I209*H209,2)</f>
        <v>0</v>
      </c>
      <c r="BL209" s="17" t="s">
        <v>84</v>
      </c>
      <c r="BM209" s="215" t="s">
        <v>328</v>
      </c>
    </row>
    <row r="210" spans="2:51" s="13" customFormat="1" ht="12">
      <c r="B210" s="217"/>
      <c r="C210" s="218"/>
      <c r="D210" s="219" t="s">
        <v>153</v>
      </c>
      <c r="E210" s="220" t="s">
        <v>1</v>
      </c>
      <c r="F210" s="221" t="s">
        <v>329</v>
      </c>
      <c r="G210" s="218"/>
      <c r="H210" s="222">
        <v>71</v>
      </c>
      <c r="I210" s="223"/>
      <c r="J210" s="218"/>
      <c r="K210" s="218"/>
      <c r="L210" s="224"/>
      <c r="M210" s="225"/>
      <c r="N210" s="226"/>
      <c r="O210" s="226"/>
      <c r="P210" s="226"/>
      <c r="Q210" s="226"/>
      <c r="R210" s="226"/>
      <c r="S210" s="226"/>
      <c r="T210" s="227"/>
      <c r="AT210" s="228" t="s">
        <v>153</v>
      </c>
      <c r="AU210" s="228" t="s">
        <v>94</v>
      </c>
      <c r="AV210" s="13" t="s">
        <v>86</v>
      </c>
      <c r="AW210" s="13" t="s">
        <v>32</v>
      </c>
      <c r="AX210" s="13" t="s">
        <v>84</v>
      </c>
      <c r="AY210" s="228" t="s">
        <v>144</v>
      </c>
    </row>
    <row r="211" spans="1:65" s="2" customFormat="1" ht="16.5" customHeight="1">
      <c r="A211" s="34"/>
      <c r="B211" s="35"/>
      <c r="C211" s="229" t="s">
        <v>330</v>
      </c>
      <c r="D211" s="229" t="s">
        <v>238</v>
      </c>
      <c r="E211" s="230" t="s">
        <v>331</v>
      </c>
      <c r="F211" s="231" t="s">
        <v>332</v>
      </c>
      <c r="G211" s="232" t="s">
        <v>92</v>
      </c>
      <c r="H211" s="233">
        <v>7.1</v>
      </c>
      <c r="I211" s="234"/>
      <c r="J211" s="235">
        <f>ROUND(I211*H211,2)</f>
        <v>0</v>
      </c>
      <c r="K211" s="231" t="s">
        <v>151</v>
      </c>
      <c r="L211" s="236"/>
      <c r="M211" s="237" t="s">
        <v>1</v>
      </c>
      <c r="N211" s="238" t="s">
        <v>41</v>
      </c>
      <c r="O211" s="71"/>
      <c r="P211" s="213">
        <f>O211*H211</f>
        <v>0</v>
      </c>
      <c r="Q211" s="213">
        <v>0.2</v>
      </c>
      <c r="R211" s="213">
        <f>Q211*H211</f>
        <v>1.42</v>
      </c>
      <c r="S211" s="213">
        <v>0</v>
      </c>
      <c r="T211" s="214">
        <f>S211*H211</f>
        <v>0</v>
      </c>
      <c r="U211" s="34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R211" s="215" t="s">
        <v>86</v>
      </c>
      <c r="AT211" s="215" t="s">
        <v>238</v>
      </c>
      <c r="AU211" s="215" t="s">
        <v>94</v>
      </c>
      <c r="AY211" s="17" t="s">
        <v>144</v>
      </c>
      <c r="BE211" s="216">
        <f>IF(N211="základní",J211,0)</f>
        <v>0</v>
      </c>
      <c r="BF211" s="216">
        <f>IF(N211="snížená",J211,0)</f>
        <v>0</v>
      </c>
      <c r="BG211" s="216">
        <f>IF(N211="zákl. přenesená",J211,0)</f>
        <v>0</v>
      </c>
      <c r="BH211" s="216">
        <f>IF(N211="sníž. přenesená",J211,0)</f>
        <v>0</v>
      </c>
      <c r="BI211" s="216">
        <f>IF(N211="nulová",J211,0)</f>
        <v>0</v>
      </c>
      <c r="BJ211" s="17" t="s">
        <v>84</v>
      </c>
      <c r="BK211" s="216">
        <f>ROUND(I211*H211,2)</f>
        <v>0</v>
      </c>
      <c r="BL211" s="17" t="s">
        <v>84</v>
      </c>
      <c r="BM211" s="215" t="s">
        <v>333</v>
      </c>
    </row>
    <row r="212" spans="2:51" s="13" customFormat="1" ht="12">
      <c r="B212" s="217"/>
      <c r="C212" s="218"/>
      <c r="D212" s="219" t="s">
        <v>153</v>
      </c>
      <c r="E212" s="218"/>
      <c r="F212" s="221" t="s">
        <v>334</v>
      </c>
      <c r="G212" s="218"/>
      <c r="H212" s="222">
        <v>7.1</v>
      </c>
      <c r="I212" s="223"/>
      <c r="J212" s="218"/>
      <c r="K212" s="218"/>
      <c r="L212" s="224"/>
      <c r="M212" s="225"/>
      <c r="N212" s="226"/>
      <c r="O212" s="226"/>
      <c r="P212" s="226"/>
      <c r="Q212" s="226"/>
      <c r="R212" s="226"/>
      <c r="S212" s="226"/>
      <c r="T212" s="227"/>
      <c r="AT212" s="228" t="s">
        <v>153</v>
      </c>
      <c r="AU212" s="228" t="s">
        <v>94</v>
      </c>
      <c r="AV212" s="13" t="s">
        <v>86</v>
      </c>
      <c r="AW212" s="13" t="s">
        <v>4</v>
      </c>
      <c r="AX212" s="13" t="s">
        <v>84</v>
      </c>
      <c r="AY212" s="228" t="s">
        <v>144</v>
      </c>
    </row>
    <row r="213" spans="1:65" s="2" customFormat="1" ht="16.5" customHeight="1">
      <c r="A213" s="34"/>
      <c r="B213" s="35"/>
      <c r="C213" s="204" t="s">
        <v>335</v>
      </c>
      <c r="D213" s="204" t="s">
        <v>147</v>
      </c>
      <c r="E213" s="205" t="s">
        <v>336</v>
      </c>
      <c r="F213" s="206" t="s">
        <v>337</v>
      </c>
      <c r="G213" s="207" t="s">
        <v>92</v>
      </c>
      <c r="H213" s="208">
        <v>1.02</v>
      </c>
      <c r="I213" s="209"/>
      <c r="J213" s="210">
        <f>ROUND(I213*H213,2)</f>
        <v>0</v>
      </c>
      <c r="K213" s="206" t="s">
        <v>151</v>
      </c>
      <c r="L213" s="39"/>
      <c r="M213" s="211" t="s">
        <v>1</v>
      </c>
      <c r="N213" s="212" t="s">
        <v>41</v>
      </c>
      <c r="O213" s="71"/>
      <c r="P213" s="213">
        <f>O213*H213</f>
        <v>0</v>
      </c>
      <c r="Q213" s="213">
        <v>0</v>
      </c>
      <c r="R213" s="213">
        <f>Q213*H213</f>
        <v>0</v>
      </c>
      <c r="S213" s="213">
        <v>0</v>
      </c>
      <c r="T213" s="214">
        <f>S213*H213</f>
        <v>0</v>
      </c>
      <c r="U213" s="34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215" t="s">
        <v>84</v>
      </c>
      <c r="AT213" s="215" t="s">
        <v>147</v>
      </c>
      <c r="AU213" s="215" t="s">
        <v>94</v>
      </c>
      <c r="AY213" s="17" t="s">
        <v>144</v>
      </c>
      <c r="BE213" s="216">
        <f>IF(N213="základní",J213,0)</f>
        <v>0</v>
      </c>
      <c r="BF213" s="216">
        <f>IF(N213="snížená",J213,0)</f>
        <v>0</v>
      </c>
      <c r="BG213" s="216">
        <f>IF(N213="zákl. přenesená",J213,0)</f>
        <v>0</v>
      </c>
      <c r="BH213" s="216">
        <f>IF(N213="sníž. přenesená",J213,0)</f>
        <v>0</v>
      </c>
      <c r="BI213" s="216">
        <f>IF(N213="nulová",J213,0)</f>
        <v>0</v>
      </c>
      <c r="BJ213" s="17" t="s">
        <v>84</v>
      </c>
      <c r="BK213" s="216">
        <f>ROUND(I213*H213,2)</f>
        <v>0</v>
      </c>
      <c r="BL213" s="17" t="s">
        <v>84</v>
      </c>
      <c r="BM213" s="215" t="s">
        <v>338</v>
      </c>
    </row>
    <row r="214" spans="2:51" s="13" customFormat="1" ht="12">
      <c r="B214" s="217"/>
      <c r="C214" s="218"/>
      <c r="D214" s="219" t="s">
        <v>153</v>
      </c>
      <c r="E214" s="220" t="s">
        <v>1</v>
      </c>
      <c r="F214" s="221" t="s">
        <v>339</v>
      </c>
      <c r="G214" s="218"/>
      <c r="H214" s="222">
        <v>0.32</v>
      </c>
      <c r="I214" s="223"/>
      <c r="J214" s="218"/>
      <c r="K214" s="218"/>
      <c r="L214" s="224"/>
      <c r="M214" s="225"/>
      <c r="N214" s="226"/>
      <c r="O214" s="226"/>
      <c r="P214" s="226"/>
      <c r="Q214" s="226"/>
      <c r="R214" s="226"/>
      <c r="S214" s="226"/>
      <c r="T214" s="227"/>
      <c r="AT214" s="228" t="s">
        <v>153</v>
      </c>
      <c r="AU214" s="228" t="s">
        <v>94</v>
      </c>
      <c r="AV214" s="13" t="s">
        <v>86</v>
      </c>
      <c r="AW214" s="13" t="s">
        <v>32</v>
      </c>
      <c r="AX214" s="13" t="s">
        <v>76</v>
      </c>
      <c r="AY214" s="228" t="s">
        <v>144</v>
      </c>
    </row>
    <row r="215" spans="2:51" s="13" customFormat="1" ht="12">
      <c r="B215" s="217"/>
      <c r="C215" s="218"/>
      <c r="D215" s="219" t="s">
        <v>153</v>
      </c>
      <c r="E215" s="220" t="s">
        <v>1</v>
      </c>
      <c r="F215" s="221" t="s">
        <v>340</v>
      </c>
      <c r="G215" s="218"/>
      <c r="H215" s="222">
        <v>0.7</v>
      </c>
      <c r="I215" s="223"/>
      <c r="J215" s="218"/>
      <c r="K215" s="218"/>
      <c r="L215" s="224"/>
      <c r="M215" s="225"/>
      <c r="N215" s="226"/>
      <c r="O215" s="226"/>
      <c r="P215" s="226"/>
      <c r="Q215" s="226"/>
      <c r="R215" s="226"/>
      <c r="S215" s="226"/>
      <c r="T215" s="227"/>
      <c r="AT215" s="228" t="s">
        <v>153</v>
      </c>
      <c r="AU215" s="228" t="s">
        <v>94</v>
      </c>
      <c r="AV215" s="13" t="s">
        <v>86</v>
      </c>
      <c r="AW215" s="13" t="s">
        <v>32</v>
      </c>
      <c r="AX215" s="13" t="s">
        <v>76</v>
      </c>
      <c r="AY215" s="228" t="s">
        <v>144</v>
      </c>
    </row>
    <row r="216" spans="2:51" s="14" customFormat="1" ht="12">
      <c r="B216" s="239"/>
      <c r="C216" s="240"/>
      <c r="D216" s="219" t="s">
        <v>153</v>
      </c>
      <c r="E216" s="241" t="s">
        <v>1</v>
      </c>
      <c r="F216" s="242" t="s">
        <v>277</v>
      </c>
      <c r="G216" s="240"/>
      <c r="H216" s="243">
        <v>1.02</v>
      </c>
      <c r="I216" s="244"/>
      <c r="J216" s="240"/>
      <c r="K216" s="240"/>
      <c r="L216" s="245"/>
      <c r="M216" s="246"/>
      <c r="N216" s="247"/>
      <c r="O216" s="247"/>
      <c r="P216" s="247"/>
      <c r="Q216" s="247"/>
      <c r="R216" s="247"/>
      <c r="S216" s="247"/>
      <c r="T216" s="248"/>
      <c r="AT216" s="249" t="s">
        <v>153</v>
      </c>
      <c r="AU216" s="249" t="s">
        <v>94</v>
      </c>
      <c r="AV216" s="14" t="s">
        <v>106</v>
      </c>
      <c r="AW216" s="14" t="s">
        <v>32</v>
      </c>
      <c r="AX216" s="14" t="s">
        <v>84</v>
      </c>
      <c r="AY216" s="249" t="s">
        <v>144</v>
      </c>
    </row>
    <row r="217" spans="1:65" s="2" customFormat="1" ht="16.5" customHeight="1">
      <c r="A217" s="34"/>
      <c r="B217" s="35"/>
      <c r="C217" s="204" t="s">
        <v>341</v>
      </c>
      <c r="D217" s="204" t="s">
        <v>147</v>
      </c>
      <c r="E217" s="205" t="s">
        <v>342</v>
      </c>
      <c r="F217" s="206" t="s">
        <v>343</v>
      </c>
      <c r="G217" s="207" t="s">
        <v>92</v>
      </c>
      <c r="H217" s="208">
        <v>1.02</v>
      </c>
      <c r="I217" s="209"/>
      <c r="J217" s="210">
        <f>ROUND(I217*H217,2)</f>
        <v>0</v>
      </c>
      <c r="K217" s="206" t="s">
        <v>151</v>
      </c>
      <c r="L217" s="39"/>
      <c r="M217" s="211" t="s">
        <v>1</v>
      </c>
      <c r="N217" s="212" t="s">
        <v>41</v>
      </c>
      <c r="O217" s="71"/>
      <c r="P217" s="213">
        <f>O217*H217</f>
        <v>0</v>
      </c>
      <c r="Q217" s="213">
        <v>0</v>
      </c>
      <c r="R217" s="213">
        <f>Q217*H217</f>
        <v>0</v>
      </c>
      <c r="S217" s="213">
        <v>0</v>
      </c>
      <c r="T217" s="214">
        <f>S217*H217</f>
        <v>0</v>
      </c>
      <c r="U217" s="34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215" t="s">
        <v>106</v>
      </c>
      <c r="AT217" s="215" t="s">
        <v>147</v>
      </c>
      <c r="AU217" s="215" t="s">
        <v>94</v>
      </c>
      <c r="AY217" s="17" t="s">
        <v>144</v>
      </c>
      <c r="BE217" s="216">
        <f>IF(N217="základní",J217,0)</f>
        <v>0</v>
      </c>
      <c r="BF217" s="216">
        <f>IF(N217="snížená",J217,0)</f>
        <v>0</v>
      </c>
      <c r="BG217" s="216">
        <f>IF(N217="zákl. přenesená",J217,0)</f>
        <v>0</v>
      </c>
      <c r="BH217" s="216">
        <f>IF(N217="sníž. přenesená",J217,0)</f>
        <v>0</v>
      </c>
      <c r="BI217" s="216">
        <f>IF(N217="nulová",J217,0)</f>
        <v>0</v>
      </c>
      <c r="BJ217" s="17" t="s">
        <v>84</v>
      </c>
      <c r="BK217" s="216">
        <f>ROUND(I217*H217,2)</f>
        <v>0</v>
      </c>
      <c r="BL217" s="17" t="s">
        <v>106</v>
      </c>
      <c r="BM217" s="215" t="s">
        <v>344</v>
      </c>
    </row>
    <row r="218" spans="1:65" s="2" customFormat="1" ht="16.5" customHeight="1">
      <c r="A218" s="34"/>
      <c r="B218" s="35"/>
      <c r="C218" s="204" t="s">
        <v>345</v>
      </c>
      <c r="D218" s="204" t="s">
        <v>147</v>
      </c>
      <c r="E218" s="205" t="s">
        <v>346</v>
      </c>
      <c r="F218" s="206" t="s">
        <v>347</v>
      </c>
      <c r="G218" s="207" t="s">
        <v>92</v>
      </c>
      <c r="H218" s="208">
        <v>1.02</v>
      </c>
      <c r="I218" s="209"/>
      <c r="J218" s="210">
        <f>ROUND(I218*H218,2)</f>
        <v>0</v>
      </c>
      <c r="K218" s="206" t="s">
        <v>151</v>
      </c>
      <c r="L218" s="39"/>
      <c r="M218" s="211" t="s">
        <v>1</v>
      </c>
      <c r="N218" s="212" t="s">
        <v>41</v>
      </c>
      <c r="O218" s="71"/>
      <c r="P218" s="213">
        <f>O218*H218</f>
        <v>0</v>
      </c>
      <c r="Q218" s="213">
        <v>0</v>
      </c>
      <c r="R218" s="213">
        <f>Q218*H218</f>
        <v>0</v>
      </c>
      <c r="S218" s="213">
        <v>0</v>
      </c>
      <c r="T218" s="214">
        <f>S218*H218</f>
        <v>0</v>
      </c>
      <c r="U218" s="34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215" t="s">
        <v>106</v>
      </c>
      <c r="AT218" s="215" t="s">
        <v>147</v>
      </c>
      <c r="AU218" s="215" t="s">
        <v>94</v>
      </c>
      <c r="AY218" s="17" t="s">
        <v>144</v>
      </c>
      <c r="BE218" s="216">
        <f>IF(N218="základní",J218,0)</f>
        <v>0</v>
      </c>
      <c r="BF218" s="216">
        <f>IF(N218="snížená",J218,0)</f>
        <v>0</v>
      </c>
      <c r="BG218" s="216">
        <f>IF(N218="zákl. přenesená",J218,0)</f>
        <v>0</v>
      </c>
      <c r="BH218" s="216">
        <f>IF(N218="sníž. přenesená",J218,0)</f>
        <v>0</v>
      </c>
      <c r="BI218" s="216">
        <f>IF(N218="nulová",J218,0)</f>
        <v>0</v>
      </c>
      <c r="BJ218" s="17" t="s">
        <v>84</v>
      </c>
      <c r="BK218" s="216">
        <f>ROUND(I218*H218,2)</f>
        <v>0</v>
      </c>
      <c r="BL218" s="17" t="s">
        <v>106</v>
      </c>
      <c r="BM218" s="215" t="s">
        <v>348</v>
      </c>
    </row>
    <row r="219" spans="1:65" s="2" customFormat="1" ht="16.5" customHeight="1">
      <c r="A219" s="34"/>
      <c r="B219" s="35"/>
      <c r="C219" s="229" t="s">
        <v>349</v>
      </c>
      <c r="D219" s="229" t="s">
        <v>238</v>
      </c>
      <c r="E219" s="230" t="s">
        <v>350</v>
      </c>
      <c r="F219" s="231" t="s">
        <v>351</v>
      </c>
      <c r="G219" s="232" t="s">
        <v>92</v>
      </c>
      <c r="H219" s="233">
        <v>1.02</v>
      </c>
      <c r="I219" s="234"/>
      <c r="J219" s="235">
        <f>ROUND(I219*H219,2)</f>
        <v>0</v>
      </c>
      <c r="K219" s="231" t="s">
        <v>151</v>
      </c>
      <c r="L219" s="236"/>
      <c r="M219" s="237" t="s">
        <v>1</v>
      </c>
      <c r="N219" s="238" t="s">
        <v>41</v>
      </c>
      <c r="O219" s="71"/>
      <c r="P219" s="213">
        <f>O219*H219</f>
        <v>0</v>
      </c>
      <c r="Q219" s="213">
        <v>0</v>
      </c>
      <c r="R219" s="213">
        <f>Q219*H219</f>
        <v>0</v>
      </c>
      <c r="S219" s="213">
        <v>0</v>
      </c>
      <c r="T219" s="214">
        <f>S219*H219</f>
        <v>0</v>
      </c>
      <c r="U219" s="34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R219" s="215" t="s">
        <v>86</v>
      </c>
      <c r="AT219" s="215" t="s">
        <v>238</v>
      </c>
      <c r="AU219" s="215" t="s">
        <v>94</v>
      </c>
      <c r="AY219" s="17" t="s">
        <v>144</v>
      </c>
      <c r="BE219" s="216">
        <f>IF(N219="základní",J219,0)</f>
        <v>0</v>
      </c>
      <c r="BF219" s="216">
        <f>IF(N219="snížená",J219,0)</f>
        <v>0</v>
      </c>
      <c r="BG219" s="216">
        <f>IF(N219="zákl. přenesená",J219,0)</f>
        <v>0</v>
      </c>
      <c r="BH219" s="216">
        <f>IF(N219="sníž. přenesená",J219,0)</f>
        <v>0</v>
      </c>
      <c r="BI219" s="216">
        <f>IF(N219="nulová",J219,0)</f>
        <v>0</v>
      </c>
      <c r="BJ219" s="17" t="s">
        <v>84</v>
      </c>
      <c r="BK219" s="216">
        <f>ROUND(I219*H219,2)</f>
        <v>0</v>
      </c>
      <c r="BL219" s="17" t="s">
        <v>84</v>
      </c>
      <c r="BM219" s="215" t="s">
        <v>352</v>
      </c>
    </row>
    <row r="220" spans="2:63" s="15" customFormat="1" ht="20.85" customHeight="1">
      <c r="B220" s="250"/>
      <c r="C220" s="251"/>
      <c r="D220" s="252" t="s">
        <v>75</v>
      </c>
      <c r="E220" s="252" t="s">
        <v>353</v>
      </c>
      <c r="F220" s="252" t="s">
        <v>354</v>
      </c>
      <c r="G220" s="251"/>
      <c r="H220" s="251"/>
      <c r="I220" s="253"/>
      <c r="J220" s="254">
        <f>BK220</f>
        <v>0</v>
      </c>
      <c r="K220" s="251"/>
      <c r="L220" s="255"/>
      <c r="M220" s="256"/>
      <c r="N220" s="257"/>
      <c r="O220" s="257"/>
      <c r="P220" s="258">
        <f>P221+P226</f>
        <v>0</v>
      </c>
      <c r="Q220" s="257"/>
      <c r="R220" s="258">
        <f>R221+R226</f>
        <v>0.335</v>
      </c>
      <c r="S220" s="257"/>
      <c r="T220" s="259">
        <f>T221+T226</f>
        <v>0</v>
      </c>
      <c r="AR220" s="260" t="s">
        <v>106</v>
      </c>
      <c r="AT220" s="261" t="s">
        <v>75</v>
      </c>
      <c r="AU220" s="261" t="s">
        <v>94</v>
      </c>
      <c r="AY220" s="260" t="s">
        <v>144</v>
      </c>
      <c r="BK220" s="262">
        <f>BK221+BK226</f>
        <v>0</v>
      </c>
    </row>
    <row r="221" spans="2:63" s="15" customFormat="1" ht="20.85" customHeight="1">
      <c r="B221" s="250"/>
      <c r="C221" s="251"/>
      <c r="D221" s="252" t="s">
        <v>75</v>
      </c>
      <c r="E221" s="252" t="s">
        <v>355</v>
      </c>
      <c r="F221" s="252" t="s">
        <v>356</v>
      </c>
      <c r="G221" s="251"/>
      <c r="H221" s="251"/>
      <c r="I221" s="253"/>
      <c r="J221" s="254">
        <f>BK221</f>
        <v>0</v>
      </c>
      <c r="K221" s="251"/>
      <c r="L221" s="255"/>
      <c r="M221" s="256"/>
      <c r="N221" s="257"/>
      <c r="O221" s="257"/>
      <c r="P221" s="258">
        <f>SUM(P222:P225)</f>
        <v>0</v>
      </c>
      <c r="Q221" s="257"/>
      <c r="R221" s="258">
        <f>SUM(R222:R225)</f>
        <v>0.08</v>
      </c>
      <c r="S221" s="257"/>
      <c r="T221" s="259">
        <f>SUM(T222:T225)</f>
        <v>0</v>
      </c>
      <c r="AR221" s="260" t="s">
        <v>106</v>
      </c>
      <c r="AT221" s="261" t="s">
        <v>75</v>
      </c>
      <c r="AU221" s="261" t="s">
        <v>106</v>
      </c>
      <c r="AY221" s="260" t="s">
        <v>144</v>
      </c>
      <c r="BK221" s="262">
        <f>SUM(BK222:BK225)</f>
        <v>0</v>
      </c>
    </row>
    <row r="222" spans="1:65" s="2" customFormat="1" ht="16.5" customHeight="1">
      <c r="A222" s="34"/>
      <c r="B222" s="35"/>
      <c r="C222" s="229" t="s">
        <v>357</v>
      </c>
      <c r="D222" s="229" t="s">
        <v>238</v>
      </c>
      <c r="E222" s="230" t="s">
        <v>358</v>
      </c>
      <c r="F222" s="231" t="s">
        <v>359</v>
      </c>
      <c r="G222" s="232" t="s">
        <v>150</v>
      </c>
      <c r="H222" s="233">
        <v>1</v>
      </c>
      <c r="I222" s="234"/>
      <c r="J222" s="235">
        <f>ROUND(I222*H222,2)</f>
        <v>0</v>
      </c>
      <c r="K222" s="231" t="s">
        <v>187</v>
      </c>
      <c r="L222" s="236"/>
      <c r="M222" s="237" t="s">
        <v>1</v>
      </c>
      <c r="N222" s="238" t="s">
        <v>41</v>
      </c>
      <c r="O222" s="71"/>
      <c r="P222" s="213">
        <f>O222*H222</f>
        <v>0</v>
      </c>
      <c r="Q222" s="213">
        <v>0.025</v>
      </c>
      <c r="R222" s="213">
        <f>Q222*H222</f>
        <v>0.025</v>
      </c>
      <c r="S222" s="213">
        <v>0</v>
      </c>
      <c r="T222" s="214">
        <f>S222*H222</f>
        <v>0</v>
      </c>
      <c r="U222" s="34"/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215" t="s">
        <v>184</v>
      </c>
      <c r="AT222" s="215" t="s">
        <v>238</v>
      </c>
      <c r="AU222" s="215" t="s">
        <v>169</v>
      </c>
      <c r="AY222" s="17" t="s">
        <v>144</v>
      </c>
      <c r="BE222" s="216">
        <f>IF(N222="základní",J222,0)</f>
        <v>0</v>
      </c>
      <c r="BF222" s="216">
        <f>IF(N222="snížená",J222,0)</f>
        <v>0</v>
      </c>
      <c r="BG222" s="216">
        <f>IF(N222="zákl. přenesená",J222,0)</f>
        <v>0</v>
      </c>
      <c r="BH222" s="216">
        <f>IF(N222="sníž. přenesená",J222,0)</f>
        <v>0</v>
      </c>
      <c r="BI222" s="216">
        <f>IF(N222="nulová",J222,0)</f>
        <v>0</v>
      </c>
      <c r="BJ222" s="17" t="s">
        <v>84</v>
      </c>
      <c r="BK222" s="216">
        <f>ROUND(I222*H222,2)</f>
        <v>0</v>
      </c>
      <c r="BL222" s="17" t="s">
        <v>106</v>
      </c>
      <c r="BM222" s="215" t="s">
        <v>360</v>
      </c>
    </row>
    <row r="223" spans="1:65" s="2" customFormat="1" ht="16.5" customHeight="1">
      <c r="A223" s="34"/>
      <c r="B223" s="35"/>
      <c r="C223" s="229" t="s">
        <v>361</v>
      </c>
      <c r="D223" s="229" t="s">
        <v>238</v>
      </c>
      <c r="E223" s="230" t="s">
        <v>362</v>
      </c>
      <c r="F223" s="231" t="s">
        <v>363</v>
      </c>
      <c r="G223" s="232" t="s">
        <v>150</v>
      </c>
      <c r="H223" s="233">
        <v>1</v>
      </c>
      <c r="I223" s="234"/>
      <c r="J223" s="235">
        <f>ROUND(I223*H223,2)</f>
        <v>0</v>
      </c>
      <c r="K223" s="231" t="s">
        <v>187</v>
      </c>
      <c r="L223" s="236"/>
      <c r="M223" s="237" t="s">
        <v>1</v>
      </c>
      <c r="N223" s="238" t="s">
        <v>41</v>
      </c>
      <c r="O223" s="71"/>
      <c r="P223" s="213">
        <f>O223*H223</f>
        <v>0</v>
      </c>
      <c r="Q223" s="213">
        <v>0.015</v>
      </c>
      <c r="R223" s="213">
        <f>Q223*H223</f>
        <v>0.015</v>
      </c>
      <c r="S223" s="213">
        <v>0</v>
      </c>
      <c r="T223" s="214">
        <f>S223*H223</f>
        <v>0</v>
      </c>
      <c r="U223" s="34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R223" s="215" t="s">
        <v>184</v>
      </c>
      <c r="AT223" s="215" t="s">
        <v>238</v>
      </c>
      <c r="AU223" s="215" t="s">
        <v>169</v>
      </c>
      <c r="AY223" s="17" t="s">
        <v>144</v>
      </c>
      <c r="BE223" s="216">
        <f>IF(N223="základní",J223,0)</f>
        <v>0</v>
      </c>
      <c r="BF223" s="216">
        <f>IF(N223="snížená",J223,0)</f>
        <v>0</v>
      </c>
      <c r="BG223" s="216">
        <f>IF(N223="zákl. přenesená",J223,0)</f>
        <v>0</v>
      </c>
      <c r="BH223" s="216">
        <f>IF(N223="sníž. přenesená",J223,0)</f>
        <v>0</v>
      </c>
      <c r="BI223" s="216">
        <f>IF(N223="nulová",J223,0)</f>
        <v>0</v>
      </c>
      <c r="BJ223" s="17" t="s">
        <v>84</v>
      </c>
      <c r="BK223" s="216">
        <f>ROUND(I223*H223,2)</f>
        <v>0</v>
      </c>
      <c r="BL223" s="17" t="s">
        <v>106</v>
      </c>
      <c r="BM223" s="215" t="s">
        <v>364</v>
      </c>
    </row>
    <row r="224" spans="1:65" s="2" customFormat="1" ht="16.5" customHeight="1">
      <c r="A224" s="34"/>
      <c r="B224" s="35"/>
      <c r="C224" s="229" t="s">
        <v>365</v>
      </c>
      <c r="D224" s="229" t="s">
        <v>238</v>
      </c>
      <c r="E224" s="230" t="s">
        <v>366</v>
      </c>
      <c r="F224" s="231" t="s">
        <v>367</v>
      </c>
      <c r="G224" s="232" t="s">
        <v>150</v>
      </c>
      <c r="H224" s="233">
        <v>1</v>
      </c>
      <c r="I224" s="234"/>
      <c r="J224" s="235">
        <f>ROUND(I224*H224,2)</f>
        <v>0</v>
      </c>
      <c r="K224" s="231" t="s">
        <v>187</v>
      </c>
      <c r="L224" s="236"/>
      <c r="M224" s="237" t="s">
        <v>1</v>
      </c>
      <c r="N224" s="238" t="s">
        <v>41</v>
      </c>
      <c r="O224" s="71"/>
      <c r="P224" s="213">
        <f>O224*H224</f>
        <v>0</v>
      </c>
      <c r="Q224" s="213">
        <v>0.015</v>
      </c>
      <c r="R224" s="213">
        <f>Q224*H224</f>
        <v>0.015</v>
      </c>
      <c r="S224" s="213">
        <v>0</v>
      </c>
      <c r="T224" s="214">
        <f>S224*H224</f>
        <v>0</v>
      </c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R224" s="215" t="s">
        <v>184</v>
      </c>
      <c r="AT224" s="215" t="s">
        <v>238</v>
      </c>
      <c r="AU224" s="215" t="s">
        <v>169</v>
      </c>
      <c r="AY224" s="17" t="s">
        <v>144</v>
      </c>
      <c r="BE224" s="216">
        <f>IF(N224="základní",J224,0)</f>
        <v>0</v>
      </c>
      <c r="BF224" s="216">
        <f>IF(N224="snížená",J224,0)</f>
        <v>0</v>
      </c>
      <c r="BG224" s="216">
        <f>IF(N224="zákl. přenesená",J224,0)</f>
        <v>0</v>
      </c>
      <c r="BH224" s="216">
        <f>IF(N224="sníž. přenesená",J224,0)</f>
        <v>0</v>
      </c>
      <c r="BI224" s="216">
        <f>IF(N224="nulová",J224,0)</f>
        <v>0</v>
      </c>
      <c r="BJ224" s="17" t="s">
        <v>84</v>
      </c>
      <c r="BK224" s="216">
        <f>ROUND(I224*H224,2)</f>
        <v>0</v>
      </c>
      <c r="BL224" s="17" t="s">
        <v>106</v>
      </c>
      <c r="BM224" s="215" t="s">
        <v>368</v>
      </c>
    </row>
    <row r="225" spans="1:65" s="2" customFormat="1" ht="16.5" customHeight="1">
      <c r="A225" s="34"/>
      <c r="B225" s="35"/>
      <c r="C225" s="229" t="s">
        <v>369</v>
      </c>
      <c r="D225" s="229" t="s">
        <v>238</v>
      </c>
      <c r="E225" s="230" t="s">
        <v>370</v>
      </c>
      <c r="F225" s="231" t="s">
        <v>371</v>
      </c>
      <c r="G225" s="232" t="s">
        <v>150</v>
      </c>
      <c r="H225" s="233">
        <v>1</v>
      </c>
      <c r="I225" s="234"/>
      <c r="J225" s="235">
        <f>ROUND(I225*H225,2)</f>
        <v>0</v>
      </c>
      <c r="K225" s="231" t="s">
        <v>187</v>
      </c>
      <c r="L225" s="236"/>
      <c r="M225" s="237" t="s">
        <v>1</v>
      </c>
      <c r="N225" s="238" t="s">
        <v>41</v>
      </c>
      <c r="O225" s="71"/>
      <c r="P225" s="213">
        <f>O225*H225</f>
        <v>0</v>
      </c>
      <c r="Q225" s="213">
        <v>0.025</v>
      </c>
      <c r="R225" s="213">
        <f>Q225*H225</f>
        <v>0.025</v>
      </c>
      <c r="S225" s="213">
        <v>0</v>
      </c>
      <c r="T225" s="214">
        <f>S225*H225</f>
        <v>0</v>
      </c>
      <c r="U225" s="34"/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215" t="s">
        <v>184</v>
      </c>
      <c r="AT225" s="215" t="s">
        <v>238</v>
      </c>
      <c r="AU225" s="215" t="s">
        <v>169</v>
      </c>
      <c r="AY225" s="17" t="s">
        <v>144</v>
      </c>
      <c r="BE225" s="216">
        <f>IF(N225="základní",J225,0)</f>
        <v>0</v>
      </c>
      <c r="BF225" s="216">
        <f>IF(N225="snížená",J225,0)</f>
        <v>0</v>
      </c>
      <c r="BG225" s="216">
        <f>IF(N225="zákl. přenesená",J225,0)</f>
        <v>0</v>
      </c>
      <c r="BH225" s="216">
        <f>IF(N225="sníž. přenesená",J225,0)</f>
        <v>0</v>
      </c>
      <c r="BI225" s="216">
        <f>IF(N225="nulová",J225,0)</f>
        <v>0</v>
      </c>
      <c r="BJ225" s="17" t="s">
        <v>84</v>
      </c>
      <c r="BK225" s="216">
        <f>ROUND(I225*H225,2)</f>
        <v>0</v>
      </c>
      <c r="BL225" s="17" t="s">
        <v>106</v>
      </c>
      <c r="BM225" s="215" t="s">
        <v>372</v>
      </c>
    </row>
    <row r="226" spans="2:63" s="15" customFormat="1" ht="20.85" customHeight="1">
      <c r="B226" s="250"/>
      <c r="C226" s="251"/>
      <c r="D226" s="252" t="s">
        <v>75</v>
      </c>
      <c r="E226" s="252" t="s">
        <v>373</v>
      </c>
      <c r="F226" s="252" t="s">
        <v>374</v>
      </c>
      <c r="G226" s="251"/>
      <c r="H226" s="251"/>
      <c r="I226" s="253"/>
      <c r="J226" s="254">
        <f>BK226</f>
        <v>0</v>
      </c>
      <c r="K226" s="251"/>
      <c r="L226" s="255"/>
      <c r="M226" s="256"/>
      <c r="N226" s="257"/>
      <c r="O226" s="257"/>
      <c r="P226" s="258">
        <f>SUM(P227:P238)</f>
        <v>0</v>
      </c>
      <c r="Q226" s="257"/>
      <c r="R226" s="258">
        <f>SUM(R227:R238)</f>
        <v>0.255</v>
      </c>
      <c r="S226" s="257"/>
      <c r="T226" s="259">
        <f>SUM(T227:T238)</f>
        <v>0</v>
      </c>
      <c r="AR226" s="260" t="s">
        <v>106</v>
      </c>
      <c r="AT226" s="261" t="s">
        <v>75</v>
      </c>
      <c r="AU226" s="261" t="s">
        <v>106</v>
      </c>
      <c r="AY226" s="260" t="s">
        <v>144</v>
      </c>
      <c r="BK226" s="262">
        <f>SUM(BK227:BK238)</f>
        <v>0</v>
      </c>
    </row>
    <row r="227" spans="1:65" s="2" customFormat="1" ht="16.5" customHeight="1">
      <c r="A227" s="34"/>
      <c r="B227" s="35"/>
      <c r="C227" s="229" t="s">
        <v>375</v>
      </c>
      <c r="D227" s="229" t="s">
        <v>238</v>
      </c>
      <c r="E227" s="230" t="s">
        <v>376</v>
      </c>
      <c r="F227" s="231" t="s">
        <v>377</v>
      </c>
      <c r="G227" s="232" t="s">
        <v>150</v>
      </c>
      <c r="H227" s="233">
        <v>1</v>
      </c>
      <c r="I227" s="234"/>
      <c r="J227" s="235">
        <f aca="true" t="shared" si="0" ref="J227:J238">ROUND(I227*H227,2)</f>
        <v>0</v>
      </c>
      <c r="K227" s="231" t="s">
        <v>187</v>
      </c>
      <c r="L227" s="236"/>
      <c r="M227" s="237" t="s">
        <v>1</v>
      </c>
      <c r="N227" s="238" t="s">
        <v>41</v>
      </c>
      <c r="O227" s="71"/>
      <c r="P227" s="213">
        <f aca="true" t="shared" si="1" ref="P227:P238">O227*H227</f>
        <v>0</v>
      </c>
      <c r="Q227" s="213">
        <v>0.003</v>
      </c>
      <c r="R227" s="213">
        <f aca="true" t="shared" si="2" ref="R227:R238">Q227*H227</f>
        <v>0.003</v>
      </c>
      <c r="S227" s="213">
        <v>0</v>
      </c>
      <c r="T227" s="214">
        <f aca="true" t="shared" si="3" ref="T227:T238">S227*H227</f>
        <v>0</v>
      </c>
      <c r="U227" s="34"/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215" t="s">
        <v>184</v>
      </c>
      <c r="AT227" s="215" t="s">
        <v>238</v>
      </c>
      <c r="AU227" s="215" t="s">
        <v>169</v>
      </c>
      <c r="AY227" s="17" t="s">
        <v>144</v>
      </c>
      <c r="BE227" s="216">
        <f aca="true" t="shared" si="4" ref="BE227:BE238">IF(N227="základní",J227,0)</f>
        <v>0</v>
      </c>
      <c r="BF227" s="216">
        <f aca="true" t="shared" si="5" ref="BF227:BF238">IF(N227="snížená",J227,0)</f>
        <v>0</v>
      </c>
      <c r="BG227" s="216">
        <f aca="true" t="shared" si="6" ref="BG227:BG238">IF(N227="zákl. přenesená",J227,0)</f>
        <v>0</v>
      </c>
      <c r="BH227" s="216">
        <f aca="true" t="shared" si="7" ref="BH227:BH238">IF(N227="sníž. přenesená",J227,0)</f>
        <v>0</v>
      </c>
      <c r="BI227" s="216">
        <f aca="true" t="shared" si="8" ref="BI227:BI238">IF(N227="nulová",J227,0)</f>
        <v>0</v>
      </c>
      <c r="BJ227" s="17" t="s">
        <v>84</v>
      </c>
      <c r="BK227" s="216">
        <f aca="true" t="shared" si="9" ref="BK227:BK238">ROUND(I227*H227,2)</f>
        <v>0</v>
      </c>
      <c r="BL227" s="17" t="s">
        <v>106</v>
      </c>
      <c r="BM227" s="215" t="s">
        <v>378</v>
      </c>
    </row>
    <row r="228" spans="1:65" s="2" customFormat="1" ht="16.5" customHeight="1">
      <c r="A228" s="34"/>
      <c r="B228" s="35"/>
      <c r="C228" s="229" t="s">
        <v>379</v>
      </c>
      <c r="D228" s="229" t="s">
        <v>238</v>
      </c>
      <c r="E228" s="230" t="s">
        <v>380</v>
      </c>
      <c r="F228" s="231" t="s">
        <v>381</v>
      </c>
      <c r="G228" s="232" t="s">
        <v>150</v>
      </c>
      <c r="H228" s="233">
        <v>2</v>
      </c>
      <c r="I228" s="234"/>
      <c r="J228" s="235">
        <f t="shared" si="0"/>
        <v>0</v>
      </c>
      <c r="K228" s="231" t="s">
        <v>187</v>
      </c>
      <c r="L228" s="236"/>
      <c r="M228" s="237" t="s">
        <v>1</v>
      </c>
      <c r="N228" s="238" t="s">
        <v>41</v>
      </c>
      <c r="O228" s="71"/>
      <c r="P228" s="213">
        <f t="shared" si="1"/>
        <v>0</v>
      </c>
      <c r="Q228" s="213">
        <v>0.01</v>
      </c>
      <c r="R228" s="213">
        <f t="shared" si="2"/>
        <v>0.02</v>
      </c>
      <c r="S228" s="213">
        <v>0</v>
      </c>
      <c r="T228" s="214">
        <f t="shared" si="3"/>
        <v>0</v>
      </c>
      <c r="U228" s="34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R228" s="215" t="s">
        <v>184</v>
      </c>
      <c r="AT228" s="215" t="s">
        <v>238</v>
      </c>
      <c r="AU228" s="215" t="s">
        <v>169</v>
      </c>
      <c r="AY228" s="17" t="s">
        <v>144</v>
      </c>
      <c r="BE228" s="216">
        <f t="shared" si="4"/>
        <v>0</v>
      </c>
      <c r="BF228" s="216">
        <f t="shared" si="5"/>
        <v>0</v>
      </c>
      <c r="BG228" s="216">
        <f t="shared" si="6"/>
        <v>0</v>
      </c>
      <c r="BH228" s="216">
        <f t="shared" si="7"/>
        <v>0</v>
      </c>
      <c r="BI228" s="216">
        <f t="shared" si="8"/>
        <v>0</v>
      </c>
      <c r="BJ228" s="17" t="s">
        <v>84</v>
      </c>
      <c r="BK228" s="216">
        <f t="shared" si="9"/>
        <v>0</v>
      </c>
      <c r="BL228" s="17" t="s">
        <v>106</v>
      </c>
      <c r="BM228" s="215" t="s">
        <v>382</v>
      </c>
    </row>
    <row r="229" spans="1:65" s="2" customFormat="1" ht="16.5" customHeight="1">
      <c r="A229" s="34"/>
      <c r="B229" s="35"/>
      <c r="C229" s="229" t="s">
        <v>383</v>
      </c>
      <c r="D229" s="229" t="s">
        <v>238</v>
      </c>
      <c r="E229" s="230" t="s">
        <v>384</v>
      </c>
      <c r="F229" s="231" t="s">
        <v>385</v>
      </c>
      <c r="G229" s="232" t="s">
        <v>150</v>
      </c>
      <c r="H229" s="233">
        <v>15</v>
      </c>
      <c r="I229" s="234"/>
      <c r="J229" s="235">
        <f t="shared" si="0"/>
        <v>0</v>
      </c>
      <c r="K229" s="231" t="s">
        <v>187</v>
      </c>
      <c r="L229" s="236"/>
      <c r="M229" s="237" t="s">
        <v>1</v>
      </c>
      <c r="N229" s="238" t="s">
        <v>41</v>
      </c>
      <c r="O229" s="71"/>
      <c r="P229" s="213">
        <f t="shared" si="1"/>
        <v>0</v>
      </c>
      <c r="Q229" s="213">
        <v>0.003</v>
      </c>
      <c r="R229" s="213">
        <f t="shared" si="2"/>
        <v>0.045</v>
      </c>
      <c r="S229" s="213">
        <v>0</v>
      </c>
      <c r="T229" s="214">
        <f t="shared" si="3"/>
        <v>0</v>
      </c>
      <c r="U229" s="34"/>
      <c r="V229" s="34"/>
      <c r="W229" s="34"/>
      <c r="X229" s="34"/>
      <c r="Y229" s="34"/>
      <c r="Z229" s="34"/>
      <c r="AA229" s="34"/>
      <c r="AB229" s="34"/>
      <c r="AC229" s="34"/>
      <c r="AD229" s="34"/>
      <c r="AE229" s="34"/>
      <c r="AR229" s="215" t="s">
        <v>184</v>
      </c>
      <c r="AT229" s="215" t="s">
        <v>238</v>
      </c>
      <c r="AU229" s="215" t="s">
        <v>169</v>
      </c>
      <c r="AY229" s="17" t="s">
        <v>144</v>
      </c>
      <c r="BE229" s="216">
        <f t="shared" si="4"/>
        <v>0</v>
      </c>
      <c r="BF229" s="216">
        <f t="shared" si="5"/>
        <v>0</v>
      </c>
      <c r="BG229" s="216">
        <f t="shared" si="6"/>
        <v>0</v>
      </c>
      <c r="BH229" s="216">
        <f t="shared" si="7"/>
        <v>0</v>
      </c>
      <c r="BI229" s="216">
        <f t="shared" si="8"/>
        <v>0</v>
      </c>
      <c r="BJ229" s="17" t="s">
        <v>84</v>
      </c>
      <c r="BK229" s="216">
        <f t="shared" si="9"/>
        <v>0</v>
      </c>
      <c r="BL229" s="17" t="s">
        <v>106</v>
      </c>
      <c r="BM229" s="215" t="s">
        <v>386</v>
      </c>
    </row>
    <row r="230" spans="1:65" s="2" customFormat="1" ht="16.5" customHeight="1">
      <c r="A230" s="34"/>
      <c r="B230" s="35"/>
      <c r="C230" s="229" t="s">
        <v>109</v>
      </c>
      <c r="D230" s="229" t="s">
        <v>238</v>
      </c>
      <c r="E230" s="230" t="s">
        <v>387</v>
      </c>
      <c r="F230" s="231" t="s">
        <v>388</v>
      </c>
      <c r="G230" s="232" t="s">
        <v>150</v>
      </c>
      <c r="H230" s="233">
        <v>1</v>
      </c>
      <c r="I230" s="234"/>
      <c r="J230" s="235">
        <f t="shared" si="0"/>
        <v>0</v>
      </c>
      <c r="K230" s="231" t="s">
        <v>187</v>
      </c>
      <c r="L230" s="236"/>
      <c r="M230" s="237" t="s">
        <v>1</v>
      </c>
      <c r="N230" s="238" t="s">
        <v>41</v>
      </c>
      <c r="O230" s="71"/>
      <c r="P230" s="213">
        <f t="shared" si="1"/>
        <v>0</v>
      </c>
      <c r="Q230" s="213">
        <v>0.01</v>
      </c>
      <c r="R230" s="213">
        <f t="shared" si="2"/>
        <v>0.01</v>
      </c>
      <c r="S230" s="213">
        <v>0</v>
      </c>
      <c r="T230" s="214">
        <f t="shared" si="3"/>
        <v>0</v>
      </c>
      <c r="U230" s="34"/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215" t="s">
        <v>184</v>
      </c>
      <c r="AT230" s="215" t="s">
        <v>238</v>
      </c>
      <c r="AU230" s="215" t="s">
        <v>169</v>
      </c>
      <c r="AY230" s="17" t="s">
        <v>144</v>
      </c>
      <c r="BE230" s="216">
        <f t="shared" si="4"/>
        <v>0</v>
      </c>
      <c r="BF230" s="216">
        <f t="shared" si="5"/>
        <v>0</v>
      </c>
      <c r="BG230" s="216">
        <f t="shared" si="6"/>
        <v>0</v>
      </c>
      <c r="BH230" s="216">
        <f t="shared" si="7"/>
        <v>0</v>
      </c>
      <c r="BI230" s="216">
        <f t="shared" si="8"/>
        <v>0</v>
      </c>
      <c r="BJ230" s="17" t="s">
        <v>84</v>
      </c>
      <c r="BK230" s="216">
        <f t="shared" si="9"/>
        <v>0</v>
      </c>
      <c r="BL230" s="17" t="s">
        <v>106</v>
      </c>
      <c r="BM230" s="215" t="s">
        <v>389</v>
      </c>
    </row>
    <row r="231" spans="1:65" s="2" customFormat="1" ht="16.5" customHeight="1">
      <c r="A231" s="34"/>
      <c r="B231" s="35"/>
      <c r="C231" s="229" t="s">
        <v>390</v>
      </c>
      <c r="D231" s="229" t="s">
        <v>238</v>
      </c>
      <c r="E231" s="230" t="s">
        <v>391</v>
      </c>
      <c r="F231" s="231" t="s">
        <v>392</v>
      </c>
      <c r="G231" s="232" t="s">
        <v>150</v>
      </c>
      <c r="H231" s="233">
        <v>20</v>
      </c>
      <c r="I231" s="234"/>
      <c r="J231" s="235">
        <f t="shared" si="0"/>
        <v>0</v>
      </c>
      <c r="K231" s="231" t="s">
        <v>187</v>
      </c>
      <c r="L231" s="236"/>
      <c r="M231" s="237" t="s">
        <v>1</v>
      </c>
      <c r="N231" s="238" t="s">
        <v>41</v>
      </c>
      <c r="O231" s="71"/>
      <c r="P231" s="213">
        <f t="shared" si="1"/>
        <v>0</v>
      </c>
      <c r="Q231" s="213">
        <v>0.003</v>
      </c>
      <c r="R231" s="213">
        <f t="shared" si="2"/>
        <v>0.06</v>
      </c>
      <c r="S231" s="213">
        <v>0</v>
      </c>
      <c r="T231" s="214">
        <f t="shared" si="3"/>
        <v>0</v>
      </c>
      <c r="U231" s="34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R231" s="215" t="s">
        <v>184</v>
      </c>
      <c r="AT231" s="215" t="s">
        <v>238</v>
      </c>
      <c r="AU231" s="215" t="s">
        <v>169</v>
      </c>
      <c r="AY231" s="17" t="s">
        <v>144</v>
      </c>
      <c r="BE231" s="216">
        <f t="shared" si="4"/>
        <v>0</v>
      </c>
      <c r="BF231" s="216">
        <f t="shared" si="5"/>
        <v>0</v>
      </c>
      <c r="BG231" s="216">
        <f t="shared" si="6"/>
        <v>0</v>
      </c>
      <c r="BH231" s="216">
        <f t="shared" si="7"/>
        <v>0</v>
      </c>
      <c r="BI231" s="216">
        <f t="shared" si="8"/>
        <v>0</v>
      </c>
      <c r="BJ231" s="17" t="s">
        <v>84</v>
      </c>
      <c r="BK231" s="216">
        <f t="shared" si="9"/>
        <v>0</v>
      </c>
      <c r="BL231" s="17" t="s">
        <v>106</v>
      </c>
      <c r="BM231" s="215" t="s">
        <v>393</v>
      </c>
    </row>
    <row r="232" spans="1:65" s="2" customFormat="1" ht="16.5" customHeight="1">
      <c r="A232" s="34"/>
      <c r="B232" s="35"/>
      <c r="C232" s="229" t="s">
        <v>394</v>
      </c>
      <c r="D232" s="229" t="s">
        <v>238</v>
      </c>
      <c r="E232" s="230" t="s">
        <v>395</v>
      </c>
      <c r="F232" s="231" t="s">
        <v>396</v>
      </c>
      <c r="G232" s="232" t="s">
        <v>150</v>
      </c>
      <c r="H232" s="233">
        <v>3</v>
      </c>
      <c r="I232" s="234"/>
      <c r="J232" s="235">
        <f t="shared" si="0"/>
        <v>0</v>
      </c>
      <c r="K232" s="231" t="s">
        <v>187</v>
      </c>
      <c r="L232" s="236"/>
      <c r="M232" s="237" t="s">
        <v>1</v>
      </c>
      <c r="N232" s="238" t="s">
        <v>41</v>
      </c>
      <c r="O232" s="71"/>
      <c r="P232" s="213">
        <f t="shared" si="1"/>
        <v>0</v>
      </c>
      <c r="Q232" s="213">
        <v>0.004</v>
      </c>
      <c r="R232" s="213">
        <f t="shared" si="2"/>
        <v>0.012</v>
      </c>
      <c r="S232" s="213">
        <v>0</v>
      </c>
      <c r="T232" s="214">
        <f t="shared" si="3"/>
        <v>0</v>
      </c>
      <c r="U232" s="34"/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215" t="s">
        <v>184</v>
      </c>
      <c r="AT232" s="215" t="s">
        <v>238</v>
      </c>
      <c r="AU232" s="215" t="s">
        <v>169</v>
      </c>
      <c r="AY232" s="17" t="s">
        <v>144</v>
      </c>
      <c r="BE232" s="216">
        <f t="shared" si="4"/>
        <v>0</v>
      </c>
      <c r="BF232" s="216">
        <f t="shared" si="5"/>
        <v>0</v>
      </c>
      <c r="BG232" s="216">
        <f t="shared" si="6"/>
        <v>0</v>
      </c>
      <c r="BH232" s="216">
        <f t="shared" si="7"/>
        <v>0</v>
      </c>
      <c r="BI232" s="216">
        <f t="shared" si="8"/>
        <v>0</v>
      </c>
      <c r="BJ232" s="17" t="s">
        <v>84</v>
      </c>
      <c r="BK232" s="216">
        <f t="shared" si="9"/>
        <v>0</v>
      </c>
      <c r="BL232" s="17" t="s">
        <v>106</v>
      </c>
      <c r="BM232" s="215" t="s">
        <v>397</v>
      </c>
    </row>
    <row r="233" spans="1:65" s="2" customFormat="1" ht="16.5" customHeight="1">
      <c r="A233" s="34"/>
      <c r="B233" s="35"/>
      <c r="C233" s="229" t="s">
        <v>398</v>
      </c>
      <c r="D233" s="229" t="s">
        <v>238</v>
      </c>
      <c r="E233" s="230" t="s">
        <v>399</v>
      </c>
      <c r="F233" s="231" t="s">
        <v>400</v>
      </c>
      <c r="G233" s="232" t="s">
        <v>150</v>
      </c>
      <c r="H233" s="233">
        <v>30</v>
      </c>
      <c r="I233" s="234"/>
      <c r="J233" s="235">
        <f t="shared" si="0"/>
        <v>0</v>
      </c>
      <c r="K233" s="231" t="s">
        <v>187</v>
      </c>
      <c r="L233" s="236"/>
      <c r="M233" s="237" t="s">
        <v>1</v>
      </c>
      <c r="N233" s="238" t="s">
        <v>41</v>
      </c>
      <c r="O233" s="71"/>
      <c r="P233" s="213">
        <f t="shared" si="1"/>
        <v>0</v>
      </c>
      <c r="Q233" s="213">
        <v>0.003</v>
      </c>
      <c r="R233" s="213">
        <f t="shared" si="2"/>
        <v>0.09</v>
      </c>
      <c r="S233" s="213">
        <v>0</v>
      </c>
      <c r="T233" s="214">
        <f t="shared" si="3"/>
        <v>0</v>
      </c>
      <c r="U233" s="34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R233" s="215" t="s">
        <v>184</v>
      </c>
      <c r="AT233" s="215" t="s">
        <v>238</v>
      </c>
      <c r="AU233" s="215" t="s">
        <v>169</v>
      </c>
      <c r="AY233" s="17" t="s">
        <v>144</v>
      </c>
      <c r="BE233" s="216">
        <f t="shared" si="4"/>
        <v>0</v>
      </c>
      <c r="BF233" s="216">
        <f t="shared" si="5"/>
        <v>0</v>
      </c>
      <c r="BG233" s="216">
        <f t="shared" si="6"/>
        <v>0</v>
      </c>
      <c r="BH233" s="216">
        <f t="shared" si="7"/>
        <v>0</v>
      </c>
      <c r="BI233" s="216">
        <f t="shared" si="8"/>
        <v>0</v>
      </c>
      <c r="BJ233" s="17" t="s">
        <v>84</v>
      </c>
      <c r="BK233" s="216">
        <f t="shared" si="9"/>
        <v>0</v>
      </c>
      <c r="BL233" s="17" t="s">
        <v>106</v>
      </c>
      <c r="BM233" s="215" t="s">
        <v>401</v>
      </c>
    </row>
    <row r="234" spans="1:65" s="2" customFormat="1" ht="16.5" customHeight="1">
      <c r="A234" s="34"/>
      <c r="B234" s="35"/>
      <c r="C234" s="229" t="s">
        <v>402</v>
      </c>
      <c r="D234" s="229" t="s">
        <v>238</v>
      </c>
      <c r="E234" s="230" t="s">
        <v>403</v>
      </c>
      <c r="F234" s="231" t="s">
        <v>404</v>
      </c>
      <c r="G234" s="232" t="s">
        <v>150</v>
      </c>
      <c r="H234" s="233">
        <v>1</v>
      </c>
      <c r="I234" s="234"/>
      <c r="J234" s="235">
        <f t="shared" si="0"/>
        <v>0</v>
      </c>
      <c r="K234" s="231" t="s">
        <v>187</v>
      </c>
      <c r="L234" s="236"/>
      <c r="M234" s="237" t="s">
        <v>1</v>
      </c>
      <c r="N234" s="238" t="s">
        <v>41</v>
      </c>
      <c r="O234" s="71"/>
      <c r="P234" s="213">
        <f t="shared" si="1"/>
        <v>0</v>
      </c>
      <c r="Q234" s="213">
        <v>0.003</v>
      </c>
      <c r="R234" s="213">
        <f t="shared" si="2"/>
        <v>0.003</v>
      </c>
      <c r="S234" s="213">
        <v>0</v>
      </c>
      <c r="T234" s="214">
        <f t="shared" si="3"/>
        <v>0</v>
      </c>
      <c r="U234" s="34"/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215" t="s">
        <v>184</v>
      </c>
      <c r="AT234" s="215" t="s">
        <v>238</v>
      </c>
      <c r="AU234" s="215" t="s">
        <v>169</v>
      </c>
      <c r="AY234" s="17" t="s">
        <v>144</v>
      </c>
      <c r="BE234" s="216">
        <f t="shared" si="4"/>
        <v>0</v>
      </c>
      <c r="BF234" s="216">
        <f t="shared" si="5"/>
        <v>0</v>
      </c>
      <c r="BG234" s="216">
        <f t="shared" si="6"/>
        <v>0</v>
      </c>
      <c r="BH234" s="216">
        <f t="shared" si="7"/>
        <v>0</v>
      </c>
      <c r="BI234" s="216">
        <f t="shared" si="8"/>
        <v>0</v>
      </c>
      <c r="BJ234" s="17" t="s">
        <v>84</v>
      </c>
      <c r="BK234" s="216">
        <f t="shared" si="9"/>
        <v>0</v>
      </c>
      <c r="BL234" s="17" t="s">
        <v>106</v>
      </c>
      <c r="BM234" s="215" t="s">
        <v>405</v>
      </c>
    </row>
    <row r="235" spans="1:65" s="2" customFormat="1" ht="16.5" customHeight="1">
      <c r="A235" s="34"/>
      <c r="B235" s="35"/>
      <c r="C235" s="229" t="s">
        <v>406</v>
      </c>
      <c r="D235" s="229" t="s">
        <v>238</v>
      </c>
      <c r="E235" s="230" t="s">
        <v>407</v>
      </c>
      <c r="F235" s="231" t="s">
        <v>408</v>
      </c>
      <c r="G235" s="232" t="s">
        <v>150</v>
      </c>
      <c r="H235" s="233">
        <v>2</v>
      </c>
      <c r="I235" s="234"/>
      <c r="J235" s="235">
        <f t="shared" si="0"/>
        <v>0</v>
      </c>
      <c r="K235" s="231" t="s">
        <v>187</v>
      </c>
      <c r="L235" s="236"/>
      <c r="M235" s="237" t="s">
        <v>1</v>
      </c>
      <c r="N235" s="238" t="s">
        <v>41</v>
      </c>
      <c r="O235" s="71"/>
      <c r="P235" s="213">
        <f t="shared" si="1"/>
        <v>0</v>
      </c>
      <c r="Q235" s="213">
        <v>0.003</v>
      </c>
      <c r="R235" s="213">
        <f t="shared" si="2"/>
        <v>0.006</v>
      </c>
      <c r="S235" s="213">
        <v>0</v>
      </c>
      <c r="T235" s="214">
        <f t="shared" si="3"/>
        <v>0</v>
      </c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215" t="s">
        <v>184</v>
      </c>
      <c r="AT235" s="215" t="s">
        <v>238</v>
      </c>
      <c r="AU235" s="215" t="s">
        <v>169</v>
      </c>
      <c r="AY235" s="17" t="s">
        <v>144</v>
      </c>
      <c r="BE235" s="216">
        <f t="shared" si="4"/>
        <v>0</v>
      </c>
      <c r="BF235" s="216">
        <f t="shared" si="5"/>
        <v>0</v>
      </c>
      <c r="BG235" s="216">
        <f t="shared" si="6"/>
        <v>0</v>
      </c>
      <c r="BH235" s="216">
        <f t="shared" si="7"/>
        <v>0</v>
      </c>
      <c r="BI235" s="216">
        <f t="shared" si="8"/>
        <v>0</v>
      </c>
      <c r="BJ235" s="17" t="s">
        <v>84</v>
      </c>
      <c r="BK235" s="216">
        <f t="shared" si="9"/>
        <v>0</v>
      </c>
      <c r="BL235" s="17" t="s">
        <v>106</v>
      </c>
      <c r="BM235" s="215" t="s">
        <v>409</v>
      </c>
    </row>
    <row r="236" spans="1:65" s="2" customFormat="1" ht="16.5" customHeight="1">
      <c r="A236" s="34"/>
      <c r="B236" s="35"/>
      <c r="C236" s="229" t="s">
        <v>410</v>
      </c>
      <c r="D236" s="229" t="s">
        <v>238</v>
      </c>
      <c r="E236" s="230" t="s">
        <v>411</v>
      </c>
      <c r="F236" s="231" t="s">
        <v>412</v>
      </c>
      <c r="G236" s="232" t="s">
        <v>150</v>
      </c>
      <c r="H236" s="233">
        <v>2</v>
      </c>
      <c r="I236" s="234"/>
      <c r="J236" s="235">
        <f t="shared" si="0"/>
        <v>0</v>
      </c>
      <c r="K236" s="231" t="s">
        <v>187</v>
      </c>
      <c r="L236" s="236"/>
      <c r="M236" s="237" t="s">
        <v>1</v>
      </c>
      <c r="N236" s="238" t="s">
        <v>41</v>
      </c>
      <c r="O236" s="71"/>
      <c r="P236" s="213">
        <f t="shared" si="1"/>
        <v>0</v>
      </c>
      <c r="Q236" s="213">
        <v>0.003</v>
      </c>
      <c r="R236" s="213">
        <f t="shared" si="2"/>
        <v>0.006</v>
      </c>
      <c r="S236" s="213">
        <v>0</v>
      </c>
      <c r="T236" s="214">
        <f t="shared" si="3"/>
        <v>0</v>
      </c>
      <c r="U236" s="34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215" t="s">
        <v>184</v>
      </c>
      <c r="AT236" s="215" t="s">
        <v>238</v>
      </c>
      <c r="AU236" s="215" t="s">
        <v>169</v>
      </c>
      <c r="AY236" s="17" t="s">
        <v>144</v>
      </c>
      <c r="BE236" s="216">
        <f t="shared" si="4"/>
        <v>0</v>
      </c>
      <c r="BF236" s="216">
        <f t="shared" si="5"/>
        <v>0</v>
      </c>
      <c r="BG236" s="216">
        <f t="shared" si="6"/>
        <v>0</v>
      </c>
      <c r="BH236" s="216">
        <f t="shared" si="7"/>
        <v>0</v>
      </c>
      <c r="BI236" s="216">
        <f t="shared" si="8"/>
        <v>0</v>
      </c>
      <c r="BJ236" s="17" t="s">
        <v>84</v>
      </c>
      <c r="BK236" s="216">
        <f t="shared" si="9"/>
        <v>0</v>
      </c>
      <c r="BL236" s="17" t="s">
        <v>106</v>
      </c>
      <c r="BM236" s="215" t="s">
        <v>413</v>
      </c>
    </row>
    <row r="237" spans="1:65" s="2" customFormat="1" ht="16.5" customHeight="1">
      <c r="A237" s="34"/>
      <c r="B237" s="35"/>
      <c r="C237" s="229" t="s">
        <v>414</v>
      </c>
      <c r="D237" s="229" t="s">
        <v>238</v>
      </c>
      <c r="E237" s="230" t="s">
        <v>415</v>
      </c>
      <c r="F237" s="231" t="s">
        <v>416</v>
      </c>
      <c r="G237" s="232" t="s">
        <v>150</v>
      </c>
      <c r="H237" s="233">
        <v>5</v>
      </c>
      <c r="I237" s="234"/>
      <c r="J237" s="235">
        <f t="shared" si="0"/>
        <v>0</v>
      </c>
      <c r="K237" s="231" t="s">
        <v>187</v>
      </c>
      <c r="L237" s="236"/>
      <c r="M237" s="237" t="s">
        <v>1</v>
      </c>
      <c r="N237" s="238" t="s">
        <v>41</v>
      </c>
      <c r="O237" s="71"/>
      <c r="P237" s="213">
        <f t="shared" si="1"/>
        <v>0</v>
      </c>
      <c r="Q237" s="213">
        <v>0</v>
      </c>
      <c r="R237" s="213">
        <f t="shared" si="2"/>
        <v>0</v>
      </c>
      <c r="S237" s="213">
        <v>0</v>
      </c>
      <c r="T237" s="214">
        <f t="shared" si="3"/>
        <v>0</v>
      </c>
      <c r="U237" s="34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215" t="s">
        <v>184</v>
      </c>
      <c r="AT237" s="215" t="s">
        <v>238</v>
      </c>
      <c r="AU237" s="215" t="s">
        <v>169</v>
      </c>
      <c r="AY237" s="17" t="s">
        <v>144</v>
      </c>
      <c r="BE237" s="216">
        <f t="shared" si="4"/>
        <v>0</v>
      </c>
      <c r="BF237" s="216">
        <f t="shared" si="5"/>
        <v>0</v>
      </c>
      <c r="BG237" s="216">
        <f t="shared" si="6"/>
        <v>0</v>
      </c>
      <c r="BH237" s="216">
        <f t="shared" si="7"/>
        <v>0</v>
      </c>
      <c r="BI237" s="216">
        <f t="shared" si="8"/>
        <v>0</v>
      </c>
      <c r="BJ237" s="17" t="s">
        <v>84</v>
      </c>
      <c r="BK237" s="216">
        <f t="shared" si="9"/>
        <v>0</v>
      </c>
      <c r="BL237" s="17" t="s">
        <v>106</v>
      </c>
      <c r="BM237" s="215" t="s">
        <v>417</v>
      </c>
    </row>
    <row r="238" spans="1:65" s="2" customFormat="1" ht="16.5" customHeight="1">
      <c r="A238" s="34"/>
      <c r="B238" s="35"/>
      <c r="C238" s="229" t="s">
        <v>418</v>
      </c>
      <c r="D238" s="229" t="s">
        <v>238</v>
      </c>
      <c r="E238" s="230" t="s">
        <v>419</v>
      </c>
      <c r="F238" s="231" t="s">
        <v>416</v>
      </c>
      <c r="G238" s="232" t="s">
        <v>150</v>
      </c>
      <c r="H238" s="233">
        <v>10</v>
      </c>
      <c r="I238" s="234"/>
      <c r="J238" s="235">
        <f t="shared" si="0"/>
        <v>0</v>
      </c>
      <c r="K238" s="231" t="s">
        <v>187</v>
      </c>
      <c r="L238" s="236"/>
      <c r="M238" s="237" t="s">
        <v>1</v>
      </c>
      <c r="N238" s="238" t="s">
        <v>41</v>
      </c>
      <c r="O238" s="71"/>
      <c r="P238" s="213">
        <f t="shared" si="1"/>
        <v>0</v>
      </c>
      <c r="Q238" s="213">
        <v>0</v>
      </c>
      <c r="R238" s="213">
        <f t="shared" si="2"/>
        <v>0</v>
      </c>
      <c r="S238" s="213">
        <v>0</v>
      </c>
      <c r="T238" s="214">
        <f t="shared" si="3"/>
        <v>0</v>
      </c>
      <c r="U238" s="34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R238" s="215" t="s">
        <v>184</v>
      </c>
      <c r="AT238" s="215" t="s">
        <v>238</v>
      </c>
      <c r="AU238" s="215" t="s">
        <v>169</v>
      </c>
      <c r="AY238" s="17" t="s">
        <v>144</v>
      </c>
      <c r="BE238" s="216">
        <f t="shared" si="4"/>
        <v>0</v>
      </c>
      <c r="BF238" s="216">
        <f t="shared" si="5"/>
        <v>0</v>
      </c>
      <c r="BG238" s="216">
        <f t="shared" si="6"/>
        <v>0</v>
      </c>
      <c r="BH238" s="216">
        <f t="shared" si="7"/>
        <v>0</v>
      </c>
      <c r="BI238" s="216">
        <f t="shared" si="8"/>
        <v>0</v>
      </c>
      <c r="BJ238" s="17" t="s">
        <v>84</v>
      </c>
      <c r="BK238" s="216">
        <f t="shared" si="9"/>
        <v>0</v>
      </c>
      <c r="BL238" s="17" t="s">
        <v>106</v>
      </c>
      <c r="BM238" s="215" t="s">
        <v>420</v>
      </c>
    </row>
    <row r="239" spans="2:63" s="12" customFormat="1" ht="20.85" customHeight="1">
      <c r="B239" s="188"/>
      <c r="C239" s="189"/>
      <c r="D239" s="190" t="s">
        <v>75</v>
      </c>
      <c r="E239" s="202" t="s">
        <v>421</v>
      </c>
      <c r="F239" s="202" t="s">
        <v>422</v>
      </c>
      <c r="G239" s="189"/>
      <c r="H239" s="189"/>
      <c r="I239" s="192"/>
      <c r="J239" s="203">
        <f>BK239</f>
        <v>0</v>
      </c>
      <c r="K239" s="189"/>
      <c r="L239" s="194"/>
      <c r="M239" s="195"/>
      <c r="N239" s="196"/>
      <c r="O239" s="196"/>
      <c r="P239" s="197">
        <f>SUM(P240:P251)</f>
        <v>0</v>
      </c>
      <c r="Q239" s="196"/>
      <c r="R239" s="197">
        <f>SUM(R240:R251)</f>
        <v>0.001</v>
      </c>
      <c r="S239" s="196"/>
      <c r="T239" s="198">
        <f>SUM(T240:T251)</f>
        <v>0</v>
      </c>
      <c r="AR239" s="199" t="s">
        <v>106</v>
      </c>
      <c r="AT239" s="200" t="s">
        <v>75</v>
      </c>
      <c r="AU239" s="200" t="s">
        <v>86</v>
      </c>
      <c r="AY239" s="199" t="s">
        <v>144</v>
      </c>
      <c r="BK239" s="201">
        <f>SUM(BK240:BK251)</f>
        <v>0</v>
      </c>
    </row>
    <row r="240" spans="1:65" s="2" customFormat="1" ht="16.5" customHeight="1">
      <c r="A240" s="34"/>
      <c r="B240" s="35"/>
      <c r="C240" s="204" t="s">
        <v>423</v>
      </c>
      <c r="D240" s="204" t="s">
        <v>147</v>
      </c>
      <c r="E240" s="205" t="s">
        <v>424</v>
      </c>
      <c r="F240" s="206" t="s">
        <v>425</v>
      </c>
      <c r="G240" s="207" t="s">
        <v>102</v>
      </c>
      <c r="H240" s="208">
        <v>50</v>
      </c>
      <c r="I240" s="209"/>
      <c r="J240" s="210">
        <f>ROUND(I240*H240,2)</f>
        <v>0</v>
      </c>
      <c r="K240" s="206" t="s">
        <v>151</v>
      </c>
      <c r="L240" s="39"/>
      <c r="M240" s="211" t="s">
        <v>1</v>
      </c>
      <c r="N240" s="212" t="s">
        <v>41</v>
      </c>
      <c r="O240" s="71"/>
      <c r="P240" s="213">
        <f>O240*H240</f>
        <v>0</v>
      </c>
      <c r="Q240" s="213">
        <v>0</v>
      </c>
      <c r="R240" s="213">
        <f>Q240*H240</f>
        <v>0</v>
      </c>
      <c r="S240" s="213">
        <v>0</v>
      </c>
      <c r="T240" s="214">
        <f>S240*H240</f>
        <v>0</v>
      </c>
      <c r="U240" s="34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R240" s="215" t="s">
        <v>323</v>
      </c>
      <c r="AT240" s="215" t="s">
        <v>147</v>
      </c>
      <c r="AU240" s="215" t="s">
        <v>94</v>
      </c>
      <c r="AY240" s="17" t="s">
        <v>144</v>
      </c>
      <c r="BE240" s="216">
        <f>IF(N240="základní",J240,0)</f>
        <v>0</v>
      </c>
      <c r="BF240" s="216">
        <f>IF(N240="snížená",J240,0)</f>
        <v>0</v>
      </c>
      <c r="BG240" s="216">
        <f>IF(N240="zákl. přenesená",J240,0)</f>
        <v>0</v>
      </c>
      <c r="BH240" s="216">
        <f>IF(N240="sníž. přenesená",J240,0)</f>
        <v>0</v>
      </c>
      <c r="BI240" s="216">
        <f>IF(N240="nulová",J240,0)</f>
        <v>0</v>
      </c>
      <c r="BJ240" s="17" t="s">
        <v>84</v>
      </c>
      <c r="BK240" s="216">
        <f>ROUND(I240*H240,2)</f>
        <v>0</v>
      </c>
      <c r="BL240" s="17" t="s">
        <v>323</v>
      </c>
      <c r="BM240" s="215" t="s">
        <v>426</v>
      </c>
    </row>
    <row r="241" spans="2:51" s="13" customFormat="1" ht="12">
      <c r="B241" s="217"/>
      <c r="C241" s="218"/>
      <c r="D241" s="219" t="s">
        <v>153</v>
      </c>
      <c r="E241" s="220" t="s">
        <v>1</v>
      </c>
      <c r="F241" s="221" t="s">
        <v>107</v>
      </c>
      <c r="G241" s="218"/>
      <c r="H241" s="222">
        <v>50</v>
      </c>
      <c r="I241" s="223"/>
      <c r="J241" s="218"/>
      <c r="K241" s="218"/>
      <c r="L241" s="224"/>
      <c r="M241" s="225"/>
      <c r="N241" s="226"/>
      <c r="O241" s="226"/>
      <c r="P241" s="226"/>
      <c r="Q241" s="226"/>
      <c r="R241" s="226"/>
      <c r="S241" s="226"/>
      <c r="T241" s="227"/>
      <c r="AT241" s="228" t="s">
        <v>153</v>
      </c>
      <c r="AU241" s="228" t="s">
        <v>94</v>
      </c>
      <c r="AV241" s="13" t="s">
        <v>86</v>
      </c>
      <c r="AW241" s="13" t="s">
        <v>32</v>
      </c>
      <c r="AX241" s="13" t="s">
        <v>84</v>
      </c>
      <c r="AY241" s="228" t="s">
        <v>144</v>
      </c>
    </row>
    <row r="242" spans="1:65" s="2" customFormat="1" ht="16.5" customHeight="1">
      <c r="A242" s="34"/>
      <c r="B242" s="35"/>
      <c r="C242" s="204" t="s">
        <v>427</v>
      </c>
      <c r="D242" s="204" t="s">
        <v>147</v>
      </c>
      <c r="E242" s="205" t="s">
        <v>245</v>
      </c>
      <c r="F242" s="206" t="s">
        <v>246</v>
      </c>
      <c r="G242" s="207" t="s">
        <v>102</v>
      </c>
      <c r="H242" s="208">
        <v>50</v>
      </c>
      <c r="I242" s="209"/>
      <c r="J242" s="210">
        <f>ROUND(I242*H242,2)</f>
        <v>0</v>
      </c>
      <c r="K242" s="206" t="s">
        <v>151</v>
      </c>
      <c r="L242" s="39"/>
      <c r="M242" s="211" t="s">
        <v>1</v>
      </c>
      <c r="N242" s="212" t="s">
        <v>41</v>
      </c>
      <c r="O242" s="71"/>
      <c r="P242" s="213">
        <f>O242*H242</f>
        <v>0</v>
      </c>
      <c r="Q242" s="213">
        <v>0</v>
      </c>
      <c r="R242" s="213">
        <f>Q242*H242</f>
        <v>0</v>
      </c>
      <c r="S242" s="213">
        <v>0</v>
      </c>
      <c r="T242" s="214">
        <f>S242*H242</f>
        <v>0</v>
      </c>
      <c r="U242" s="34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215" t="s">
        <v>323</v>
      </c>
      <c r="AT242" s="215" t="s">
        <v>147</v>
      </c>
      <c r="AU242" s="215" t="s">
        <v>94</v>
      </c>
      <c r="AY242" s="17" t="s">
        <v>144</v>
      </c>
      <c r="BE242" s="216">
        <f>IF(N242="základní",J242,0)</f>
        <v>0</v>
      </c>
      <c r="BF242" s="216">
        <f>IF(N242="snížená",J242,0)</f>
        <v>0</v>
      </c>
      <c r="BG242" s="216">
        <f>IF(N242="zákl. přenesená",J242,0)</f>
        <v>0</v>
      </c>
      <c r="BH242" s="216">
        <f>IF(N242="sníž. přenesená",J242,0)</f>
        <v>0</v>
      </c>
      <c r="BI242" s="216">
        <f>IF(N242="nulová",J242,0)</f>
        <v>0</v>
      </c>
      <c r="BJ242" s="17" t="s">
        <v>84</v>
      </c>
      <c r="BK242" s="216">
        <f>ROUND(I242*H242,2)</f>
        <v>0</v>
      </c>
      <c r="BL242" s="17" t="s">
        <v>323</v>
      </c>
      <c r="BM242" s="215" t="s">
        <v>428</v>
      </c>
    </row>
    <row r="243" spans="2:51" s="13" customFormat="1" ht="12">
      <c r="B243" s="217"/>
      <c r="C243" s="218"/>
      <c r="D243" s="219" t="s">
        <v>153</v>
      </c>
      <c r="E243" s="220" t="s">
        <v>1</v>
      </c>
      <c r="F243" s="221" t="s">
        <v>107</v>
      </c>
      <c r="G243" s="218"/>
      <c r="H243" s="222">
        <v>50</v>
      </c>
      <c r="I243" s="223"/>
      <c r="J243" s="218"/>
      <c r="K243" s="218"/>
      <c r="L243" s="224"/>
      <c r="M243" s="225"/>
      <c r="N243" s="226"/>
      <c r="O243" s="226"/>
      <c r="P243" s="226"/>
      <c r="Q243" s="226"/>
      <c r="R243" s="226"/>
      <c r="S243" s="226"/>
      <c r="T243" s="227"/>
      <c r="AT243" s="228" t="s">
        <v>153</v>
      </c>
      <c r="AU243" s="228" t="s">
        <v>94</v>
      </c>
      <c r="AV243" s="13" t="s">
        <v>86</v>
      </c>
      <c r="AW243" s="13" t="s">
        <v>32</v>
      </c>
      <c r="AX243" s="13" t="s">
        <v>84</v>
      </c>
      <c r="AY243" s="228" t="s">
        <v>144</v>
      </c>
    </row>
    <row r="244" spans="1:65" s="2" customFormat="1" ht="16.5" customHeight="1">
      <c r="A244" s="34"/>
      <c r="B244" s="35"/>
      <c r="C244" s="204" t="s">
        <v>429</v>
      </c>
      <c r="D244" s="204" t="s">
        <v>147</v>
      </c>
      <c r="E244" s="205" t="s">
        <v>430</v>
      </c>
      <c r="F244" s="206" t="s">
        <v>431</v>
      </c>
      <c r="G244" s="207" t="s">
        <v>102</v>
      </c>
      <c r="H244" s="208">
        <v>50</v>
      </c>
      <c r="I244" s="209"/>
      <c r="J244" s="210">
        <f>ROUND(I244*H244,2)</f>
        <v>0</v>
      </c>
      <c r="K244" s="206" t="s">
        <v>151</v>
      </c>
      <c r="L244" s="39"/>
      <c r="M244" s="211" t="s">
        <v>1</v>
      </c>
      <c r="N244" s="212" t="s">
        <v>41</v>
      </c>
      <c r="O244" s="71"/>
      <c r="P244" s="213">
        <f>O244*H244</f>
        <v>0</v>
      </c>
      <c r="Q244" s="213">
        <v>0</v>
      </c>
      <c r="R244" s="213">
        <f>Q244*H244</f>
        <v>0</v>
      </c>
      <c r="S244" s="213">
        <v>0</v>
      </c>
      <c r="T244" s="214">
        <f>S244*H244</f>
        <v>0</v>
      </c>
      <c r="U244" s="34"/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215" t="s">
        <v>323</v>
      </c>
      <c r="AT244" s="215" t="s">
        <v>147</v>
      </c>
      <c r="AU244" s="215" t="s">
        <v>94</v>
      </c>
      <c r="AY244" s="17" t="s">
        <v>144</v>
      </c>
      <c r="BE244" s="216">
        <f>IF(N244="základní",J244,0)</f>
        <v>0</v>
      </c>
      <c r="BF244" s="216">
        <f>IF(N244="snížená",J244,0)</f>
        <v>0</v>
      </c>
      <c r="BG244" s="216">
        <f>IF(N244="zákl. přenesená",J244,0)</f>
        <v>0</v>
      </c>
      <c r="BH244" s="216">
        <f>IF(N244="sníž. přenesená",J244,0)</f>
        <v>0</v>
      </c>
      <c r="BI244" s="216">
        <f>IF(N244="nulová",J244,0)</f>
        <v>0</v>
      </c>
      <c r="BJ244" s="17" t="s">
        <v>84</v>
      </c>
      <c r="BK244" s="216">
        <f>ROUND(I244*H244,2)</f>
        <v>0</v>
      </c>
      <c r="BL244" s="17" t="s">
        <v>323</v>
      </c>
      <c r="BM244" s="215" t="s">
        <v>432</v>
      </c>
    </row>
    <row r="245" spans="2:51" s="13" customFormat="1" ht="12">
      <c r="B245" s="217"/>
      <c r="C245" s="218"/>
      <c r="D245" s="219" t="s">
        <v>153</v>
      </c>
      <c r="E245" s="220" t="s">
        <v>1</v>
      </c>
      <c r="F245" s="221" t="s">
        <v>107</v>
      </c>
      <c r="G245" s="218"/>
      <c r="H245" s="222">
        <v>50</v>
      </c>
      <c r="I245" s="223"/>
      <c r="J245" s="218"/>
      <c r="K245" s="218"/>
      <c r="L245" s="224"/>
      <c r="M245" s="225"/>
      <c r="N245" s="226"/>
      <c r="O245" s="226"/>
      <c r="P245" s="226"/>
      <c r="Q245" s="226"/>
      <c r="R245" s="226"/>
      <c r="S245" s="226"/>
      <c r="T245" s="227"/>
      <c r="AT245" s="228" t="s">
        <v>153</v>
      </c>
      <c r="AU245" s="228" t="s">
        <v>94</v>
      </c>
      <c r="AV245" s="13" t="s">
        <v>86</v>
      </c>
      <c r="AW245" s="13" t="s">
        <v>32</v>
      </c>
      <c r="AX245" s="13" t="s">
        <v>84</v>
      </c>
      <c r="AY245" s="228" t="s">
        <v>144</v>
      </c>
    </row>
    <row r="246" spans="1:65" s="2" customFormat="1" ht="21.75" customHeight="1">
      <c r="A246" s="34"/>
      <c r="B246" s="35"/>
      <c r="C246" s="204" t="s">
        <v>433</v>
      </c>
      <c r="D246" s="204" t="s">
        <v>147</v>
      </c>
      <c r="E246" s="205" t="s">
        <v>434</v>
      </c>
      <c r="F246" s="206" t="s">
        <v>435</v>
      </c>
      <c r="G246" s="207" t="s">
        <v>102</v>
      </c>
      <c r="H246" s="208">
        <v>50</v>
      </c>
      <c r="I246" s="209"/>
      <c r="J246" s="210">
        <f>ROUND(I246*H246,2)</f>
        <v>0</v>
      </c>
      <c r="K246" s="206" t="s">
        <v>151</v>
      </c>
      <c r="L246" s="39"/>
      <c r="M246" s="211" t="s">
        <v>1</v>
      </c>
      <c r="N246" s="212" t="s">
        <v>41</v>
      </c>
      <c r="O246" s="71"/>
      <c r="P246" s="213">
        <f>O246*H246</f>
        <v>0</v>
      </c>
      <c r="Q246" s="213">
        <v>0</v>
      </c>
      <c r="R246" s="213">
        <f>Q246*H246</f>
        <v>0</v>
      </c>
      <c r="S246" s="213">
        <v>0</v>
      </c>
      <c r="T246" s="214">
        <f>S246*H246</f>
        <v>0</v>
      </c>
      <c r="U246" s="34"/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215" t="s">
        <v>84</v>
      </c>
      <c r="AT246" s="215" t="s">
        <v>147</v>
      </c>
      <c r="AU246" s="215" t="s">
        <v>94</v>
      </c>
      <c r="AY246" s="17" t="s">
        <v>144</v>
      </c>
      <c r="BE246" s="216">
        <f>IF(N246="základní",J246,0)</f>
        <v>0</v>
      </c>
      <c r="BF246" s="216">
        <f>IF(N246="snížená",J246,0)</f>
        <v>0</v>
      </c>
      <c r="BG246" s="216">
        <f>IF(N246="zákl. přenesená",J246,0)</f>
        <v>0</v>
      </c>
      <c r="BH246" s="216">
        <f>IF(N246="sníž. přenesená",J246,0)</f>
        <v>0</v>
      </c>
      <c r="BI246" s="216">
        <f>IF(N246="nulová",J246,0)</f>
        <v>0</v>
      </c>
      <c r="BJ246" s="17" t="s">
        <v>84</v>
      </c>
      <c r="BK246" s="216">
        <f>ROUND(I246*H246,2)</f>
        <v>0</v>
      </c>
      <c r="BL246" s="17" t="s">
        <v>84</v>
      </c>
      <c r="BM246" s="215" t="s">
        <v>436</v>
      </c>
    </row>
    <row r="247" spans="2:51" s="13" customFormat="1" ht="12">
      <c r="B247" s="217"/>
      <c r="C247" s="218"/>
      <c r="D247" s="219" t="s">
        <v>153</v>
      </c>
      <c r="E247" s="220" t="s">
        <v>1</v>
      </c>
      <c r="F247" s="221" t="s">
        <v>107</v>
      </c>
      <c r="G247" s="218"/>
      <c r="H247" s="222">
        <v>50</v>
      </c>
      <c r="I247" s="223"/>
      <c r="J247" s="218"/>
      <c r="K247" s="218"/>
      <c r="L247" s="224"/>
      <c r="M247" s="225"/>
      <c r="N247" s="226"/>
      <c r="O247" s="226"/>
      <c r="P247" s="226"/>
      <c r="Q247" s="226"/>
      <c r="R247" s="226"/>
      <c r="S247" s="226"/>
      <c r="T247" s="227"/>
      <c r="AT247" s="228" t="s">
        <v>153</v>
      </c>
      <c r="AU247" s="228" t="s">
        <v>94</v>
      </c>
      <c r="AV247" s="13" t="s">
        <v>86</v>
      </c>
      <c r="AW247" s="13" t="s">
        <v>32</v>
      </c>
      <c r="AX247" s="13" t="s">
        <v>84</v>
      </c>
      <c r="AY247" s="228" t="s">
        <v>144</v>
      </c>
    </row>
    <row r="248" spans="1:65" s="2" customFormat="1" ht="16.5" customHeight="1">
      <c r="A248" s="34"/>
      <c r="B248" s="35"/>
      <c r="C248" s="229" t="s">
        <v>437</v>
      </c>
      <c r="D248" s="229" t="s">
        <v>238</v>
      </c>
      <c r="E248" s="230" t="s">
        <v>438</v>
      </c>
      <c r="F248" s="231" t="s">
        <v>439</v>
      </c>
      <c r="G248" s="232" t="s">
        <v>273</v>
      </c>
      <c r="H248" s="233">
        <v>1</v>
      </c>
      <c r="I248" s="234"/>
      <c r="J248" s="235">
        <f>ROUND(I248*H248,2)</f>
        <v>0</v>
      </c>
      <c r="K248" s="231" t="s">
        <v>151</v>
      </c>
      <c r="L248" s="236"/>
      <c r="M248" s="237" t="s">
        <v>1</v>
      </c>
      <c r="N248" s="238" t="s">
        <v>41</v>
      </c>
      <c r="O248" s="71"/>
      <c r="P248" s="213">
        <f>O248*H248</f>
        <v>0</v>
      </c>
      <c r="Q248" s="213">
        <v>0.001</v>
      </c>
      <c r="R248" s="213">
        <f>Q248*H248</f>
        <v>0.001</v>
      </c>
      <c r="S248" s="213">
        <v>0</v>
      </c>
      <c r="T248" s="214">
        <f>S248*H248</f>
        <v>0</v>
      </c>
      <c r="U248" s="34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R248" s="215" t="s">
        <v>86</v>
      </c>
      <c r="AT248" s="215" t="s">
        <v>238</v>
      </c>
      <c r="AU248" s="215" t="s">
        <v>94</v>
      </c>
      <c r="AY248" s="17" t="s">
        <v>144</v>
      </c>
      <c r="BE248" s="216">
        <f>IF(N248="základní",J248,0)</f>
        <v>0</v>
      </c>
      <c r="BF248" s="216">
        <f>IF(N248="snížená",J248,0)</f>
        <v>0</v>
      </c>
      <c r="BG248" s="216">
        <f>IF(N248="zákl. přenesená",J248,0)</f>
        <v>0</v>
      </c>
      <c r="BH248" s="216">
        <f>IF(N248="sníž. přenesená",J248,0)</f>
        <v>0</v>
      </c>
      <c r="BI248" s="216">
        <f>IF(N248="nulová",J248,0)</f>
        <v>0</v>
      </c>
      <c r="BJ248" s="17" t="s">
        <v>84</v>
      </c>
      <c r="BK248" s="216">
        <f>ROUND(I248*H248,2)</f>
        <v>0</v>
      </c>
      <c r="BL248" s="17" t="s">
        <v>84</v>
      </c>
      <c r="BM248" s="215" t="s">
        <v>440</v>
      </c>
    </row>
    <row r="249" spans="2:51" s="13" customFormat="1" ht="12">
      <c r="B249" s="217"/>
      <c r="C249" s="218"/>
      <c r="D249" s="219" t="s">
        <v>153</v>
      </c>
      <c r="E249" s="218"/>
      <c r="F249" s="221" t="s">
        <v>441</v>
      </c>
      <c r="G249" s="218"/>
      <c r="H249" s="222">
        <v>1</v>
      </c>
      <c r="I249" s="223"/>
      <c r="J249" s="218"/>
      <c r="K249" s="218"/>
      <c r="L249" s="224"/>
      <c r="M249" s="225"/>
      <c r="N249" s="226"/>
      <c r="O249" s="226"/>
      <c r="P249" s="226"/>
      <c r="Q249" s="226"/>
      <c r="R249" s="226"/>
      <c r="S249" s="226"/>
      <c r="T249" s="227"/>
      <c r="AT249" s="228" t="s">
        <v>153</v>
      </c>
      <c r="AU249" s="228" t="s">
        <v>94</v>
      </c>
      <c r="AV249" s="13" t="s">
        <v>86</v>
      </c>
      <c r="AW249" s="13" t="s">
        <v>4</v>
      </c>
      <c r="AX249" s="13" t="s">
        <v>84</v>
      </c>
      <c r="AY249" s="228" t="s">
        <v>144</v>
      </c>
    </row>
    <row r="250" spans="1:65" s="2" customFormat="1" ht="16.5" customHeight="1">
      <c r="A250" s="34"/>
      <c r="B250" s="35"/>
      <c r="C250" s="204" t="s">
        <v>442</v>
      </c>
      <c r="D250" s="204" t="s">
        <v>147</v>
      </c>
      <c r="E250" s="205" t="s">
        <v>443</v>
      </c>
      <c r="F250" s="206" t="s">
        <v>444</v>
      </c>
      <c r="G250" s="207" t="s">
        <v>102</v>
      </c>
      <c r="H250" s="208">
        <v>50</v>
      </c>
      <c r="I250" s="209"/>
      <c r="J250" s="210">
        <f>ROUND(I250*H250,2)</f>
        <v>0</v>
      </c>
      <c r="K250" s="206" t="s">
        <v>151</v>
      </c>
      <c r="L250" s="39"/>
      <c r="M250" s="211" t="s">
        <v>1</v>
      </c>
      <c r="N250" s="212" t="s">
        <v>41</v>
      </c>
      <c r="O250" s="71"/>
      <c r="P250" s="213">
        <f>O250*H250</f>
        <v>0</v>
      </c>
      <c r="Q250" s="213">
        <v>0</v>
      </c>
      <c r="R250" s="213">
        <f>Q250*H250</f>
        <v>0</v>
      </c>
      <c r="S250" s="213">
        <v>0</v>
      </c>
      <c r="T250" s="214">
        <f>S250*H250</f>
        <v>0</v>
      </c>
      <c r="U250" s="34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R250" s="215" t="s">
        <v>84</v>
      </c>
      <c r="AT250" s="215" t="s">
        <v>147</v>
      </c>
      <c r="AU250" s="215" t="s">
        <v>94</v>
      </c>
      <c r="AY250" s="17" t="s">
        <v>144</v>
      </c>
      <c r="BE250" s="216">
        <f>IF(N250="základní",J250,0)</f>
        <v>0</v>
      </c>
      <c r="BF250" s="216">
        <f>IF(N250="snížená",J250,0)</f>
        <v>0</v>
      </c>
      <c r="BG250" s="216">
        <f>IF(N250="zákl. přenesená",J250,0)</f>
        <v>0</v>
      </c>
      <c r="BH250" s="216">
        <f>IF(N250="sníž. přenesená",J250,0)</f>
        <v>0</v>
      </c>
      <c r="BI250" s="216">
        <f>IF(N250="nulová",J250,0)</f>
        <v>0</v>
      </c>
      <c r="BJ250" s="17" t="s">
        <v>84</v>
      </c>
      <c r="BK250" s="216">
        <f>ROUND(I250*H250,2)</f>
        <v>0</v>
      </c>
      <c r="BL250" s="17" t="s">
        <v>84</v>
      </c>
      <c r="BM250" s="215" t="s">
        <v>445</v>
      </c>
    </row>
    <row r="251" spans="2:51" s="13" customFormat="1" ht="12">
      <c r="B251" s="217"/>
      <c r="C251" s="218"/>
      <c r="D251" s="219" t="s">
        <v>153</v>
      </c>
      <c r="E251" s="220" t="s">
        <v>1</v>
      </c>
      <c r="F251" s="221" t="s">
        <v>107</v>
      </c>
      <c r="G251" s="218"/>
      <c r="H251" s="222">
        <v>50</v>
      </c>
      <c r="I251" s="223"/>
      <c r="J251" s="218"/>
      <c r="K251" s="218"/>
      <c r="L251" s="224"/>
      <c r="M251" s="225"/>
      <c r="N251" s="226"/>
      <c r="O251" s="226"/>
      <c r="P251" s="226"/>
      <c r="Q251" s="226"/>
      <c r="R251" s="226"/>
      <c r="S251" s="226"/>
      <c r="T251" s="227"/>
      <c r="AT251" s="228" t="s">
        <v>153</v>
      </c>
      <c r="AU251" s="228" t="s">
        <v>94</v>
      </c>
      <c r="AV251" s="13" t="s">
        <v>86</v>
      </c>
      <c r="AW251" s="13" t="s">
        <v>32</v>
      </c>
      <c r="AX251" s="13" t="s">
        <v>84</v>
      </c>
      <c r="AY251" s="228" t="s">
        <v>144</v>
      </c>
    </row>
    <row r="252" spans="2:63" s="12" customFormat="1" ht="20.85" customHeight="1">
      <c r="B252" s="188"/>
      <c r="C252" s="189"/>
      <c r="D252" s="190" t="s">
        <v>75</v>
      </c>
      <c r="E252" s="202" t="s">
        <v>446</v>
      </c>
      <c r="F252" s="202" t="s">
        <v>447</v>
      </c>
      <c r="G252" s="189"/>
      <c r="H252" s="189"/>
      <c r="I252" s="192"/>
      <c r="J252" s="203">
        <f>BK252</f>
        <v>0</v>
      </c>
      <c r="K252" s="189"/>
      <c r="L252" s="194"/>
      <c r="M252" s="195"/>
      <c r="N252" s="196"/>
      <c r="O252" s="196"/>
      <c r="P252" s="197">
        <f>SUM(P253:P254)</f>
        <v>0</v>
      </c>
      <c r="Q252" s="196"/>
      <c r="R252" s="197">
        <f>SUM(R253:R254)</f>
        <v>0</v>
      </c>
      <c r="S252" s="196"/>
      <c r="T252" s="198">
        <f>SUM(T253:T254)</f>
        <v>0</v>
      </c>
      <c r="AR252" s="199" t="s">
        <v>84</v>
      </c>
      <c r="AT252" s="200" t="s">
        <v>75</v>
      </c>
      <c r="AU252" s="200" t="s">
        <v>86</v>
      </c>
      <c r="AY252" s="199" t="s">
        <v>144</v>
      </c>
      <c r="BK252" s="201">
        <f>SUM(BK253:BK254)</f>
        <v>0</v>
      </c>
    </row>
    <row r="253" spans="1:65" s="2" customFormat="1" ht="16.5" customHeight="1">
      <c r="A253" s="34"/>
      <c r="B253" s="35"/>
      <c r="C253" s="204" t="s">
        <v>448</v>
      </c>
      <c r="D253" s="204" t="s">
        <v>147</v>
      </c>
      <c r="E253" s="205" t="s">
        <v>449</v>
      </c>
      <c r="F253" s="206" t="s">
        <v>450</v>
      </c>
      <c r="G253" s="207" t="s">
        <v>206</v>
      </c>
      <c r="H253" s="208">
        <v>1.828</v>
      </c>
      <c r="I253" s="209"/>
      <c r="J253" s="210">
        <f>ROUND(I253*H253,2)</f>
        <v>0</v>
      </c>
      <c r="K253" s="206" t="s">
        <v>151</v>
      </c>
      <c r="L253" s="39"/>
      <c r="M253" s="211" t="s">
        <v>1</v>
      </c>
      <c r="N253" s="212" t="s">
        <v>41</v>
      </c>
      <c r="O253" s="71"/>
      <c r="P253" s="213">
        <f>O253*H253</f>
        <v>0</v>
      </c>
      <c r="Q253" s="213">
        <v>0</v>
      </c>
      <c r="R253" s="213">
        <f>Q253*H253</f>
        <v>0</v>
      </c>
      <c r="S253" s="213">
        <v>0</v>
      </c>
      <c r="T253" s="214">
        <f>S253*H253</f>
        <v>0</v>
      </c>
      <c r="U253" s="34"/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215" t="s">
        <v>106</v>
      </c>
      <c r="AT253" s="215" t="s">
        <v>147</v>
      </c>
      <c r="AU253" s="215" t="s">
        <v>94</v>
      </c>
      <c r="AY253" s="17" t="s">
        <v>144</v>
      </c>
      <c r="BE253" s="216">
        <f>IF(N253="základní",J253,0)</f>
        <v>0</v>
      </c>
      <c r="BF253" s="216">
        <f>IF(N253="snížená",J253,0)</f>
        <v>0</v>
      </c>
      <c r="BG253" s="216">
        <f>IF(N253="zákl. přenesená",J253,0)</f>
        <v>0</v>
      </c>
      <c r="BH253" s="216">
        <f>IF(N253="sníž. přenesená",J253,0)</f>
        <v>0</v>
      </c>
      <c r="BI253" s="216">
        <f>IF(N253="nulová",J253,0)</f>
        <v>0</v>
      </c>
      <c r="BJ253" s="17" t="s">
        <v>84</v>
      </c>
      <c r="BK253" s="216">
        <f>ROUND(I253*H253,2)</f>
        <v>0</v>
      </c>
      <c r="BL253" s="17" t="s">
        <v>106</v>
      </c>
      <c r="BM253" s="215" t="s">
        <v>451</v>
      </c>
    </row>
    <row r="254" spans="1:65" s="2" customFormat="1" ht="21.75" customHeight="1">
      <c r="A254" s="34"/>
      <c r="B254" s="35"/>
      <c r="C254" s="204" t="s">
        <v>452</v>
      </c>
      <c r="D254" s="204" t="s">
        <v>147</v>
      </c>
      <c r="E254" s="205" t="s">
        <v>453</v>
      </c>
      <c r="F254" s="206" t="s">
        <v>454</v>
      </c>
      <c r="G254" s="207" t="s">
        <v>206</v>
      </c>
      <c r="H254" s="208">
        <v>1.828</v>
      </c>
      <c r="I254" s="209"/>
      <c r="J254" s="210">
        <f>ROUND(I254*H254,2)</f>
        <v>0</v>
      </c>
      <c r="K254" s="206" t="s">
        <v>151</v>
      </c>
      <c r="L254" s="39"/>
      <c r="M254" s="211" t="s">
        <v>1</v>
      </c>
      <c r="N254" s="212" t="s">
        <v>41</v>
      </c>
      <c r="O254" s="71"/>
      <c r="P254" s="213">
        <f>O254*H254</f>
        <v>0</v>
      </c>
      <c r="Q254" s="213">
        <v>0</v>
      </c>
      <c r="R254" s="213">
        <f>Q254*H254</f>
        <v>0</v>
      </c>
      <c r="S254" s="213">
        <v>0</v>
      </c>
      <c r="T254" s="214">
        <f>S254*H254</f>
        <v>0</v>
      </c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R254" s="215" t="s">
        <v>106</v>
      </c>
      <c r="AT254" s="215" t="s">
        <v>147</v>
      </c>
      <c r="AU254" s="215" t="s">
        <v>94</v>
      </c>
      <c r="AY254" s="17" t="s">
        <v>144</v>
      </c>
      <c r="BE254" s="216">
        <f>IF(N254="základní",J254,0)</f>
        <v>0</v>
      </c>
      <c r="BF254" s="216">
        <f>IF(N254="snížená",J254,0)</f>
        <v>0</v>
      </c>
      <c r="BG254" s="216">
        <f>IF(N254="zákl. přenesená",J254,0)</f>
        <v>0</v>
      </c>
      <c r="BH254" s="216">
        <f>IF(N254="sníž. přenesená",J254,0)</f>
        <v>0</v>
      </c>
      <c r="BI254" s="216">
        <f>IF(N254="nulová",J254,0)</f>
        <v>0</v>
      </c>
      <c r="BJ254" s="17" t="s">
        <v>84</v>
      </c>
      <c r="BK254" s="216">
        <f>ROUND(I254*H254,2)</f>
        <v>0</v>
      </c>
      <c r="BL254" s="17" t="s">
        <v>106</v>
      </c>
      <c r="BM254" s="215" t="s">
        <v>455</v>
      </c>
    </row>
    <row r="255" spans="2:63" s="12" customFormat="1" ht="22.9" customHeight="1">
      <c r="B255" s="188"/>
      <c r="C255" s="189"/>
      <c r="D255" s="190" t="s">
        <v>75</v>
      </c>
      <c r="E255" s="202" t="s">
        <v>456</v>
      </c>
      <c r="F255" s="202" t="s">
        <v>457</v>
      </c>
      <c r="G255" s="189"/>
      <c r="H255" s="189"/>
      <c r="I255" s="192"/>
      <c r="J255" s="203">
        <f>BK255</f>
        <v>0</v>
      </c>
      <c r="K255" s="189"/>
      <c r="L255" s="194"/>
      <c r="M255" s="195"/>
      <c r="N255" s="196"/>
      <c r="O255" s="196"/>
      <c r="P255" s="197">
        <f>SUM(P256:P276)</f>
        <v>0</v>
      </c>
      <c r="Q255" s="196"/>
      <c r="R255" s="197">
        <f>SUM(R256:R276)</f>
        <v>0</v>
      </c>
      <c r="S255" s="196"/>
      <c r="T255" s="198">
        <f>SUM(T256:T276)</f>
        <v>0</v>
      </c>
      <c r="AR255" s="199" t="s">
        <v>106</v>
      </c>
      <c r="AT255" s="200" t="s">
        <v>75</v>
      </c>
      <c r="AU255" s="200" t="s">
        <v>84</v>
      </c>
      <c r="AY255" s="199" t="s">
        <v>144</v>
      </c>
      <c r="BK255" s="201">
        <f>SUM(BK256:BK276)</f>
        <v>0</v>
      </c>
    </row>
    <row r="256" spans="1:65" s="2" customFormat="1" ht="16.5" customHeight="1">
      <c r="A256" s="34"/>
      <c r="B256" s="35"/>
      <c r="C256" s="204" t="s">
        <v>458</v>
      </c>
      <c r="D256" s="204" t="s">
        <v>147</v>
      </c>
      <c r="E256" s="205" t="s">
        <v>459</v>
      </c>
      <c r="F256" s="206" t="s">
        <v>460</v>
      </c>
      <c r="G256" s="207" t="s">
        <v>102</v>
      </c>
      <c r="H256" s="208">
        <v>11</v>
      </c>
      <c r="I256" s="209"/>
      <c r="J256" s="210">
        <f>ROUND(I256*H256,2)</f>
        <v>0</v>
      </c>
      <c r="K256" s="206" t="s">
        <v>151</v>
      </c>
      <c r="L256" s="39"/>
      <c r="M256" s="211" t="s">
        <v>1</v>
      </c>
      <c r="N256" s="212" t="s">
        <v>41</v>
      </c>
      <c r="O256" s="71"/>
      <c r="P256" s="213">
        <f>O256*H256</f>
        <v>0</v>
      </c>
      <c r="Q256" s="213">
        <v>0</v>
      </c>
      <c r="R256" s="213">
        <f>Q256*H256</f>
        <v>0</v>
      </c>
      <c r="S256" s="213">
        <v>0</v>
      </c>
      <c r="T256" s="214">
        <f>S256*H256</f>
        <v>0</v>
      </c>
      <c r="U256" s="34"/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215" t="s">
        <v>323</v>
      </c>
      <c r="AT256" s="215" t="s">
        <v>147</v>
      </c>
      <c r="AU256" s="215" t="s">
        <v>86</v>
      </c>
      <c r="AY256" s="17" t="s">
        <v>144</v>
      </c>
      <c r="BE256" s="216">
        <f>IF(N256="základní",J256,0)</f>
        <v>0</v>
      </c>
      <c r="BF256" s="216">
        <f>IF(N256="snížená",J256,0)</f>
        <v>0</v>
      </c>
      <c r="BG256" s="216">
        <f>IF(N256="zákl. přenesená",J256,0)</f>
        <v>0</v>
      </c>
      <c r="BH256" s="216">
        <f>IF(N256="sníž. přenesená",J256,0)</f>
        <v>0</v>
      </c>
      <c r="BI256" s="216">
        <f>IF(N256="nulová",J256,0)</f>
        <v>0</v>
      </c>
      <c r="BJ256" s="17" t="s">
        <v>84</v>
      </c>
      <c r="BK256" s="216">
        <f>ROUND(I256*H256,2)</f>
        <v>0</v>
      </c>
      <c r="BL256" s="17" t="s">
        <v>323</v>
      </c>
      <c r="BM256" s="215" t="s">
        <v>461</v>
      </c>
    </row>
    <row r="257" spans="2:51" s="13" customFormat="1" ht="12">
      <c r="B257" s="217"/>
      <c r="C257" s="218"/>
      <c r="D257" s="219" t="s">
        <v>153</v>
      </c>
      <c r="E257" s="220" t="s">
        <v>1</v>
      </c>
      <c r="F257" s="221" t="s">
        <v>462</v>
      </c>
      <c r="G257" s="218"/>
      <c r="H257" s="222">
        <v>11</v>
      </c>
      <c r="I257" s="223"/>
      <c r="J257" s="218"/>
      <c r="K257" s="218"/>
      <c r="L257" s="224"/>
      <c r="M257" s="225"/>
      <c r="N257" s="226"/>
      <c r="O257" s="226"/>
      <c r="P257" s="226"/>
      <c r="Q257" s="226"/>
      <c r="R257" s="226"/>
      <c r="S257" s="226"/>
      <c r="T257" s="227"/>
      <c r="AT257" s="228" t="s">
        <v>153</v>
      </c>
      <c r="AU257" s="228" t="s">
        <v>86</v>
      </c>
      <c r="AV257" s="13" t="s">
        <v>86</v>
      </c>
      <c r="AW257" s="13" t="s">
        <v>32</v>
      </c>
      <c r="AX257" s="13" t="s">
        <v>84</v>
      </c>
      <c r="AY257" s="228" t="s">
        <v>144</v>
      </c>
    </row>
    <row r="258" spans="1:65" s="2" customFormat="1" ht="16.5" customHeight="1">
      <c r="A258" s="34"/>
      <c r="B258" s="35"/>
      <c r="C258" s="204" t="s">
        <v>463</v>
      </c>
      <c r="D258" s="204" t="s">
        <v>147</v>
      </c>
      <c r="E258" s="205" t="s">
        <v>464</v>
      </c>
      <c r="F258" s="206" t="s">
        <v>465</v>
      </c>
      <c r="G258" s="207" t="s">
        <v>102</v>
      </c>
      <c r="H258" s="208">
        <v>770</v>
      </c>
      <c r="I258" s="209"/>
      <c r="J258" s="210">
        <f>ROUND(I258*H258,2)</f>
        <v>0</v>
      </c>
      <c r="K258" s="206" t="s">
        <v>151</v>
      </c>
      <c r="L258" s="39"/>
      <c r="M258" s="211" t="s">
        <v>1</v>
      </c>
      <c r="N258" s="212" t="s">
        <v>41</v>
      </c>
      <c r="O258" s="71"/>
      <c r="P258" s="213">
        <f>O258*H258</f>
        <v>0</v>
      </c>
      <c r="Q258" s="213">
        <v>0</v>
      </c>
      <c r="R258" s="213">
        <f>Q258*H258</f>
        <v>0</v>
      </c>
      <c r="S258" s="213">
        <v>0</v>
      </c>
      <c r="T258" s="214">
        <f>S258*H258</f>
        <v>0</v>
      </c>
      <c r="U258" s="34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R258" s="215" t="s">
        <v>323</v>
      </c>
      <c r="AT258" s="215" t="s">
        <v>147</v>
      </c>
      <c r="AU258" s="215" t="s">
        <v>86</v>
      </c>
      <c r="AY258" s="17" t="s">
        <v>144</v>
      </c>
      <c r="BE258" s="216">
        <f>IF(N258="základní",J258,0)</f>
        <v>0</v>
      </c>
      <c r="BF258" s="216">
        <f>IF(N258="snížená",J258,0)</f>
        <v>0</v>
      </c>
      <c r="BG258" s="216">
        <f>IF(N258="zákl. přenesená",J258,0)</f>
        <v>0</v>
      </c>
      <c r="BH258" s="216">
        <f>IF(N258="sníž. přenesená",J258,0)</f>
        <v>0</v>
      </c>
      <c r="BI258" s="216">
        <f>IF(N258="nulová",J258,0)</f>
        <v>0</v>
      </c>
      <c r="BJ258" s="17" t="s">
        <v>84</v>
      </c>
      <c r="BK258" s="216">
        <f>ROUND(I258*H258,2)</f>
        <v>0</v>
      </c>
      <c r="BL258" s="17" t="s">
        <v>323</v>
      </c>
      <c r="BM258" s="215" t="s">
        <v>466</v>
      </c>
    </row>
    <row r="259" spans="2:51" s="13" customFormat="1" ht="12">
      <c r="B259" s="217"/>
      <c r="C259" s="218"/>
      <c r="D259" s="219" t="s">
        <v>153</v>
      </c>
      <c r="E259" s="220" t="s">
        <v>1</v>
      </c>
      <c r="F259" s="221" t="s">
        <v>467</v>
      </c>
      <c r="G259" s="218"/>
      <c r="H259" s="222">
        <v>770</v>
      </c>
      <c r="I259" s="223"/>
      <c r="J259" s="218"/>
      <c r="K259" s="218"/>
      <c r="L259" s="224"/>
      <c r="M259" s="225"/>
      <c r="N259" s="226"/>
      <c r="O259" s="226"/>
      <c r="P259" s="226"/>
      <c r="Q259" s="226"/>
      <c r="R259" s="226"/>
      <c r="S259" s="226"/>
      <c r="T259" s="227"/>
      <c r="AT259" s="228" t="s">
        <v>153</v>
      </c>
      <c r="AU259" s="228" t="s">
        <v>86</v>
      </c>
      <c r="AV259" s="13" t="s">
        <v>86</v>
      </c>
      <c r="AW259" s="13" t="s">
        <v>32</v>
      </c>
      <c r="AX259" s="13" t="s">
        <v>84</v>
      </c>
      <c r="AY259" s="228" t="s">
        <v>144</v>
      </c>
    </row>
    <row r="260" spans="1:65" s="2" customFormat="1" ht="16.5" customHeight="1">
      <c r="A260" s="34"/>
      <c r="B260" s="35"/>
      <c r="C260" s="204" t="s">
        <v>468</v>
      </c>
      <c r="D260" s="204" t="s">
        <v>147</v>
      </c>
      <c r="E260" s="205" t="s">
        <v>321</v>
      </c>
      <c r="F260" s="206" t="s">
        <v>322</v>
      </c>
      <c r="G260" s="207" t="s">
        <v>150</v>
      </c>
      <c r="H260" s="208">
        <v>45</v>
      </c>
      <c r="I260" s="209"/>
      <c r="J260" s="210">
        <f>ROUND(I260*H260,2)</f>
        <v>0</v>
      </c>
      <c r="K260" s="206" t="s">
        <v>151</v>
      </c>
      <c r="L260" s="39"/>
      <c r="M260" s="211" t="s">
        <v>1</v>
      </c>
      <c r="N260" s="212" t="s">
        <v>41</v>
      </c>
      <c r="O260" s="71"/>
      <c r="P260" s="213">
        <f>O260*H260</f>
        <v>0</v>
      </c>
      <c r="Q260" s="213">
        <v>0</v>
      </c>
      <c r="R260" s="213">
        <f>Q260*H260</f>
        <v>0</v>
      </c>
      <c r="S260" s="213">
        <v>0</v>
      </c>
      <c r="T260" s="214">
        <f>S260*H260</f>
        <v>0</v>
      </c>
      <c r="U260" s="34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R260" s="215" t="s">
        <v>323</v>
      </c>
      <c r="AT260" s="215" t="s">
        <v>147</v>
      </c>
      <c r="AU260" s="215" t="s">
        <v>86</v>
      </c>
      <c r="AY260" s="17" t="s">
        <v>144</v>
      </c>
      <c r="BE260" s="216">
        <f>IF(N260="základní",J260,0)</f>
        <v>0</v>
      </c>
      <c r="BF260" s="216">
        <f>IF(N260="snížená",J260,0)</f>
        <v>0</v>
      </c>
      <c r="BG260" s="216">
        <f>IF(N260="zákl. přenesená",J260,0)</f>
        <v>0</v>
      </c>
      <c r="BH260" s="216">
        <f>IF(N260="sníž. přenesená",J260,0)</f>
        <v>0</v>
      </c>
      <c r="BI260" s="216">
        <f>IF(N260="nulová",J260,0)</f>
        <v>0</v>
      </c>
      <c r="BJ260" s="17" t="s">
        <v>84</v>
      </c>
      <c r="BK260" s="216">
        <f>ROUND(I260*H260,2)</f>
        <v>0</v>
      </c>
      <c r="BL260" s="17" t="s">
        <v>323</v>
      </c>
      <c r="BM260" s="215" t="s">
        <v>469</v>
      </c>
    </row>
    <row r="261" spans="2:51" s="13" customFormat="1" ht="12">
      <c r="B261" s="217"/>
      <c r="C261" s="218"/>
      <c r="D261" s="219" t="s">
        <v>153</v>
      </c>
      <c r="E261" s="220" t="s">
        <v>1</v>
      </c>
      <c r="F261" s="221" t="s">
        <v>470</v>
      </c>
      <c r="G261" s="218"/>
      <c r="H261" s="222">
        <v>45</v>
      </c>
      <c r="I261" s="223"/>
      <c r="J261" s="218"/>
      <c r="K261" s="218"/>
      <c r="L261" s="224"/>
      <c r="M261" s="225"/>
      <c r="N261" s="226"/>
      <c r="O261" s="226"/>
      <c r="P261" s="226"/>
      <c r="Q261" s="226"/>
      <c r="R261" s="226"/>
      <c r="S261" s="226"/>
      <c r="T261" s="227"/>
      <c r="AT261" s="228" t="s">
        <v>153</v>
      </c>
      <c r="AU261" s="228" t="s">
        <v>86</v>
      </c>
      <c r="AV261" s="13" t="s">
        <v>86</v>
      </c>
      <c r="AW261" s="13" t="s">
        <v>32</v>
      </c>
      <c r="AX261" s="13" t="s">
        <v>84</v>
      </c>
      <c r="AY261" s="228" t="s">
        <v>144</v>
      </c>
    </row>
    <row r="262" spans="1:65" s="2" customFormat="1" ht="16.5" customHeight="1">
      <c r="A262" s="34"/>
      <c r="B262" s="35"/>
      <c r="C262" s="204" t="s">
        <v>103</v>
      </c>
      <c r="D262" s="204" t="s">
        <v>147</v>
      </c>
      <c r="E262" s="205" t="s">
        <v>336</v>
      </c>
      <c r="F262" s="206" t="s">
        <v>337</v>
      </c>
      <c r="G262" s="207" t="s">
        <v>92</v>
      </c>
      <c r="H262" s="208">
        <v>22.4</v>
      </c>
      <c r="I262" s="209"/>
      <c r="J262" s="210">
        <f>ROUND(I262*H262,2)</f>
        <v>0</v>
      </c>
      <c r="K262" s="206" t="s">
        <v>151</v>
      </c>
      <c r="L262" s="39"/>
      <c r="M262" s="211" t="s">
        <v>1</v>
      </c>
      <c r="N262" s="212" t="s">
        <v>41</v>
      </c>
      <c r="O262" s="71"/>
      <c r="P262" s="213">
        <f>O262*H262</f>
        <v>0</v>
      </c>
      <c r="Q262" s="213">
        <v>0</v>
      </c>
      <c r="R262" s="213">
        <f>Q262*H262</f>
        <v>0</v>
      </c>
      <c r="S262" s="213">
        <v>0</v>
      </c>
      <c r="T262" s="214">
        <f>S262*H262</f>
        <v>0</v>
      </c>
      <c r="U262" s="34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215" t="s">
        <v>106</v>
      </c>
      <c r="AT262" s="215" t="s">
        <v>147</v>
      </c>
      <c r="AU262" s="215" t="s">
        <v>86</v>
      </c>
      <c r="AY262" s="17" t="s">
        <v>144</v>
      </c>
      <c r="BE262" s="216">
        <f>IF(N262="základní",J262,0)</f>
        <v>0</v>
      </c>
      <c r="BF262" s="216">
        <f>IF(N262="snížená",J262,0)</f>
        <v>0</v>
      </c>
      <c r="BG262" s="216">
        <f>IF(N262="zákl. přenesená",J262,0)</f>
        <v>0</v>
      </c>
      <c r="BH262" s="216">
        <f>IF(N262="sníž. přenesená",J262,0)</f>
        <v>0</v>
      </c>
      <c r="BI262" s="216">
        <f>IF(N262="nulová",J262,0)</f>
        <v>0</v>
      </c>
      <c r="BJ262" s="17" t="s">
        <v>84</v>
      </c>
      <c r="BK262" s="216">
        <f>ROUND(I262*H262,2)</f>
        <v>0</v>
      </c>
      <c r="BL262" s="17" t="s">
        <v>106</v>
      </c>
      <c r="BM262" s="215" t="s">
        <v>471</v>
      </c>
    </row>
    <row r="263" spans="2:51" s="13" customFormat="1" ht="12">
      <c r="B263" s="217"/>
      <c r="C263" s="218"/>
      <c r="D263" s="219" t="s">
        <v>153</v>
      </c>
      <c r="E263" s="220" t="s">
        <v>1</v>
      </c>
      <c r="F263" s="221" t="s">
        <v>472</v>
      </c>
      <c r="G263" s="218"/>
      <c r="H263" s="222">
        <v>4</v>
      </c>
      <c r="I263" s="223"/>
      <c r="J263" s="218"/>
      <c r="K263" s="218"/>
      <c r="L263" s="224"/>
      <c r="M263" s="225"/>
      <c r="N263" s="226"/>
      <c r="O263" s="226"/>
      <c r="P263" s="226"/>
      <c r="Q263" s="226"/>
      <c r="R263" s="226"/>
      <c r="S263" s="226"/>
      <c r="T263" s="227"/>
      <c r="AT263" s="228" t="s">
        <v>153</v>
      </c>
      <c r="AU263" s="228" t="s">
        <v>86</v>
      </c>
      <c r="AV263" s="13" t="s">
        <v>86</v>
      </c>
      <c r="AW263" s="13" t="s">
        <v>32</v>
      </c>
      <c r="AX263" s="13" t="s">
        <v>76</v>
      </c>
      <c r="AY263" s="228" t="s">
        <v>144</v>
      </c>
    </row>
    <row r="264" spans="2:51" s="13" customFormat="1" ht="12">
      <c r="B264" s="217"/>
      <c r="C264" s="218"/>
      <c r="D264" s="219" t="s">
        <v>153</v>
      </c>
      <c r="E264" s="220" t="s">
        <v>1</v>
      </c>
      <c r="F264" s="221" t="s">
        <v>473</v>
      </c>
      <c r="G264" s="218"/>
      <c r="H264" s="222">
        <v>18.4</v>
      </c>
      <c r="I264" s="223"/>
      <c r="J264" s="218"/>
      <c r="K264" s="218"/>
      <c r="L264" s="224"/>
      <c r="M264" s="225"/>
      <c r="N264" s="226"/>
      <c r="O264" s="226"/>
      <c r="P264" s="226"/>
      <c r="Q264" s="226"/>
      <c r="R264" s="226"/>
      <c r="S264" s="226"/>
      <c r="T264" s="227"/>
      <c r="AT264" s="228" t="s">
        <v>153</v>
      </c>
      <c r="AU264" s="228" t="s">
        <v>86</v>
      </c>
      <c r="AV264" s="13" t="s">
        <v>86</v>
      </c>
      <c r="AW264" s="13" t="s">
        <v>32</v>
      </c>
      <c r="AX264" s="13" t="s">
        <v>76</v>
      </c>
      <c r="AY264" s="228" t="s">
        <v>144</v>
      </c>
    </row>
    <row r="265" spans="2:51" s="14" customFormat="1" ht="12">
      <c r="B265" s="239"/>
      <c r="C265" s="240"/>
      <c r="D265" s="219" t="s">
        <v>153</v>
      </c>
      <c r="E265" s="241" t="s">
        <v>1</v>
      </c>
      <c r="F265" s="242" t="s">
        <v>277</v>
      </c>
      <c r="G265" s="240"/>
      <c r="H265" s="243">
        <v>22.4</v>
      </c>
      <c r="I265" s="244"/>
      <c r="J265" s="240"/>
      <c r="K265" s="240"/>
      <c r="L265" s="245"/>
      <c r="M265" s="246"/>
      <c r="N265" s="247"/>
      <c r="O265" s="247"/>
      <c r="P265" s="247"/>
      <c r="Q265" s="247"/>
      <c r="R265" s="247"/>
      <c r="S265" s="247"/>
      <c r="T265" s="248"/>
      <c r="AT265" s="249" t="s">
        <v>153</v>
      </c>
      <c r="AU265" s="249" t="s">
        <v>86</v>
      </c>
      <c r="AV265" s="14" t="s">
        <v>106</v>
      </c>
      <c r="AW265" s="14" t="s">
        <v>32</v>
      </c>
      <c r="AX265" s="14" t="s">
        <v>84</v>
      </c>
      <c r="AY265" s="249" t="s">
        <v>144</v>
      </c>
    </row>
    <row r="266" spans="1:65" s="2" customFormat="1" ht="16.5" customHeight="1">
      <c r="A266" s="34"/>
      <c r="B266" s="35"/>
      <c r="C266" s="204" t="s">
        <v>474</v>
      </c>
      <c r="D266" s="204" t="s">
        <v>147</v>
      </c>
      <c r="E266" s="205" t="s">
        <v>342</v>
      </c>
      <c r="F266" s="206" t="s">
        <v>343</v>
      </c>
      <c r="G266" s="207" t="s">
        <v>92</v>
      </c>
      <c r="H266" s="208">
        <v>22.4</v>
      </c>
      <c r="I266" s="209"/>
      <c r="J266" s="210">
        <f>ROUND(I266*H266,2)</f>
        <v>0</v>
      </c>
      <c r="K266" s="206" t="s">
        <v>151</v>
      </c>
      <c r="L266" s="39"/>
      <c r="M266" s="211" t="s">
        <v>1</v>
      </c>
      <c r="N266" s="212" t="s">
        <v>41</v>
      </c>
      <c r="O266" s="71"/>
      <c r="P266" s="213">
        <f>O266*H266</f>
        <v>0</v>
      </c>
      <c r="Q266" s="213">
        <v>0</v>
      </c>
      <c r="R266" s="213">
        <f>Q266*H266</f>
        <v>0</v>
      </c>
      <c r="S266" s="213">
        <v>0</v>
      </c>
      <c r="T266" s="214">
        <f>S266*H266</f>
        <v>0</v>
      </c>
      <c r="U266" s="34"/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215" t="s">
        <v>106</v>
      </c>
      <c r="AT266" s="215" t="s">
        <v>147</v>
      </c>
      <c r="AU266" s="215" t="s">
        <v>86</v>
      </c>
      <c r="AY266" s="17" t="s">
        <v>144</v>
      </c>
      <c r="BE266" s="216">
        <f>IF(N266="základní",J266,0)</f>
        <v>0</v>
      </c>
      <c r="BF266" s="216">
        <f>IF(N266="snížená",J266,0)</f>
        <v>0</v>
      </c>
      <c r="BG266" s="216">
        <f>IF(N266="zákl. přenesená",J266,0)</f>
        <v>0</v>
      </c>
      <c r="BH266" s="216">
        <f>IF(N266="sníž. přenesená",J266,0)</f>
        <v>0</v>
      </c>
      <c r="BI266" s="216">
        <f>IF(N266="nulová",J266,0)</f>
        <v>0</v>
      </c>
      <c r="BJ266" s="17" t="s">
        <v>84</v>
      </c>
      <c r="BK266" s="216">
        <f>ROUND(I266*H266,2)</f>
        <v>0</v>
      </c>
      <c r="BL266" s="17" t="s">
        <v>106</v>
      </c>
      <c r="BM266" s="215" t="s">
        <v>475</v>
      </c>
    </row>
    <row r="267" spans="1:65" s="2" customFormat="1" ht="16.5" customHeight="1">
      <c r="A267" s="34"/>
      <c r="B267" s="35"/>
      <c r="C267" s="204" t="s">
        <v>476</v>
      </c>
      <c r="D267" s="204" t="s">
        <v>147</v>
      </c>
      <c r="E267" s="205" t="s">
        <v>346</v>
      </c>
      <c r="F267" s="206" t="s">
        <v>347</v>
      </c>
      <c r="G267" s="207" t="s">
        <v>92</v>
      </c>
      <c r="H267" s="208">
        <v>22.4</v>
      </c>
      <c r="I267" s="209"/>
      <c r="J267" s="210">
        <f>ROUND(I267*H267,2)</f>
        <v>0</v>
      </c>
      <c r="K267" s="206" t="s">
        <v>151</v>
      </c>
      <c r="L267" s="39"/>
      <c r="M267" s="211" t="s">
        <v>1</v>
      </c>
      <c r="N267" s="212" t="s">
        <v>41</v>
      </c>
      <c r="O267" s="71"/>
      <c r="P267" s="213">
        <f>O267*H267</f>
        <v>0</v>
      </c>
      <c r="Q267" s="213">
        <v>0</v>
      </c>
      <c r="R267" s="213">
        <f>Q267*H267</f>
        <v>0</v>
      </c>
      <c r="S267" s="213">
        <v>0</v>
      </c>
      <c r="T267" s="214">
        <f>S267*H267</f>
        <v>0</v>
      </c>
      <c r="U267" s="34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R267" s="215" t="s">
        <v>106</v>
      </c>
      <c r="AT267" s="215" t="s">
        <v>147</v>
      </c>
      <c r="AU267" s="215" t="s">
        <v>86</v>
      </c>
      <c r="AY267" s="17" t="s">
        <v>144</v>
      </c>
      <c r="BE267" s="216">
        <f>IF(N267="základní",J267,0)</f>
        <v>0</v>
      </c>
      <c r="BF267" s="216">
        <f>IF(N267="snížená",J267,0)</f>
        <v>0</v>
      </c>
      <c r="BG267" s="216">
        <f>IF(N267="zákl. přenesená",J267,0)</f>
        <v>0</v>
      </c>
      <c r="BH267" s="216">
        <f>IF(N267="sníž. přenesená",J267,0)</f>
        <v>0</v>
      </c>
      <c r="BI267" s="216">
        <f>IF(N267="nulová",J267,0)</f>
        <v>0</v>
      </c>
      <c r="BJ267" s="17" t="s">
        <v>84</v>
      </c>
      <c r="BK267" s="216">
        <f>ROUND(I267*H267,2)</f>
        <v>0</v>
      </c>
      <c r="BL267" s="17" t="s">
        <v>106</v>
      </c>
      <c r="BM267" s="215" t="s">
        <v>477</v>
      </c>
    </row>
    <row r="268" spans="1:65" s="2" customFormat="1" ht="16.5" customHeight="1">
      <c r="A268" s="34"/>
      <c r="B268" s="35"/>
      <c r="C268" s="229" t="s">
        <v>478</v>
      </c>
      <c r="D268" s="229" t="s">
        <v>238</v>
      </c>
      <c r="E268" s="230" t="s">
        <v>350</v>
      </c>
      <c r="F268" s="231" t="s">
        <v>351</v>
      </c>
      <c r="G268" s="232" t="s">
        <v>92</v>
      </c>
      <c r="H268" s="233">
        <v>22.4</v>
      </c>
      <c r="I268" s="234"/>
      <c r="J268" s="235">
        <f>ROUND(I268*H268,2)</f>
        <v>0</v>
      </c>
      <c r="K268" s="231" t="s">
        <v>151</v>
      </c>
      <c r="L268" s="236"/>
      <c r="M268" s="237" t="s">
        <v>1</v>
      </c>
      <c r="N268" s="238" t="s">
        <v>41</v>
      </c>
      <c r="O268" s="71"/>
      <c r="P268" s="213">
        <f>O268*H268</f>
        <v>0</v>
      </c>
      <c r="Q268" s="213">
        <v>0</v>
      </c>
      <c r="R268" s="213">
        <f>Q268*H268</f>
        <v>0</v>
      </c>
      <c r="S268" s="213">
        <v>0</v>
      </c>
      <c r="T268" s="214">
        <f>S268*H268</f>
        <v>0</v>
      </c>
      <c r="U268" s="34"/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215" t="s">
        <v>184</v>
      </c>
      <c r="AT268" s="215" t="s">
        <v>238</v>
      </c>
      <c r="AU268" s="215" t="s">
        <v>86</v>
      </c>
      <c r="AY268" s="17" t="s">
        <v>144</v>
      </c>
      <c r="BE268" s="216">
        <f>IF(N268="základní",J268,0)</f>
        <v>0</v>
      </c>
      <c r="BF268" s="216">
        <f>IF(N268="snížená",J268,0)</f>
        <v>0</v>
      </c>
      <c r="BG268" s="216">
        <f>IF(N268="zákl. přenesená",J268,0)</f>
        <v>0</v>
      </c>
      <c r="BH268" s="216">
        <f>IF(N268="sníž. přenesená",J268,0)</f>
        <v>0</v>
      </c>
      <c r="BI268" s="216">
        <f>IF(N268="nulová",J268,0)</f>
        <v>0</v>
      </c>
      <c r="BJ268" s="17" t="s">
        <v>84</v>
      </c>
      <c r="BK268" s="216">
        <f>ROUND(I268*H268,2)</f>
        <v>0</v>
      </c>
      <c r="BL268" s="17" t="s">
        <v>106</v>
      </c>
      <c r="BM268" s="215" t="s">
        <v>479</v>
      </c>
    </row>
    <row r="269" spans="1:65" s="2" customFormat="1" ht="16.5" customHeight="1">
      <c r="A269" s="34"/>
      <c r="B269" s="35"/>
      <c r="C269" s="204" t="s">
        <v>480</v>
      </c>
      <c r="D269" s="204" t="s">
        <v>147</v>
      </c>
      <c r="E269" s="205" t="s">
        <v>481</v>
      </c>
      <c r="F269" s="206" t="s">
        <v>482</v>
      </c>
      <c r="G269" s="207" t="s">
        <v>150</v>
      </c>
      <c r="H269" s="208">
        <v>24</v>
      </c>
      <c r="I269" s="209"/>
      <c r="J269" s="210">
        <f>ROUND(I269*H269,2)</f>
        <v>0</v>
      </c>
      <c r="K269" s="206" t="s">
        <v>187</v>
      </c>
      <c r="L269" s="39"/>
      <c r="M269" s="211" t="s">
        <v>1</v>
      </c>
      <c r="N269" s="212" t="s">
        <v>41</v>
      </c>
      <c r="O269" s="71"/>
      <c r="P269" s="213">
        <f>O269*H269</f>
        <v>0</v>
      </c>
      <c r="Q269" s="213">
        <v>0</v>
      </c>
      <c r="R269" s="213">
        <f>Q269*H269</f>
        <v>0</v>
      </c>
      <c r="S269" s="213">
        <v>0</v>
      </c>
      <c r="T269" s="214">
        <f>S269*H269</f>
        <v>0</v>
      </c>
      <c r="U269" s="34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R269" s="215" t="s">
        <v>106</v>
      </c>
      <c r="AT269" s="215" t="s">
        <v>147</v>
      </c>
      <c r="AU269" s="215" t="s">
        <v>86</v>
      </c>
      <c r="AY269" s="17" t="s">
        <v>144</v>
      </c>
      <c r="BE269" s="216">
        <f>IF(N269="základní",J269,0)</f>
        <v>0</v>
      </c>
      <c r="BF269" s="216">
        <f>IF(N269="snížená",J269,0)</f>
        <v>0</v>
      </c>
      <c r="BG269" s="216">
        <f>IF(N269="zákl. přenesená",J269,0)</f>
        <v>0</v>
      </c>
      <c r="BH269" s="216">
        <f>IF(N269="sníž. přenesená",J269,0)</f>
        <v>0</v>
      </c>
      <c r="BI269" s="216">
        <f>IF(N269="nulová",J269,0)</f>
        <v>0</v>
      </c>
      <c r="BJ269" s="17" t="s">
        <v>84</v>
      </c>
      <c r="BK269" s="216">
        <f>ROUND(I269*H269,2)</f>
        <v>0</v>
      </c>
      <c r="BL269" s="17" t="s">
        <v>106</v>
      </c>
      <c r="BM269" s="215" t="s">
        <v>483</v>
      </c>
    </row>
    <row r="270" spans="2:51" s="13" customFormat="1" ht="12">
      <c r="B270" s="217"/>
      <c r="C270" s="218"/>
      <c r="D270" s="219" t="s">
        <v>153</v>
      </c>
      <c r="E270" s="220" t="s">
        <v>1</v>
      </c>
      <c r="F270" s="221" t="s">
        <v>484</v>
      </c>
      <c r="G270" s="218"/>
      <c r="H270" s="222">
        <v>24</v>
      </c>
      <c r="I270" s="223"/>
      <c r="J270" s="218"/>
      <c r="K270" s="218"/>
      <c r="L270" s="224"/>
      <c r="M270" s="225"/>
      <c r="N270" s="226"/>
      <c r="O270" s="226"/>
      <c r="P270" s="226"/>
      <c r="Q270" s="226"/>
      <c r="R270" s="226"/>
      <c r="S270" s="226"/>
      <c r="T270" s="227"/>
      <c r="AT270" s="228" t="s">
        <v>153</v>
      </c>
      <c r="AU270" s="228" t="s">
        <v>86</v>
      </c>
      <c r="AV270" s="13" t="s">
        <v>86</v>
      </c>
      <c r="AW270" s="13" t="s">
        <v>32</v>
      </c>
      <c r="AX270" s="13" t="s">
        <v>84</v>
      </c>
      <c r="AY270" s="228" t="s">
        <v>144</v>
      </c>
    </row>
    <row r="271" spans="1:65" s="2" customFormat="1" ht="16.5" customHeight="1">
      <c r="A271" s="34"/>
      <c r="B271" s="35"/>
      <c r="C271" s="204" t="s">
        <v>485</v>
      </c>
      <c r="D271" s="204" t="s">
        <v>147</v>
      </c>
      <c r="E271" s="205" t="s">
        <v>486</v>
      </c>
      <c r="F271" s="206" t="s">
        <v>487</v>
      </c>
      <c r="G271" s="207" t="s">
        <v>150</v>
      </c>
      <c r="H271" s="208">
        <v>4</v>
      </c>
      <c r="I271" s="209"/>
      <c r="J271" s="210">
        <f>ROUND(I271*H271,2)</f>
        <v>0</v>
      </c>
      <c r="K271" s="206" t="s">
        <v>151</v>
      </c>
      <c r="L271" s="39"/>
      <c r="M271" s="211" t="s">
        <v>1</v>
      </c>
      <c r="N271" s="212" t="s">
        <v>41</v>
      </c>
      <c r="O271" s="71"/>
      <c r="P271" s="213">
        <f>O271*H271</f>
        <v>0</v>
      </c>
      <c r="Q271" s="213">
        <v>0</v>
      </c>
      <c r="R271" s="213">
        <f>Q271*H271</f>
        <v>0</v>
      </c>
      <c r="S271" s="213">
        <v>0</v>
      </c>
      <c r="T271" s="214">
        <f>S271*H271</f>
        <v>0</v>
      </c>
      <c r="U271" s="34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215" t="s">
        <v>106</v>
      </c>
      <c r="AT271" s="215" t="s">
        <v>147</v>
      </c>
      <c r="AU271" s="215" t="s">
        <v>86</v>
      </c>
      <c r="AY271" s="17" t="s">
        <v>144</v>
      </c>
      <c r="BE271" s="216">
        <f>IF(N271="základní",J271,0)</f>
        <v>0</v>
      </c>
      <c r="BF271" s="216">
        <f>IF(N271="snížená",J271,0)</f>
        <v>0</v>
      </c>
      <c r="BG271" s="216">
        <f>IF(N271="zákl. přenesená",J271,0)</f>
        <v>0</v>
      </c>
      <c r="BH271" s="216">
        <f>IF(N271="sníž. přenesená",J271,0)</f>
        <v>0</v>
      </c>
      <c r="BI271" s="216">
        <f>IF(N271="nulová",J271,0)</f>
        <v>0</v>
      </c>
      <c r="BJ271" s="17" t="s">
        <v>84</v>
      </c>
      <c r="BK271" s="216">
        <f>ROUND(I271*H271,2)</f>
        <v>0</v>
      </c>
      <c r="BL271" s="17" t="s">
        <v>106</v>
      </c>
      <c r="BM271" s="215" t="s">
        <v>488</v>
      </c>
    </row>
    <row r="272" spans="2:51" s="13" customFormat="1" ht="12">
      <c r="B272" s="217"/>
      <c r="C272" s="218"/>
      <c r="D272" s="219" t="s">
        <v>153</v>
      </c>
      <c r="E272" s="220" t="s">
        <v>1</v>
      </c>
      <c r="F272" s="221" t="s">
        <v>104</v>
      </c>
      <c r="G272" s="218"/>
      <c r="H272" s="222">
        <v>4</v>
      </c>
      <c r="I272" s="223"/>
      <c r="J272" s="218"/>
      <c r="K272" s="218"/>
      <c r="L272" s="224"/>
      <c r="M272" s="225"/>
      <c r="N272" s="226"/>
      <c r="O272" s="226"/>
      <c r="P272" s="226"/>
      <c r="Q272" s="226"/>
      <c r="R272" s="226"/>
      <c r="S272" s="226"/>
      <c r="T272" s="227"/>
      <c r="AT272" s="228" t="s">
        <v>153</v>
      </c>
      <c r="AU272" s="228" t="s">
        <v>86</v>
      </c>
      <c r="AV272" s="13" t="s">
        <v>86</v>
      </c>
      <c r="AW272" s="13" t="s">
        <v>32</v>
      </c>
      <c r="AX272" s="13" t="s">
        <v>84</v>
      </c>
      <c r="AY272" s="228" t="s">
        <v>144</v>
      </c>
    </row>
    <row r="273" spans="1:65" s="2" customFormat="1" ht="16.5" customHeight="1">
      <c r="A273" s="34"/>
      <c r="B273" s="35"/>
      <c r="C273" s="204" t="s">
        <v>489</v>
      </c>
      <c r="D273" s="204" t="s">
        <v>147</v>
      </c>
      <c r="E273" s="205" t="s">
        <v>490</v>
      </c>
      <c r="F273" s="206" t="s">
        <v>491</v>
      </c>
      <c r="G273" s="207" t="s">
        <v>150</v>
      </c>
      <c r="H273" s="208">
        <v>1</v>
      </c>
      <c r="I273" s="209"/>
      <c r="J273" s="210">
        <f>ROUND(I273*H273,2)</f>
        <v>0</v>
      </c>
      <c r="K273" s="206" t="s">
        <v>151</v>
      </c>
      <c r="L273" s="39"/>
      <c r="M273" s="211" t="s">
        <v>1</v>
      </c>
      <c r="N273" s="212" t="s">
        <v>41</v>
      </c>
      <c r="O273" s="71"/>
      <c r="P273" s="213">
        <f>O273*H273</f>
        <v>0</v>
      </c>
      <c r="Q273" s="213">
        <v>0</v>
      </c>
      <c r="R273" s="213">
        <f>Q273*H273</f>
        <v>0</v>
      </c>
      <c r="S273" s="213">
        <v>0</v>
      </c>
      <c r="T273" s="214">
        <f>S273*H273</f>
        <v>0</v>
      </c>
      <c r="U273" s="34"/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215" t="s">
        <v>106</v>
      </c>
      <c r="AT273" s="215" t="s">
        <v>147</v>
      </c>
      <c r="AU273" s="215" t="s">
        <v>86</v>
      </c>
      <c r="AY273" s="17" t="s">
        <v>144</v>
      </c>
      <c r="BE273" s="216">
        <f>IF(N273="základní",J273,0)</f>
        <v>0</v>
      </c>
      <c r="BF273" s="216">
        <f>IF(N273="snížená",J273,0)</f>
        <v>0</v>
      </c>
      <c r="BG273" s="216">
        <f>IF(N273="zákl. přenesená",J273,0)</f>
        <v>0</v>
      </c>
      <c r="BH273" s="216">
        <f>IF(N273="sníž. přenesená",J273,0)</f>
        <v>0</v>
      </c>
      <c r="BI273" s="216">
        <f>IF(N273="nulová",J273,0)</f>
        <v>0</v>
      </c>
      <c r="BJ273" s="17" t="s">
        <v>84</v>
      </c>
      <c r="BK273" s="216">
        <f>ROUND(I273*H273,2)</f>
        <v>0</v>
      </c>
      <c r="BL273" s="17" t="s">
        <v>106</v>
      </c>
      <c r="BM273" s="215" t="s">
        <v>492</v>
      </c>
    </row>
    <row r="274" spans="2:51" s="13" customFormat="1" ht="12">
      <c r="B274" s="217"/>
      <c r="C274" s="218"/>
      <c r="D274" s="219" t="s">
        <v>153</v>
      </c>
      <c r="E274" s="220" t="s">
        <v>1</v>
      </c>
      <c r="F274" s="221" t="s">
        <v>282</v>
      </c>
      <c r="G274" s="218"/>
      <c r="H274" s="222">
        <v>1</v>
      </c>
      <c r="I274" s="223"/>
      <c r="J274" s="218"/>
      <c r="K274" s="218"/>
      <c r="L274" s="224"/>
      <c r="M274" s="225"/>
      <c r="N274" s="226"/>
      <c r="O274" s="226"/>
      <c r="P274" s="226"/>
      <c r="Q274" s="226"/>
      <c r="R274" s="226"/>
      <c r="S274" s="226"/>
      <c r="T274" s="227"/>
      <c r="AT274" s="228" t="s">
        <v>153</v>
      </c>
      <c r="AU274" s="228" t="s">
        <v>86</v>
      </c>
      <c r="AV274" s="13" t="s">
        <v>86</v>
      </c>
      <c r="AW274" s="13" t="s">
        <v>32</v>
      </c>
      <c r="AX274" s="13" t="s">
        <v>84</v>
      </c>
      <c r="AY274" s="228" t="s">
        <v>144</v>
      </c>
    </row>
    <row r="275" spans="1:65" s="2" customFormat="1" ht="16.5" customHeight="1">
      <c r="A275" s="34"/>
      <c r="B275" s="35"/>
      <c r="C275" s="204" t="s">
        <v>493</v>
      </c>
      <c r="D275" s="204" t="s">
        <v>147</v>
      </c>
      <c r="E275" s="205" t="s">
        <v>494</v>
      </c>
      <c r="F275" s="206" t="s">
        <v>495</v>
      </c>
      <c r="G275" s="207" t="s">
        <v>150</v>
      </c>
      <c r="H275" s="208">
        <v>9</v>
      </c>
      <c r="I275" s="209"/>
      <c r="J275" s="210">
        <f>ROUND(I275*H275,2)</f>
        <v>0</v>
      </c>
      <c r="K275" s="206" t="s">
        <v>187</v>
      </c>
      <c r="L275" s="39"/>
      <c r="M275" s="211" t="s">
        <v>1</v>
      </c>
      <c r="N275" s="212" t="s">
        <v>41</v>
      </c>
      <c r="O275" s="71"/>
      <c r="P275" s="213">
        <f>O275*H275</f>
        <v>0</v>
      </c>
      <c r="Q275" s="213">
        <v>0</v>
      </c>
      <c r="R275" s="213">
        <f>Q275*H275</f>
        <v>0</v>
      </c>
      <c r="S275" s="213">
        <v>0</v>
      </c>
      <c r="T275" s="214">
        <f>S275*H275</f>
        <v>0</v>
      </c>
      <c r="U275" s="34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R275" s="215" t="s">
        <v>106</v>
      </c>
      <c r="AT275" s="215" t="s">
        <v>147</v>
      </c>
      <c r="AU275" s="215" t="s">
        <v>86</v>
      </c>
      <c r="AY275" s="17" t="s">
        <v>144</v>
      </c>
      <c r="BE275" s="216">
        <f>IF(N275="základní",J275,0)</f>
        <v>0</v>
      </c>
      <c r="BF275" s="216">
        <f>IF(N275="snížená",J275,0)</f>
        <v>0</v>
      </c>
      <c r="BG275" s="216">
        <f>IF(N275="zákl. přenesená",J275,0)</f>
        <v>0</v>
      </c>
      <c r="BH275" s="216">
        <f>IF(N275="sníž. přenesená",J275,0)</f>
        <v>0</v>
      </c>
      <c r="BI275" s="216">
        <f>IF(N275="nulová",J275,0)</f>
        <v>0</v>
      </c>
      <c r="BJ275" s="17" t="s">
        <v>84</v>
      </c>
      <c r="BK275" s="216">
        <f>ROUND(I275*H275,2)</f>
        <v>0</v>
      </c>
      <c r="BL275" s="17" t="s">
        <v>106</v>
      </c>
      <c r="BM275" s="215" t="s">
        <v>496</v>
      </c>
    </row>
    <row r="276" spans="2:51" s="13" customFormat="1" ht="12">
      <c r="B276" s="217"/>
      <c r="C276" s="218"/>
      <c r="D276" s="219" t="s">
        <v>153</v>
      </c>
      <c r="E276" s="220" t="s">
        <v>1</v>
      </c>
      <c r="F276" s="221" t="s">
        <v>497</v>
      </c>
      <c r="G276" s="218"/>
      <c r="H276" s="222">
        <v>9</v>
      </c>
      <c r="I276" s="223"/>
      <c r="J276" s="218"/>
      <c r="K276" s="218"/>
      <c r="L276" s="224"/>
      <c r="M276" s="263"/>
      <c r="N276" s="264"/>
      <c r="O276" s="264"/>
      <c r="P276" s="264"/>
      <c r="Q276" s="264"/>
      <c r="R276" s="264"/>
      <c r="S276" s="264"/>
      <c r="T276" s="265"/>
      <c r="AT276" s="228" t="s">
        <v>153</v>
      </c>
      <c r="AU276" s="228" t="s">
        <v>86</v>
      </c>
      <c r="AV276" s="13" t="s">
        <v>86</v>
      </c>
      <c r="AW276" s="13" t="s">
        <v>32</v>
      </c>
      <c r="AX276" s="13" t="s">
        <v>84</v>
      </c>
      <c r="AY276" s="228" t="s">
        <v>144</v>
      </c>
    </row>
    <row r="277" spans="1:31" s="2" customFormat="1" ht="6.95" customHeight="1">
      <c r="A277" s="34"/>
      <c r="B277" s="54"/>
      <c r="C277" s="55"/>
      <c r="D277" s="55"/>
      <c r="E277" s="55"/>
      <c r="F277" s="55"/>
      <c r="G277" s="55"/>
      <c r="H277" s="55"/>
      <c r="I277" s="153"/>
      <c r="J277" s="55"/>
      <c r="K277" s="55"/>
      <c r="L277" s="39"/>
      <c r="M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</row>
  </sheetData>
  <sheetProtection algorithmName="SHA-512" hashValue="qRhUoVsgfBP4pak0gIJW/EyRnBbDOrrtk7bL2PvfdBgCMENAgqMQpTjBFnqrmQOWfFMLYdtHIlPWvbTaw4hQ6A==" saltValue="NYbUezUvKANXXaDBppfxsuE2FWkWIXWcU9qTS4o+F5Wm2kUluAtPcRrO0tulfCobl9DYcZ9VzyEBg6utuK7VNA==" spinCount="100000" sheet="1" objects="1" scenarios="1" formatColumns="0" formatRows="0" autoFilter="0"/>
  <autoFilter ref="C127:K276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8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0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56" s="1" customFormat="1" ht="36.95" customHeight="1">
      <c r="I2" s="108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AT2" s="17" t="s">
        <v>89</v>
      </c>
      <c r="AZ2" s="109" t="s">
        <v>498</v>
      </c>
      <c r="BA2" s="109" t="s">
        <v>499</v>
      </c>
      <c r="BB2" s="109" t="s">
        <v>92</v>
      </c>
      <c r="BC2" s="109" t="s">
        <v>179</v>
      </c>
      <c r="BD2" s="109" t="s">
        <v>94</v>
      </c>
    </row>
    <row r="3" spans="2:56" s="1" customFormat="1" ht="6.95" customHeight="1">
      <c r="B3" s="110"/>
      <c r="C3" s="111"/>
      <c r="D3" s="111"/>
      <c r="E3" s="111"/>
      <c r="F3" s="111"/>
      <c r="G3" s="111"/>
      <c r="H3" s="111"/>
      <c r="I3" s="112"/>
      <c r="J3" s="111"/>
      <c r="K3" s="111"/>
      <c r="L3" s="20"/>
      <c r="AT3" s="17" t="s">
        <v>86</v>
      </c>
      <c r="AZ3" s="109" t="s">
        <v>500</v>
      </c>
      <c r="BA3" s="109" t="s">
        <v>1</v>
      </c>
      <c r="BB3" s="109" t="s">
        <v>92</v>
      </c>
      <c r="BC3" s="109" t="s">
        <v>501</v>
      </c>
      <c r="BD3" s="109" t="s">
        <v>86</v>
      </c>
    </row>
    <row r="4" spans="2:56" s="1" customFormat="1" ht="24.95" customHeight="1">
      <c r="B4" s="20"/>
      <c r="D4" s="113" t="s">
        <v>99</v>
      </c>
      <c r="I4" s="108"/>
      <c r="L4" s="20"/>
      <c r="M4" s="114" t="s">
        <v>10</v>
      </c>
      <c r="AT4" s="17" t="s">
        <v>4</v>
      </c>
      <c r="AZ4" s="109" t="s">
        <v>502</v>
      </c>
      <c r="BA4" s="109" t="s">
        <v>1</v>
      </c>
      <c r="BB4" s="109" t="s">
        <v>92</v>
      </c>
      <c r="BC4" s="109" t="s">
        <v>503</v>
      </c>
      <c r="BD4" s="109" t="s">
        <v>86</v>
      </c>
    </row>
    <row r="5" spans="2:12" s="1" customFormat="1" ht="6.95" customHeight="1">
      <c r="B5" s="20"/>
      <c r="I5" s="108"/>
      <c r="L5" s="20"/>
    </row>
    <row r="6" spans="2:12" s="1" customFormat="1" ht="12" customHeight="1">
      <c r="B6" s="20"/>
      <c r="D6" s="115" t="s">
        <v>16</v>
      </c>
      <c r="I6" s="108"/>
      <c r="L6" s="20"/>
    </row>
    <row r="7" spans="2:12" s="1" customFormat="1" ht="16.5" customHeight="1">
      <c r="B7" s="20"/>
      <c r="E7" s="315" t="str">
        <f>'Rekapitulace stavby'!K6</f>
        <v>Revitalizace zeleně u dětského domova Rovečné</v>
      </c>
      <c r="F7" s="316"/>
      <c r="G7" s="316"/>
      <c r="H7" s="316"/>
      <c r="I7" s="108"/>
      <c r="L7" s="20"/>
    </row>
    <row r="8" spans="1:31" s="2" customFormat="1" ht="12" customHeight="1">
      <c r="A8" s="34"/>
      <c r="B8" s="39"/>
      <c r="C8" s="34"/>
      <c r="D8" s="115" t="s">
        <v>110</v>
      </c>
      <c r="E8" s="34"/>
      <c r="F8" s="34"/>
      <c r="G8" s="34"/>
      <c r="H8" s="34"/>
      <c r="I8" s="116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317" t="s">
        <v>504</v>
      </c>
      <c r="F9" s="318"/>
      <c r="G9" s="318"/>
      <c r="H9" s="318"/>
      <c r="I9" s="116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9"/>
      <c r="C10" s="34"/>
      <c r="D10" s="34"/>
      <c r="E10" s="34"/>
      <c r="F10" s="34"/>
      <c r="G10" s="34"/>
      <c r="H10" s="34"/>
      <c r="I10" s="116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5" t="s">
        <v>18</v>
      </c>
      <c r="E11" s="34"/>
      <c r="F11" s="117" t="s">
        <v>1</v>
      </c>
      <c r="G11" s="34"/>
      <c r="H11" s="34"/>
      <c r="I11" s="118" t="s">
        <v>19</v>
      </c>
      <c r="J11" s="117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5" t="s">
        <v>20</v>
      </c>
      <c r="E12" s="34"/>
      <c r="F12" s="117" t="s">
        <v>21</v>
      </c>
      <c r="G12" s="34"/>
      <c r="H12" s="34"/>
      <c r="I12" s="118" t="s">
        <v>22</v>
      </c>
      <c r="J12" s="119" t="str">
        <f>'Rekapitulace stavby'!AN8</f>
        <v>28. 11. 2018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116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5" t="s">
        <v>24</v>
      </c>
      <c r="E14" s="34"/>
      <c r="F14" s="34"/>
      <c r="G14" s="34"/>
      <c r="H14" s="34"/>
      <c r="I14" s="118" t="s">
        <v>25</v>
      </c>
      <c r="J14" s="117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7" t="s">
        <v>26</v>
      </c>
      <c r="F15" s="34"/>
      <c r="G15" s="34"/>
      <c r="H15" s="34"/>
      <c r="I15" s="118" t="s">
        <v>27</v>
      </c>
      <c r="J15" s="117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116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5" t="s">
        <v>28</v>
      </c>
      <c r="E17" s="34"/>
      <c r="F17" s="34"/>
      <c r="G17" s="34"/>
      <c r="H17" s="34"/>
      <c r="I17" s="118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319" t="str">
        <f>'Rekapitulace stavby'!E14</f>
        <v>Vyplň údaj</v>
      </c>
      <c r="F18" s="320"/>
      <c r="G18" s="320"/>
      <c r="H18" s="320"/>
      <c r="I18" s="118" t="s">
        <v>27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116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5" t="s">
        <v>30</v>
      </c>
      <c r="E20" s="34"/>
      <c r="F20" s="34"/>
      <c r="G20" s="34"/>
      <c r="H20" s="34"/>
      <c r="I20" s="118" t="s">
        <v>25</v>
      </c>
      <c r="J20" s="117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7" t="s">
        <v>31</v>
      </c>
      <c r="F21" s="34"/>
      <c r="G21" s="34"/>
      <c r="H21" s="34"/>
      <c r="I21" s="118" t="s">
        <v>27</v>
      </c>
      <c r="J21" s="117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116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5" t="s">
        <v>33</v>
      </c>
      <c r="E23" s="34"/>
      <c r="F23" s="34"/>
      <c r="G23" s="34"/>
      <c r="H23" s="34"/>
      <c r="I23" s="118" t="s">
        <v>25</v>
      </c>
      <c r="J23" s="117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7" t="s">
        <v>34</v>
      </c>
      <c r="F24" s="34"/>
      <c r="G24" s="34"/>
      <c r="H24" s="34"/>
      <c r="I24" s="118" t="s">
        <v>27</v>
      </c>
      <c r="J24" s="117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116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5" t="s">
        <v>35</v>
      </c>
      <c r="E26" s="34"/>
      <c r="F26" s="34"/>
      <c r="G26" s="34"/>
      <c r="H26" s="34"/>
      <c r="I26" s="116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20"/>
      <c r="B27" s="121"/>
      <c r="C27" s="120"/>
      <c r="D27" s="120"/>
      <c r="E27" s="321" t="s">
        <v>1</v>
      </c>
      <c r="F27" s="321"/>
      <c r="G27" s="321"/>
      <c r="H27" s="321"/>
      <c r="I27" s="122"/>
      <c r="J27" s="120"/>
      <c r="K27" s="120"/>
      <c r="L27" s="123"/>
      <c r="S27" s="120"/>
      <c r="T27" s="120"/>
      <c r="U27" s="120"/>
      <c r="V27" s="120"/>
      <c r="W27" s="120"/>
      <c r="X27" s="120"/>
      <c r="Y27" s="120"/>
      <c r="Z27" s="120"/>
      <c r="AA27" s="120"/>
      <c r="AB27" s="120"/>
      <c r="AC27" s="120"/>
      <c r="AD27" s="120"/>
      <c r="AE27" s="120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116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24"/>
      <c r="E29" s="124"/>
      <c r="F29" s="124"/>
      <c r="G29" s="124"/>
      <c r="H29" s="124"/>
      <c r="I29" s="125"/>
      <c r="J29" s="124"/>
      <c r="K29" s="124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26" t="s">
        <v>36</v>
      </c>
      <c r="E30" s="34"/>
      <c r="F30" s="34"/>
      <c r="G30" s="34"/>
      <c r="H30" s="34"/>
      <c r="I30" s="116"/>
      <c r="J30" s="127">
        <f>ROUND(J121,2)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24"/>
      <c r="E31" s="124"/>
      <c r="F31" s="124"/>
      <c r="G31" s="124"/>
      <c r="H31" s="124"/>
      <c r="I31" s="125"/>
      <c r="J31" s="124"/>
      <c r="K31" s="124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8" t="s">
        <v>38</v>
      </c>
      <c r="G32" s="34"/>
      <c r="H32" s="34"/>
      <c r="I32" s="129" t="s">
        <v>37</v>
      </c>
      <c r="J32" s="128" t="s">
        <v>39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30" t="s">
        <v>40</v>
      </c>
      <c r="E33" s="115" t="s">
        <v>41</v>
      </c>
      <c r="F33" s="131">
        <f>ROUND((SUM(BE121:BE179)),2)</f>
        <v>0</v>
      </c>
      <c r="G33" s="34"/>
      <c r="H33" s="34"/>
      <c r="I33" s="132">
        <v>0.21</v>
      </c>
      <c r="J33" s="131">
        <f>ROUND(((SUM(BE121:BE179))*I33),2)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5" t="s">
        <v>42</v>
      </c>
      <c r="F34" s="131">
        <f>ROUND((SUM(BF121:BF179)),2)</f>
        <v>0</v>
      </c>
      <c r="G34" s="34"/>
      <c r="H34" s="34"/>
      <c r="I34" s="132">
        <v>0.15</v>
      </c>
      <c r="J34" s="131">
        <f>ROUND(((SUM(BF121:BF179))*I34),2)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5" t="s">
        <v>43</v>
      </c>
      <c r="F35" s="131">
        <f>ROUND((SUM(BG121:BG179)),2)</f>
        <v>0</v>
      </c>
      <c r="G35" s="34"/>
      <c r="H35" s="34"/>
      <c r="I35" s="132">
        <v>0.21</v>
      </c>
      <c r="J35" s="131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5" t="s">
        <v>44</v>
      </c>
      <c r="F36" s="131">
        <f>ROUND((SUM(BH121:BH179)),2)</f>
        <v>0</v>
      </c>
      <c r="G36" s="34"/>
      <c r="H36" s="34"/>
      <c r="I36" s="132">
        <v>0.15</v>
      </c>
      <c r="J36" s="131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5" t="s">
        <v>45</v>
      </c>
      <c r="F37" s="131">
        <f>ROUND((SUM(BI121:BI179)),2)</f>
        <v>0</v>
      </c>
      <c r="G37" s="34"/>
      <c r="H37" s="34"/>
      <c r="I37" s="132">
        <v>0</v>
      </c>
      <c r="J37" s="131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116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33"/>
      <c r="D39" s="134" t="s">
        <v>46</v>
      </c>
      <c r="E39" s="135"/>
      <c r="F39" s="135"/>
      <c r="G39" s="136" t="s">
        <v>47</v>
      </c>
      <c r="H39" s="137" t="s">
        <v>48</v>
      </c>
      <c r="I39" s="138"/>
      <c r="J39" s="139">
        <f>SUM(J30:J37)</f>
        <v>0</v>
      </c>
      <c r="K39" s="140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116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I41" s="108"/>
      <c r="L41" s="20"/>
    </row>
    <row r="42" spans="2:12" s="1" customFormat="1" ht="14.45" customHeight="1">
      <c r="B42" s="20"/>
      <c r="I42" s="108"/>
      <c r="L42" s="20"/>
    </row>
    <row r="43" spans="2:12" s="1" customFormat="1" ht="14.45" customHeight="1">
      <c r="B43" s="20"/>
      <c r="I43" s="108"/>
      <c r="L43" s="20"/>
    </row>
    <row r="44" spans="2:12" s="1" customFormat="1" ht="14.45" customHeight="1">
      <c r="B44" s="20"/>
      <c r="I44" s="108"/>
      <c r="L44" s="20"/>
    </row>
    <row r="45" spans="2:12" s="1" customFormat="1" ht="14.45" customHeight="1">
      <c r="B45" s="20"/>
      <c r="I45" s="108"/>
      <c r="L45" s="20"/>
    </row>
    <row r="46" spans="2:12" s="1" customFormat="1" ht="14.45" customHeight="1">
      <c r="B46" s="20"/>
      <c r="I46" s="108"/>
      <c r="L46" s="20"/>
    </row>
    <row r="47" spans="2:12" s="1" customFormat="1" ht="14.45" customHeight="1">
      <c r="B47" s="20"/>
      <c r="I47" s="108"/>
      <c r="L47" s="20"/>
    </row>
    <row r="48" spans="2:12" s="1" customFormat="1" ht="14.45" customHeight="1">
      <c r="B48" s="20"/>
      <c r="I48" s="108"/>
      <c r="L48" s="20"/>
    </row>
    <row r="49" spans="2:12" s="1" customFormat="1" ht="14.45" customHeight="1">
      <c r="B49" s="20"/>
      <c r="I49" s="108"/>
      <c r="L49" s="20"/>
    </row>
    <row r="50" spans="2:12" s="2" customFormat="1" ht="14.45" customHeight="1">
      <c r="B50" s="51"/>
      <c r="D50" s="141" t="s">
        <v>49</v>
      </c>
      <c r="E50" s="142"/>
      <c r="F50" s="142"/>
      <c r="G50" s="141" t="s">
        <v>50</v>
      </c>
      <c r="H50" s="142"/>
      <c r="I50" s="143"/>
      <c r="J50" s="142"/>
      <c r="K50" s="142"/>
      <c r="L50" s="51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4"/>
      <c r="B61" s="39"/>
      <c r="C61" s="34"/>
      <c r="D61" s="144" t="s">
        <v>51</v>
      </c>
      <c r="E61" s="145"/>
      <c r="F61" s="146" t="s">
        <v>52</v>
      </c>
      <c r="G61" s="144" t="s">
        <v>51</v>
      </c>
      <c r="H61" s="145"/>
      <c r="I61" s="147"/>
      <c r="J61" s="148" t="s">
        <v>52</v>
      </c>
      <c r="K61" s="14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4"/>
      <c r="B65" s="39"/>
      <c r="C65" s="34"/>
      <c r="D65" s="141" t="s">
        <v>53</v>
      </c>
      <c r="E65" s="149"/>
      <c r="F65" s="149"/>
      <c r="G65" s="141" t="s">
        <v>54</v>
      </c>
      <c r="H65" s="149"/>
      <c r="I65" s="150"/>
      <c r="J65" s="149"/>
      <c r="K65" s="149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4"/>
      <c r="B76" s="39"/>
      <c r="C76" s="34"/>
      <c r="D76" s="144" t="s">
        <v>51</v>
      </c>
      <c r="E76" s="145"/>
      <c r="F76" s="146" t="s">
        <v>52</v>
      </c>
      <c r="G76" s="144" t="s">
        <v>51</v>
      </c>
      <c r="H76" s="145"/>
      <c r="I76" s="147"/>
      <c r="J76" s="148" t="s">
        <v>52</v>
      </c>
      <c r="K76" s="14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51"/>
      <c r="C77" s="152"/>
      <c r="D77" s="152"/>
      <c r="E77" s="152"/>
      <c r="F77" s="152"/>
      <c r="G77" s="152"/>
      <c r="H77" s="152"/>
      <c r="I77" s="153"/>
      <c r="J77" s="152"/>
      <c r="K77" s="152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54"/>
      <c r="C81" s="155"/>
      <c r="D81" s="155"/>
      <c r="E81" s="155"/>
      <c r="F81" s="155"/>
      <c r="G81" s="155"/>
      <c r="H81" s="155"/>
      <c r="I81" s="156"/>
      <c r="J81" s="155"/>
      <c r="K81" s="155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112</v>
      </c>
      <c r="D82" s="36"/>
      <c r="E82" s="36"/>
      <c r="F82" s="36"/>
      <c r="G82" s="36"/>
      <c r="H82" s="36"/>
      <c r="I82" s="11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11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11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13" t="str">
        <f>E7</f>
        <v>Revitalizace zeleně u dětského domova Rovečné</v>
      </c>
      <c r="F85" s="314"/>
      <c r="G85" s="314"/>
      <c r="H85" s="314"/>
      <c r="I85" s="11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110</v>
      </c>
      <c r="D86" s="36"/>
      <c r="E86" s="36"/>
      <c r="F86" s="36"/>
      <c r="G86" s="36"/>
      <c r="H86" s="36"/>
      <c r="I86" s="11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82" t="str">
        <f>E9</f>
        <v>02 - Neuznatelné náklady</v>
      </c>
      <c r="F87" s="312"/>
      <c r="G87" s="312"/>
      <c r="H87" s="312"/>
      <c r="I87" s="11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11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>k.ú. Rovečné</v>
      </c>
      <c r="G89" s="36"/>
      <c r="H89" s="36"/>
      <c r="I89" s="118" t="s">
        <v>22</v>
      </c>
      <c r="J89" s="66" t="str">
        <f>IF(J12="","",J12)</f>
        <v>28. 11. 2018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11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25.7" customHeight="1">
      <c r="A91" s="34"/>
      <c r="B91" s="35"/>
      <c r="C91" s="29" t="s">
        <v>24</v>
      </c>
      <c r="D91" s="36"/>
      <c r="E91" s="36"/>
      <c r="F91" s="27" t="str">
        <f>E15</f>
        <v>Kraj Vysočina, Žižkova 57, 587 33 Jihlava</v>
      </c>
      <c r="G91" s="36"/>
      <c r="H91" s="36"/>
      <c r="I91" s="118" t="s">
        <v>30</v>
      </c>
      <c r="J91" s="32" t="str">
        <f>E21</f>
        <v>Atregia, s.r.o., Šebrov 215, 679 22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25.7" customHeight="1">
      <c r="A92" s="34"/>
      <c r="B92" s="35"/>
      <c r="C92" s="29" t="s">
        <v>28</v>
      </c>
      <c r="D92" s="36"/>
      <c r="E92" s="36"/>
      <c r="F92" s="27" t="str">
        <f>IF(E18="","",E18)</f>
        <v>Vyplň údaj</v>
      </c>
      <c r="G92" s="36"/>
      <c r="H92" s="36"/>
      <c r="I92" s="118" t="s">
        <v>33</v>
      </c>
      <c r="J92" s="32" t="str">
        <f>E24</f>
        <v>Ing. Lenka Požárová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11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57" t="s">
        <v>113</v>
      </c>
      <c r="D94" s="158"/>
      <c r="E94" s="158"/>
      <c r="F94" s="158"/>
      <c r="G94" s="158"/>
      <c r="H94" s="158"/>
      <c r="I94" s="159"/>
      <c r="J94" s="160" t="s">
        <v>114</v>
      </c>
      <c r="K94" s="158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11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61" t="s">
        <v>115</v>
      </c>
      <c r="D96" s="36"/>
      <c r="E96" s="36"/>
      <c r="F96" s="36"/>
      <c r="G96" s="36"/>
      <c r="H96" s="36"/>
      <c r="I96" s="116"/>
      <c r="J96" s="84">
        <f>J121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116</v>
      </c>
    </row>
    <row r="97" spans="2:12" s="9" customFormat="1" ht="24.95" customHeight="1">
      <c r="B97" s="162"/>
      <c r="C97" s="163"/>
      <c r="D97" s="164" t="s">
        <v>117</v>
      </c>
      <c r="E97" s="165"/>
      <c r="F97" s="165"/>
      <c r="G97" s="165"/>
      <c r="H97" s="165"/>
      <c r="I97" s="166"/>
      <c r="J97" s="167">
        <f>J122</f>
        <v>0</v>
      </c>
      <c r="K97" s="163"/>
      <c r="L97" s="168"/>
    </row>
    <row r="98" spans="2:12" s="10" customFormat="1" ht="19.9" customHeight="1">
      <c r="B98" s="169"/>
      <c r="C98" s="170"/>
      <c r="D98" s="171" t="s">
        <v>118</v>
      </c>
      <c r="E98" s="172"/>
      <c r="F98" s="172"/>
      <c r="G98" s="172"/>
      <c r="H98" s="172"/>
      <c r="I98" s="173"/>
      <c r="J98" s="174">
        <f>J123</f>
        <v>0</v>
      </c>
      <c r="K98" s="170"/>
      <c r="L98" s="175"/>
    </row>
    <row r="99" spans="2:12" s="10" customFormat="1" ht="19.9" customHeight="1">
      <c r="B99" s="169"/>
      <c r="C99" s="170"/>
      <c r="D99" s="171" t="s">
        <v>505</v>
      </c>
      <c r="E99" s="172"/>
      <c r="F99" s="172"/>
      <c r="G99" s="172"/>
      <c r="H99" s="172"/>
      <c r="I99" s="173"/>
      <c r="J99" s="174">
        <f>J136</f>
        <v>0</v>
      </c>
      <c r="K99" s="170"/>
      <c r="L99" s="175"/>
    </row>
    <row r="100" spans="2:12" s="10" customFormat="1" ht="19.9" customHeight="1">
      <c r="B100" s="169"/>
      <c r="C100" s="170"/>
      <c r="D100" s="171" t="s">
        <v>506</v>
      </c>
      <c r="E100" s="172"/>
      <c r="F100" s="172"/>
      <c r="G100" s="172"/>
      <c r="H100" s="172"/>
      <c r="I100" s="173"/>
      <c r="J100" s="174">
        <f>J164</f>
        <v>0</v>
      </c>
      <c r="K100" s="170"/>
      <c r="L100" s="175"/>
    </row>
    <row r="101" spans="2:12" s="10" customFormat="1" ht="19.9" customHeight="1">
      <c r="B101" s="169"/>
      <c r="C101" s="170"/>
      <c r="D101" s="171" t="s">
        <v>507</v>
      </c>
      <c r="E101" s="172"/>
      <c r="F101" s="172"/>
      <c r="G101" s="172"/>
      <c r="H101" s="172"/>
      <c r="I101" s="173"/>
      <c r="J101" s="174">
        <f>J177</f>
        <v>0</v>
      </c>
      <c r="K101" s="170"/>
      <c r="L101" s="175"/>
    </row>
    <row r="102" spans="1:31" s="2" customFormat="1" ht="21.75" customHeight="1">
      <c r="A102" s="34"/>
      <c r="B102" s="35"/>
      <c r="C102" s="36"/>
      <c r="D102" s="36"/>
      <c r="E102" s="36"/>
      <c r="F102" s="36"/>
      <c r="G102" s="36"/>
      <c r="H102" s="36"/>
      <c r="I102" s="116"/>
      <c r="J102" s="36"/>
      <c r="K102" s="36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3" spans="1:31" s="2" customFormat="1" ht="6.95" customHeight="1">
      <c r="A103" s="34"/>
      <c r="B103" s="54"/>
      <c r="C103" s="55"/>
      <c r="D103" s="55"/>
      <c r="E103" s="55"/>
      <c r="F103" s="55"/>
      <c r="G103" s="55"/>
      <c r="H103" s="55"/>
      <c r="I103" s="153"/>
      <c r="J103" s="55"/>
      <c r="K103" s="55"/>
      <c r="L103" s="51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</row>
    <row r="107" spans="1:31" s="2" customFormat="1" ht="6.95" customHeight="1">
      <c r="A107" s="34"/>
      <c r="B107" s="56"/>
      <c r="C107" s="57"/>
      <c r="D107" s="57"/>
      <c r="E107" s="57"/>
      <c r="F107" s="57"/>
      <c r="G107" s="57"/>
      <c r="H107" s="57"/>
      <c r="I107" s="156"/>
      <c r="J107" s="57"/>
      <c r="K107" s="57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24.95" customHeight="1">
      <c r="A108" s="34"/>
      <c r="B108" s="35"/>
      <c r="C108" s="23" t="s">
        <v>129</v>
      </c>
      <c r="D108" s="36"/>
      <c r="E108" s="36"/>
      <c r="F108" s="36"/>
      <c r="G108" s="36"/>
      <c r="H108" s="36"/>
      <c r="I108" s="11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6.95" customHeight="1">
      <c r="A109" s="34"/>
      <c r="B109" s="35"/>
      <c r="C109" s="36"/>
      <c r="D109" s="36"/>
      <c r="E109" s="36"/>
      <c r="F109" s="36"/>
      <c r="G109" s="36"/>
      <c r="H109" s="36"/>
      <c r="I109" s="11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2" customHeight="1">
      <c r="A110" s="34"/>
      <c r="B110" s="35"/>
      <c r="C110" s="29" t="s">
        <v>16</v>
      </c>
      <c r="D110" s="36"/>
      <c r="E110" s="36"/>
      <c r="F110" s="36"/>
      <c r="G110" s="36"/>
      <c r="H110" s="36"/>
      <c r="I110" s="11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6.5" customHeight="1">
      <c r="A111" s="34"/>
      <c r="B111" s="35"/>
      <c r="C111" s="36"/>
      <c r="D111" s="36"/>
      <c r="E111" s="313" t="str">
        <f>E7</f>
        <v>Revitalizace zeleně u dětského domova Rovečné</v>
      </c>
      <c r="F111" s="314"/>
      <c r="G111" s="314"/>
      <c r="H111" s="314"/>
      <c r="I111" s="11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2" customHeight="1">
      <c r="A112" s="34"/>
      <c r="B112" s="35"/>
      <c r="C112" s="29" t="s">
        <v>110</v>
      </c>
      <c r="D112" s="36"/>
      <c r="E112" s="36"/>
      <c r="F112" s="36"/>
      <c r="G112" s="36"/>
      <c r="H112" s="36"/>
      <c r="I112" s="11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16.5" customHeight="1">
      <c r="A113" s="34"/>
      <c r="B113" s="35"/>
      <c r="C113" s="36"/>
      <c r="D113" s="36"/>
      <c r="E113" s="282" t="str">
        <f>E9</f>
        <v>02 - Neuznatelné náklady</v>
      </c>
      <c r="F113" s="312"/>
      <c r="G113" s="312"/>
      <c r="H113" s="312"/>
      <c r="I113" s="11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6.95" customHeight="1">
      <c r="A114" s="34"/>
      <c r="B114" s="35"/>
      <c r="C114" s="36"/>
      <c r="D114" s="36"/>
      <c r="E114" s="36"/>
      <c r="F114" s="36"/>
      <c r="G114" s="36"/>
      <c r="H114" s="36"/>
      <c r="I114" s="11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12" customHeight="1">
      <c r="A115" s="34"/>
      <c r="B115" s="35"/>
      <c r="C115" s="29" t="s">
        <v>20</v>
      </c>
      <c r="D115" s="36"/>
      <c r="E115" s="36"/>
      <c r="F115" s="27" t="str">
        <f>F12</f>
        <v>k.ú. Rovečné</v>
      </c>
      <c r="G115" s="36"/>
      <c r="H115" s="36"/>
      <c r="I115" s="118" t="s">
        <v>22</v>
      </c>
      <c r="J115" s="66" t="str">
        <f>IF(J12="","",J12)</f>
        <v>28. 11. 2018</v>
      </c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11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25.7" customHeight="1">
      <c r="A117" s="34"/>
      <c r="B117" s="35"/>
      <c r="C117" s="29" t="s">
        <v>24</v>
      </c>
      <c r="D117" s="36"/>
      <c r="E117" s="36"/>
      <c r="F117" s="27" t="str">
        <f>E15</f>
        <v>Kraj Vysočina, Žižkova 57, 587 33 Jihlava</v>
      </c>
      <c r="G117" s="36"/>
      <c r="H117" s="36"/>
      <c r="I117" s="118" t="s">
        <v>30</v>
      </c>
      <c r="J117" s="32" t="str">
        <f>E21</f>
        <v>Atregia, s.r.o., Šebrov 215, 679 22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5.7" customHeight="1">
      <c r="A118" s="34"/>
      <c r="B118" s="35"/>
      <c r="C118" s="29" t="s">
        <v>28</v>
      </c>
      <c r="D118" s="36"/>
      <c r="E118" s="36"/>
      <c r="F118" s="27" t="str">
        <f>IF(E18="","",E18)</f>
        <v>Vyplň údaj</v>
      </c>
      <c r="G118" s="36"/>
      <c r="H118" s="36"/>
      <c r="I118" s="118" t="s">
        <v>33</v>
      </c>
      <c r="J118" s="32" t="str">
        <f>E24</f>
        <v>Ing. Lenka Požárová</v>
      </c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0.35" customHeight="1">
      <c r="A119" s="34"/>
      <c r="B119" s="35"/>
      <c r="C119" s="36"/>
      <c r="D119" s="36"/>
      <c r="E119" s="36"/>
      <c r="F119" s="36"/>
      <c r="G119" s="36"/>
      <c r="H119" s="36"/>
      <c r="I119" s="11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11" customFormat="1" ht="29.25" customHeight="1">
      <c r="A120" s="176"/>
      <c r="B120" s="177"/>
      <c r="C120" s="178" t="s">
        <v>130</v>
      </c>
      <c r="D120" s="179" t="s">
        <v>61</v>
      </c>
      <c r="E120" s="179" t="s">
        <v>57</v>
      </c>
      <c r="F120" s="179" t="s">
        <v>58</v>
      </c>
      <c r="G120" s="179" t="s">
        <v>131</v>
      </c>
      <c r="H120" s="179" t="s">
        <v>132</v>
      </c>
      <c r="I120" s="180" t="s">
        <v>133</v>
      </c>
      <c r="J120" s="179" t="s">
        <v>114</v>
      </c>
      <c r="K120" s="181" t="s">
        <v>134</v>
      </c>
      <c r="L120" s="182"/>
      <c r="M120" s="75" t="s">
        <v>1</v>
      </c>
      <c r="N120" s="76" t="s">
        <v>40</v>
      </c>
      <c r="O120" s="76" t="s">
        <v>135</v>
      </c>
      <c r="P120" s="76" t="s">
        <v>136</v>
      </c>
      <c r="Q120" s="76" t="s">
        <v>137</v>
      </c>
      <c r="R120" s="76" t="s">
        <v>138</v>
      </c>
      <c r="S120" s="76" t="s">
        <v>139</v>
      </c>
      <c r="T120" s="77" t="s">
        <v>140</v>
      </c>
      <c r="U120" s="176"/>
      <c r="V120" s="176"/>
      <c r="W120" s="176"/>
      <c r="X120" s="176"/>
      <c r="Y120" s="176"/>
      <c r="Z120" s="176"/>
      <c r="AA120" s="176"/>
      <c r="AB120" s="176"/>
      <c r="AC120" s="176"/>
      <c r="AD120" s="176"/>
      <c r="AE120" s="176"/>
    </row>
    <row r="121" spans="1:63" s="2" customFormat="1" ht="22.9" customHeight="1">
      <c r="A121" s="34"/>
      <c r="B121" s="35"/>
      <c r="C121" s="82" t="s">
        <v>141</v>
      </c>
      <c r="D121" s="36"/>
      <c r="E121" s="36"/>
      <c r="F121" s="36"/>
      <c r="G121" s="36"/>
      <c r="H121" s="36"/>
      <c r="I121" s="116"/>
      <c r="J121" s="183">
        <f>BK121</f>
        <v>0</v>
      </c>
      <c r="K121" s="36"/>
      <c r="L121" s="39"/>
      <c r="M121" s="78"/>
      <c r="N121" s="184"/>
      <c r="O121" s="79"/>
      <c r="P121" s="185">
        <f>P122</f>
        <v>0</v>
      </c>
      <c r="Q121" s="79"/>
      <c r="R121" s="185">
        <f>R122</f>
        <v>31.211616229999997</v>
      </c>
      <c r="S121" s="79"/>
      <c r="T121" s="186">
        <f>T122</f>
        <v>0</v>
      </c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7" t="s">
        <v>75</v>
      </c>
      <c r="AU121" s="17" t="s">
        <v>116</v>
      </c>
      <c r="BK121" s="187">
        <f>BK122</f>
        <v>0</v>
      </c>
    </row>
    <row r="122" spans="2:63" s="12" customFormat="1" ht="25.9" customHeight="1">
      <c r="B122" s="188"/>
      <c r="C122" s="189"/>
      <c r="D122" s="190" t="s">
        <v>75</v>
      </c>
      <c r="E122" s="191" t="s">
        <v>142</v>
      </c>
      <c r="F122" s="191" t="s">
        <v>143</v>
      </c>
      <c r="G122" s="189"/>
      <c r="H122" s="189"/>
      <c r="I122" s="192"/>
      <c r="J122" s="193">
        <f>BK122</f>
        <v>0</v>
      </c>
      <c r="K122" s="189"/>
      <c r="L122" s="194"/>
      <c r="M122" s="195"/>
      <c r="N122" s="196"/>
      <c r="O122" s="196"/>
      <c r="P122" s="197">
        <f>P123+P136+P164+P177</f>
        <v>0</v>
      </c>
      <c r="Q122" s="196"/>
      <c r="R122" s="197">
        <f>R123+R136+R164+R177</f>
        <v>31.211616229999997</v>
      </c>
      <c r="S122" s="196"/>
      <c r="T122" s="198">
        <f>T123+T136+T164+T177</f>
        <v>0</v>
      </c>
      <c r="AR122" s="199" t="s">
        <v>106</v>
      </c>
      <c r="AT122" s="200" t="s">
        <v>75</v>
      </c>
      <c r="AU122" s="200" t="s">
        <v>76</v>
      </c>
      <c r="AY122" s="199" t="s">
        <v>144</v>
      </c>
      <c r="BK122" s="201">
        <f>BK123+BK136+BK164+BK177</f>
        <v>0</v>
      </c>
    </row>
    <row r="123" spans="2:63" s="12" customFormat="1" ht="22.9" customHeight="1">
      <c r="B123" s="188"/>
      <c r="C123" s="189"/>
      <c r="D123" s="190" t="s">
        <v>75</v>
      </c>
      <c r="E123" s="202" t="s">
        <v>145</v>
      </c>
      <c r="F123" s="202" t="s">
        <v>146</v>
      </c>
      <c r="G123" s="189"/>
      <c r="H123" s="189"/>
      <c r="I123" s="192"/>
      <c r="J123" s="203">
        <f>BK123</f>
        <v>0</v>
      </c>
      <c r="K123" s="189"/>
      <c r="L123" s="194"/>
      <c r="M123" s="195"/>
      <c r="N123" s="196"/>
      <c r="O123" s="196"/>
      <c r="P123" s="197">
        <f>SUM(P124:P135)</f>
        <v>0</v>
      </c>
      <c r="Q123" s="196"/>
      <c r="R123" s="197">
        <f>SUM(R124:R135)</f>
        <v>0</v>
      </c>
      <c r="S123" s="196"/>
      <c r="T123" s="198">
        <f>SUM(T124:T135)</f>
        <v>0</v>
      </c>
      <c r="AR123" s="199" t="s">
        <v>106</v>
      </c>
      <c r="AT123" s="200" t="s">
        <v>75</v>
      </c>
      <c r="AU123" s="200" t="s">
        <v>84</v>
      </c>
      <c r="AY123" s="199" t="s">
        <v>144</v>
      </c>
      <c r="BK123" s="201">
        <f>SUM(BK124:BK135)</f>
        <v>0</v>
      </c>
    </row>
    <row r="124" spans="1:65" s="2" customFormat="1" ht="21.75" customHeight="1">
      <c r="A124" s="34"/>
      <c r="B124" s="35"/>
      <c r="C124" s="204" t="s">
        <v>84</v>
      </c>
      <c r="D124" s="204" t="s">
        <v>147</v>
      </c>
      <c r="E124" s="205" t="s">
        <v>508</v>
      </c>
      <c r="F124" s="206" t="s">
        <v>509</v>
      </c>
      <c r="G124" s="207" t="s">
        <v>102</v>
      </c>
      <c r="H124" s="208">
        <v>20</v>
      </c>
      <c r="I124" s="209"/>
      <c r="J124" s="210">
        <f>ROUND(I124*H124,2)</f>
        <v>0</v>
      </c>
      <c r="K124" s="206" t="s">
        <v>151</v>
      </c>
      <c r="L124" s="39"/>
      <c r="M124" s="211" t="s">
        <v>1</v>
      </c>
      <c r="N124" s="212" t="s">
        <v>41</v>
      </c>
      <c r="O124" s="71"/>
      <c r="P124" s="213">
        <f>O124*H124</f>
        <v>0</v>
      </c>
      <c r="Q124" s="213">
        <v>0</v>
      </c>
      <c r="R124" s="213">
        <f>Q124*H124</f>
        <v>0</v>
      </c>
      <c r="S124" s="213">
        <v>0</v>
      </c>
      <c r="T124" s="214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215" t="s">
        <v>106</v>
      </c>
      <c r="AT124" s="215" t="s">
        <v>147</v>
      </c>
      <c r="AU124" s="215" t="s">
        <v>86</v>
      </c>
      <c r="AY124" s="17" t="s">
        <v>144</v>
      </c>
      <c r="BE124" s="216">
        <f>IF(N124="základní",J124,0)</f>
        <v>0</v>
      </c>
      <c r="BF124" s="216">
        <f>IF(N124="snížená",J124,0)</f>
        <v>0</v>
      </c>
      <c r="BG124" s="216">
        <f>IF(N124="zákl. přenesená",J124,0)</f>
        <v>0</v>
      </c>
      <c r="BH124" s="216">
        <f>IF(N124="sníž. přenesená",J124,0)</f>
        <v>0</v>
      </c>
      <c r="BI124" s="216">
        <f>IF(N124="nulová",J124,0)</f>
        <v>0</v>
      </c>
      <c r="BJ124" s="17" t="s">
        <v>84</v>
      </c>
      <c r="BK124" s="216">
        <f>ROUND(I124*H124,2)</f>
        <v>0</v>
      </c>
      <c r="BL124" s="17" t="s">
        <v>106</v>
      </c>
      <c r="BM124" s="215" t="s">
        <v>510</v>
      </c>
    </row>
    <row r="125" spans="2:51" s="13" customFormat="1" ht="12">
      <c r="B125" s="217"/>
      <c r="C125" s="218"/>
      <c r="D125" s="219" t="s">
        <v>153</v>
      </c>
      <c r="E125" s="220" t="s">
        <v>1</v>
      </c>
      <c r="F125" s="221" t="s">
        <v>511</v>
      </c>
      <c r="G125" s="218"/>
      <c r="H125" s="222">
        <v>20</v>
      </c>
      <c r="I125" s="223"/>
      <c r="J125" s="218"/>
      <c r="K125" s="218"/>
      <c r="L125" s="224"/>
      <c r="M125" s="225"/>
      <c r="N125" s="226"/>
      <c r="O125" s="226"/>
      <c r="P125" s="226"/>
      <c r="Q125" s="226"/>
      <c r="R125" s="226"/>
      <c r="S125" s="226"/>
      <c r="T125" s="227"/>
      <c r="AT125" s="228" t="s">
        <v>153</v>
      </c>
      <c r="AU125" s="228" t="s">
        <v>86</v>
      </c>
      <c r="AV125" s="13" t="s">
        <v>86</v>
      </c>
      <c r="AW125" s="13" t="s">
        <v>32</v>
      </c>
      <c r="AX125" s="13" t="s">
        <v>84</v>
      </c>
      <c r="AY125" s="228" t="s">
        <v>144</v>
      </c>
    </row>
    <row r="126" spans="1:65" s="2" customFormat="1" ht="21.75" customHeight="1">
      <c r="A126" s="34"/>
      <c r="B126" s="35"/>
      <c r="C126" s="204" t="s">
        <v>86</v>
      </c>
      <c r="D126" s="204" t="s">
        <v>147</v>
      </c>
      <c r="E126" s="205" t="s">
        <v>148</v>
      </c>
      <c r="F126" s="206" t="s">
        <v>149</v>
      </c>
      <c r="G126" s="207" t="s">
        <v>150</v>
      </c>
      <c r="H126" s="208">
        <v>1</v>
      </c>
      <c r="I126" s="209"/>
      <c r="J126" s="210">
        <f>ROUND(I126*H126,2)</f>
        <v>0</v>
      </c>
      <c r="K126" s="206" t="s">
        <v>151</v>
      </c>
      <c r="L126" s="39"/>
      <c r="M126" s="211" t="s">
        <v>1</v>
      </c>
      <c r="N126" s="212" t="s">
        <v>41</v>
      </c>
      <c r="O126" s="71"/>
      <c r="P126" s="213">
        <f>O126*H126</f>
        <v>0</v>
      </c>
      <c r="Q126" s="213">
        <v>0</v>
      </c>
      <c r="R126" s="213">
        <f>Q126*H126</f>
        <v>0</v>
      </c>
      <c r="S126" s="213">
        <v>0</v>
      </c>
      <c r="T126" s="214">
        <f>S126*H126</f>
        <v>0</v>
      </c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R126" s="215" t="s">
        <v>106</v>
      </c>
      <c r="AT126" s="215" t="s">
        <v>147</v>
      </c>
      <c r="AU126" s="215" t="s">
        <v>86</v>
      </c>
      <c r="AY126" s="17" t="s">
        <v>144</v>
      </c>
      <c r="BE126" s="216">
        <f>IF(N126="základní",J126,0)</f>
        <v>0</v>
      </c>
      <c r="BF126" s="216">
        <f>IF(N126="snížená",J126,0)</f>
        <v>0</v>
      </c>
      <c r="BG126" s="216">
        <f>IF(N126="zákl. přenesená",J126,0)</f>
        <v>0</v>
      </c>
      <c r="BH126" s="216">
        <f>IF(N126="sníž. přenesená",J126,0)</f>
        <v>0</v>
      </c>
      <c r="BI126" s="216">
        <f>IF(N126="nulová",J126,0)</f>
        <v>0</v>
      </c>
      <c r="BJ126" s="17" t="s">
        <v>84</v>
      </c>
      <c r="BK126" s="216">
        <f>ROUND(I126*H126,2)</f>
        <v>0</v>
      </c>
      <c r="BL126" s="17" t="s">
        <v>106</v>
      </c>
      <c r="BM126" s="215" t="s">
        <v>512</v>
      </c>
    </row>
    <row r="127" spans="2:51" s="13" customFormat="1" ht="12">
      <c r="B127" s="217"/>
      <c r="C127" s="218"/>
      <c r="D127" s="219" t="s">
        <v>153</v>
      </c>
      <c r="E127" s="220" t="s">
        <v>1</v>
      </c>
      <c r="F127" s="221" t="s">
        <v>513</v>
      </c>
      <c r="G127" s="218"/>
      <c r="H127" s="222">
        <v>1</v>
      </c>
      <c r="I127" s="223"/>
      <c r="J127" s="218"/>
      <c r="K127" s="218"/>
      <c r="L127" s="224"/>
      <c r="M127" s="225"/>
      <c r="N127" s="226"/>
      <c r="O127" s="226"/>
      <c r="P127" s="226"/>
      <c r="Q127" s="226"/>
      <c r="R127" s="226"/>
      <c r="S127" s="226"/>
      <c r="T127" s="227"/>
      <c r="AT127" s="228" t="s">
        <v>153</v>
      </c>
      <c r="AU127" s="228" t="s">
        <v>86</v>
      </c>
      <c r="AV127" s="13" t="s">
        <v>86</v>
      </c>
      <c r="AW127" s="13" t="s">
        <v>32</v>
      </c>
      <c r="AX127" s="13" t="s">
        <v>84</v>
      </c>
      <c r="AY127" s="228" t="s">
        <v>144</v>
      </c>
    </row>
    <row r="128" spans="1:65" s="2" customFormat="1" ht="16.5" customHeight="1">
      <c r="A128" s="34"/>
      <c r="B128" s="35"/>
      <c r="C128" s="204" t="s">
        <v>94</v>
      </c>
      <c r="D128" s="204" t="s">
        <v>147</v>
      </c>
      <c r="E128" s="205" t="s">
        <v>514</v>
      </c>
      <c r="F128" s="206" t="s">
        <v>515</v>
      </c>
      <c r="G128" s="207" t="s">
        <v>150</v>
      </c>
      <c r="H128" s="208">
        <v>2</v>
      </c>
      <c r="I128" s="209"/>
      <c r="J128" s="210">
        <f>ROUND(I128*H128,2)</f>
        <v>0</v>
      </c>
      <c r="K128" s="206" t="s">
        <v>151</v>
      </c>
      <c r="L128" s="39"/>
      <c r="M128" s="211" t="s">
        <v>1</v>
      </c>
      <c r="N128" s="212" t="s">
        <v>41</v>
      </c>
      <c r="O128" s="71"/>
      <c r="P128" s="213">
        <f>O128*H128</f>
        <v>0</v>
      </c>
      <c r="Q128" s="213">
        <v>0</v>
      </c>
      <c r="R128" s="213">
        <f>Q128*H128</f>
        <v>0</v>
      </c>
      <c r="S128" s="213">
        <v>0</v>
      </c>
      <c r="T128" s="214">
        <f>S128*H128</f>
        <v>0</v>
      </c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R128" s="215" t="s">
        <v>106</v>
      </c>
      <c r="AT128" s="215" t="s">
        <v>147</v>
      </c>
      <c r="AU128" s="215" t="s">
        <v>86</v>
      </c>
      <c r="AY128" s="17" t="s">
        <v>144</v>
      </c>
      <c r="BE128" s="216">
        <f>IF(N128="základní",J128,0)</f>
        <v>0</v>
      </c>
      <c r="BF128" s="216">
        <f>IF(N128="snížená",J128,0)</f>
        <v>0</v>
      </c>
      <c r="BG128" s="216">
        <f>IF(N128="zákl. přenesená",J128,0)</f>
        <v>0</v>
      </c>
      <c r="BH128" s="216">
        <f>IF(N128="sníž. přenesená",J128,0)</f>
        <v>0</v>
      </c>
      <c r="BI128" s="216">
        <f>IF(N128="nulová",J128,0)</f>
        <v>0</v>
      </c>
      <c r="BJ128" s="17" t="s">
        <v>84</v>
      </c>
      <c r="BK128" s="216">
        <f>ROUND(I128*H128,2)</f>
        <v>0</v>
      </c>
      <c r="BL128" s="17" t="s">
        <v>106</v>
      </c>
      <c r="BM128" s="215" t="s">
        <v>516</v>
      </c>
    </row>
    <row r="129" spans="2:51" s="13" customFormat="1" ht="12">
      <c r="B129" s="217"/>
      <c r="C129" s="218"/>
      <c r="D129" s="219" t="s">
        <v>153</v>
      </c>
      <c r="E129" s="220" t="s">
        <v>1</v>
      </c>
      <c r="F129" s="221" t="s">
        <v>517</v>
      </c>
      <c r="G129" s="218"/>
      <c r="H129" s="222">
        <v>2</v>
      </c>
      <c r="I129" s="223"/>
      <c r="J129" s="218"/>
      <c r="K129" s="218"/>
      <c r="L129" s="224"/>
      <c r="M129" s="225"/>
      <c r="N129" s="226"/>
      <c r="O129" s="226"/>
      <c r="P129" s="226"/>
      <c r="Q129" s="226"/>
      <c r="R129" s="226"/>
      <c r="S129" s="226"/>
      <c r="T129" s="227"/>
      <c r="AT129" s="228" t="s">
        <v>153</v>
      </c>
      <c r="AU129" s="228" t="s">
        <v>86</v>
      </c>
      <c r="AV129" s="13" t="s">
        <v>86</v>
      </c>
      <c r="AW129" s="13" t="s">
        <v>32</v>
      </c>
      <c r="AX129" s="13" t="s">
        <v>84</v>
      </c>
      <c r="AY129" s="228" t="s">
        <v>144</v>
      </c>
    </row>
    <row r="130" spans="1:65" s="2" customFormat="1" ht="16.5" customHeight="1">
      <c r="A130" s="34"/>
      <c r="B130" s="35"/>
      <c r="C130" s="204" t="s">
        <v>106</v>
      </c>
      <c r="D130" s="204" t="s">
        <v>147</v>
      </c>
      <c r="E130" s="205" t="s">
        <v>518</v>
      </c>
      <c r="F130" s="206" t="s">
        <v>519</v>
      </c>
      <c r="G130" s="207" t="s">
        <v>150</v>
      </c>
      <c r="H130" s="208">
        <v>5</v>
      </c>
      <c r="I130" s="209"/>
      <c r="J130" s="210">
        <f>ROUND(I130*H130,2)</f>
        <v>0</v>
      </c>
      <c r="K130" s="206" t="s">
        <v>151</v>
      </c>
      <c r="L130" s="39"/>
      <c r="M130" s="211" t="s">
        <v>1</v>
      </c>
      <c r="N130" s="212" t="s">
        <v>41</v>
      </c>
      <c r="O130" s="71"/>
      <c r="P130" s="213">
        <f>O130*H130</f>
        <v>0</v>
      </c>
      <c r="Q130" s="213">
        <v>0</v>
      </c>
      <c r="R130" s="213">
        <f>Q130*H130</f>
        <v>0</v>
      </c>
      <c r="S130" s="213">
        <v>0</v>
      </c>
      <c r="T130" s="214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215" t="s">
        <v>106</v>
      </c>
      <c r="AT130" s="215" t="s">
        <v>147</v>
      </c>
      <c r="AU130" s="215" t="s">
        <v>86</v>
      </c>
      <c r="AY130" s="17" t="s">
        <v>144</v>
      </c>
      <c r="BE130" s="216">
        <f>IF(N130="základní",J130,0)</f>
        <v>0</v>
      </c>
      <c r="BF130" s="216">
        <f>IF(N130="snížená",J130,0)</f>
        <v>0</v>
      </c>
      <c r="BG130" s="216">
        <f>IF(N130="zákl. přenesená",J130,0)</f>
        <v>0</v>
      </c>
      <c r="BH130" s="216">
        <f>IF(N130="sníž. přenesená",J130,0)</f>
        <v>0</v>
      </c>
      <c r="BI130" s="216">
        <f>IF(N130="nulová",J130,0)</f>
        <v>0</v>
      </c>
      <c r="BJ130" s="17" t="s">
        <v>84</v>
      </c>
      <c r="BK130" s="216">
        <f>ROUND(I130*H130,2)</f>
        <v>0</v>
      </c>
      <c r="BL130" s="17" t="s">
        <v>106</v>
      </c>
      <c r="BM130" s="215" t="s">
        <v>520</v>
      </c>
    </row>
    <row r="131" spans="2:51" s="13" customFormat="1" ht="12">
      <c r="B131" s="217"/>
      <c r="C131" s="218"/>
      <c r="D131" s="219" t="s">
        <v>153</v>
      </c>
      <c r="E131" s="220" t="s">
        <v>1</v>
      </c>
      <c r="F131" s="221" t="s">
        <v>521</v>
      </c>
      <c r="G131" s="218"/>
      <c r="H131" s="222">
        <v>4</v>
      </c>
      <c r="I131" s="223"/>
      <c r="J131" s="218"/>
      <c r="K131" s="218"/>
      <c r="L131" s="224"/>
      <c r="M131" s="225"/>
      <c r="N131" s="226"/>
      <c r="O131" s="226"/>
      <c r="P131" s="226"/>
      <c r="Q131" s="226"/>
      <c r="R131" s="226"/>
      <c r="S131" s="226"/>
      <c r="T131" s="227"/>
      <c r="AT131" s="228" t="s">
        <v>153</v>
      </c>
      <c r="AU131" s="228" t="s">
        <v>86</v>
      </c>
      <c r="AV131" s="13" t="s">
        <v>86</v>
      </c>
      <c r="AW131" s="13" t="s">
        <v>32</v>
      </c>
      <c r="AX131" s="13" t="s">
        <v>76</v>
      </c>
      <c r="AY131" s="228" t="s">
        <v>144</v>
      </c>
    </row>
    <row r="132" spans="2:51" s="13" customFormat="1" ht="12">
      <c r="B132" s="217"/>
      <c r="C132" s="218"/>
      <c r="D132" s="219" t="s">
        <v>153</v>
      </c>
      <c r="E132" s="220" t="s">
        <v>1</v>
      </c>
      <c r="F132" s="221" t="s">
        <v>522</v>
      </c>
      <c r="G132" s="218"/>
      <c r="H132" s="222">
        <v>1</v>
      </c>
      <c r="I132" s="223"/>
      <c r="J132" s="218"/>
      <c r="K132" s="218"/>
      <c r="L132" s="224"/>
      <c r="M132" s="225"/>
      <c r="N132" s="226"/>
      <c r="O132" s="226"/>
      <c r="P132" s="226"/>
      <c r="Q132" s="226"/>
      <c r="R132" s="226"/>
      <c r="S132" s="226"/>
      <c r="T132" s="227"/>
      <c r="AT132" s="228" t="s">
        <v>153</v>
      </c>
      <c r="AU132" s="228" t="s">
        <v>86</v>
      </c>
      <c r="AV132" s="13" t="s">
        <v>86</v>
      </c>
      <c r="AW132" s="13" t="s">
        <v>32</v>
      </c>
      <c r="AX132" s="13" t="s">
        <v>76</v>
      </c>
      <c r="AY132" s="228" t="s">
        <v>144</v>
      </c>
    </row>
    <row r="133" spans="2:51" s="14" customFormat="1" ht="12">
      <c r="B133" s="239"/>
      <c r="C133" s="240"/>
      <c r="D133" s="219" t="s">
        <v>153</v>
      </c>
      <c r="E133" s="241" t="s">
        <v>1</v>
      </c>
      <c r="F133" s="242" t="s">
        <v>277</v>
      </c>
      <c r="G133" s="240"/>
      <c r="H133" s="243">
        <v>5</v>
      </c>
      <c r="I133" s="244"/>
      <c r="J133" s="240"/>
      <c r="K133" s="240"/>
      <c r="L133" s="245"/>
      <c r="M133" s="246"/>
      <c r="N133" s="247"/>
      <c r="O133" s="247"/>
      <c r="P133" s="247"/>
      <c r="Q133" s="247"/>
      <c r="R133" s="247"/>
      <c r="S133" s="247"/>
      <c r="T133" s="248"/>
      <c r="AT133" s="249" t="s">
        <v>153</v>
      </c>
      <c r="AU133" s="249" t="s">
        <v>86</v>
      </c>
      <c r="AV133" s="14" t="s">
        <v>106</v>
      </c>
      <c r="AW133" s="14" t="s">
        <v>32</v>
      </c>
      <c r="AX133" s="14" t="s">
        <v>84</v>
      </c>
      <c r="AY133" s="249" t="s">
        <v>144</v>
      </c>
    </row>
    <row r="134" spans="1:65" s="2" customFormat="1" ht="21.75" customHeight="1">
      <c r="A134" s="34"/>
      <c r="B134" s="35"/>
      <c r="C134" s="204" t="s">
        <v>169</v>
      </c>
      <c r="D134" s="204" t="s">
        <v>147</v>
      </c>
      <c r="E134" s="205" t="s">
        <v>523</v>
      </c>
      <c r="F134" s="206" t="s">
        <v>524</v>
      </c>
      <c r="G134" s="207" t="s">
        <v>150</v>
      </c>
      <c r="H134" s="208">
        <v>2</v>
      </c>
      <c r="I134" s="209"/>
      <c r="J134" s="210">
        <f>ROUND(I134*H134,2)</f>
        <v>0</v>
      </c>
      <c r="K134" s="206" t="s">
        <v>151</v>
      </c>
      <c r="L134" s="39"/>
      <c r="M134" s="211" t="s">
        <v>1</v>
      </c>
      <c r="N134" s="212" t="s">
        <v>41</v>
      </c>
      <c r="O134" s="71"/>
      <c r="P134" s="213">
        <f>O134*H134</f>
        <v>0</v>
      </c>
      <c r="Q134" s="213">
        <v>0</v>
      </c>
      <c r="R134" s="213">
        <f>Q134*H134</f>
        <v>0</v>
      </c>
      <c r="S134" s="213">
        <v>0</v>
      </c>
      <c r="T134" s="214">
        <f>S134*H134</f>
        <v>0</v>
      </c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215" t="s">
        <v>84</v>
      </c>
      <c r="AT134" s="215" t="s">
        <v>147</v>
      </c>
      <c r="AU134" s="215" t="s">
        <v>86</v>
      </c>
      <c r="AY134" s="17" t="s">
        <v>144</v>
      </c>
      <c r="BE134" s="216">
        <f>IF(N134="základní",J134,0)</f>
        <v>0</v>
      </c>
      <c r="BF134" s="216">
        <f>IF(N134="snížená",J134,0)</f>
        <v>0</v>
      </c>
      <c r="BG134" s="216">
        <f>IF(N134="zákl. přenesená",J134,0)</f>
        <v>0</v>
      </c>
      <c r="BH134" s="216">
        <f>IF(N134="sníž. přenesená",J134,0)</f>
        <v>0</v>
      </c>
      <c r="BI134" s="216">
        <f>IF(N134="nulová",J134,0)</f>
        <v>0</v>
      </c>
      <c r="BJ134" s="17" t="s">
        <v>84</v>
      </c>
      <c r="BK134" s="216">
        <f>ROUND(I134*H134,2)</f>
        <v>0</v>
      </c>
      <c r="BL134" s="17" t="s">
        <v>84</v>
      </c>
      <c r="BM134" s="215" t="s">
        <v>525</v>
      </c>
    </row>
    <row r="135" spans="1:65" s="2" customFormat="1" ht="21.75" customHeight="1">
      <c r="A135" s="34"/>
      <c r="B135" s="35"/>
      <c r="C135" s="204" t="s">
        <v>174</v>
      </c>
      <c r="D135" s="204" t="s">
        <v>147</v>
      </c>
      <c r="E135" s="205" t="s">
        <v>526</v>
      </c>
      <c r="F135" s="206" t="s">
        <v>527</v>
      </c>
      <c r="G135" s="207" t="s">
        <v>150</v>
      </c>
      <c r="H135" s="208">
        <v>5</v>
      </c>
      <c r="I135" s="209"/>
      <c r="J135" s="210">
        <f>ROUND(I135*H135,2)</f>
        <v>0</v>
      </c>
      <c r="K135" s="206" t="s">
        <v>151</v>
      </c>
      <c r="L135" s="39"/>
      <c r="M135" s="211" t="s">
        <v>1</v>
      </c>
      <c r="N135" s="212" t="s">
        <v>41</v>
      </c>
      <c r="O135" s="71"/>
      <c r="P135" s="213">
        <f>O135*H135</f>
        <v>0</v>
      </c>
      <c r="Q135" s="213">
        <v>0</v>
      </c>
      <c r="R135" s="213">
        <f>Q135*H135</f>
        <v>0</v>
      </c>
      <c r="S135" s="213">
        <v>0</v>
      </c>
      <c r="T135" s="214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215" t="s">
        <v>84</v>
      </c>
      <c r="AT135" s="215" t="s">
        <v>147</v>
      </c>
      <c r="AU135" s="215" t="s">
        <v>86</v>
      </c>
      <c r="AY135" s="17" t="s">
        <v>144</v>
      </c>
      <c r="BE135" s="216">
        <f>IF(N135="základní",J135,0)</f>
        <v>0</v>
      </c>
      <c r="BF135" s="216">
        <f>IF(N135="snížená",J135,0)</f>
        <v>0</v>
      </c>
      <c r="BG135" s="216">
        <f>IF(N135="zákl. přenesená",J135,0)</f>
        <v>0</v>
      </c>
      <c r="BH135" s="216">
        <f>IF(N135="sníž. přenesená",J135,0)</f>
        <v>0</v>
      </c>
      <c r="BI135" s="216">
        <f>IF(N135="nulová",J135,0)</f>
        <v>0</v>
      </c>
      <c r="BJ135" s="17" t="s">
        <v>84</v>
      </c>
      <c r="BK135" s="216">
        <f>ROUND(I135*H135,2)</f>
        <v>0</v>
      </c>
      <c r="BL135" s="17" t="s">
        <v>84</v>
      </c>
      <c r="BM135" s="215" t="s">
        <v>528</v>
      </c>
    </row>
    <row r="136" spans="2:63" s="12" customFormat="1" ht="22.9" customHeight="1">
      <c r="B136" s="188"/>
      <c r="C136" s="189"/>
      <c r="D136" s="190" t="s">
        <v>75</v>
      </c>
      <c r="E136" s="202" t="s">
        <v>302</v>
      </c>
      <c r="F136" s="202" t="s">
        <v>529</v>
      </c>
      <c r="G136" s="189"/>
      <c r="H136" s="189"/>
      <c r="I136" s="192"/>
      <c r="J136" s="203">
        <f>BK136</f>
        <v>0</v>
      </c>
      <c r="K136" s="189"/>
      <c r="L136" s="194"/>
      <c r="M136" s="195"/>
      <c r="N136" s="196"/>
      <c r="O136" s="196"/>
      <c r="P136" s="197">
        <f>SUM(P137:P163)</f>
        <v>0</v>
      </c>
      <c r="Q136" s="196"/>
      <c r="R136" s="197">
        <f>SUM(R137:R163)</f>
        <v>27.010006229999995</v>
      </c>
      <c r="S136" s="196"/>
      <c r="T136" s="198">
        <f>SUM(T137:T163)</f>
        <v>0</v>
      </c>
      <c r="AR136" s="199" t="s">
        <v>84</v>
      </c>
      <c r="AT136" s="200" t="s">
        <v>75</v>
      </c>
      <c r="AU136" s="200" t="s">
        <v>84</v>
      </c>
      <c r="AY136" s="199" t="s">
        <v>144</v>
      </c>
      <c r="BK136" s="201">
        <f>SUM(BK137:BK163)</f>
        <v>0</v>
      </c>
    </row>
    <row r="137" spans="1:65" s="2" customFormat="1" ht="21.75" customHeight="1">
      <c r="A137" s="34"/>
      <c r="B137" s="35"/>
      <c r="C137" s="204" t="s">
        <v>179</v>
      </c>
      <c r="D137" s="204" t="s">
        <v>147</v>
      </c>
      <c r="E137" s="205" t="s">
        <v>530</v>
      </c>
      <c r="F137" s="206" t="s">
        <v>531</v>
      </c>
      <c r="G137" s="207" t="s">
        <v>92</v>
      </c>
      <c r="H137" s="208">
        <v>9.45</v>
      </c>
      <c r="I137" s="209"/>
      <c r="J137" s="210">
        <f>ROUND(I137*H137,2)</f>
        <v>0</v>
      </c>
      <c r="K137" s="206" t="s">
        <v>151</v>
      </c>
      <c r="L137" s="39"/>
      <c r="M137" s="211" t="s">
        <v>1</v>
      </c>
      <c r="N137" s="212" t="s">
        <v>41</v>
      </c>
      <c r="O137" s="71"/>
      <c r="P137" s="213">
        <f>O137*H137</f>
        <v>0</v>
      </c>
      <c r="Q137" s="213">
        <v>0</v>
      </c>
      <c r="R137" s="213">
        <f>Q137*H137</f>
        <v>0</v>
      </c>
      <c r="S137" s="213">
        <v>0</v>
      </c>
      <c r="T137" s="214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215" t="s">
        <v>106</v>
      </c>
      <c r="AT137" s="215" t="s">
        <v>147</v>
      </c>
      <c r="AU137" s="215" t="s">
        <v>86</v>
      </c>
      <c r="AY137" s="17" t="s">
        <v>144</v>
      </c>
      <c r="BE137" s="216">
        <f>IF(N137="základní",J137,0)</f>
        <v>0</v>
      </c>
      <c r="BF137" s="216">
        <f>IF(N137="snížená",J137,0)</f>
        <v>0</v>
      </c>
      <c r="BG137" s="216">
        <f>IF(N137="zákl. přenesená",J137,0)</f>
        <v>0</v>
      </c>
      <c r="BH137" s="216">
        <f>IF(N137="sníž. přenesená",J137,0)</f>
        <v>0</v>
      </c>
      <c r="BI137" s="216">
        <f>IF(N137="nulová",J137,0)</f>
        <v>0</v>
      </c>
      <c r="BJ137" s="17" t="s">
        <v>84</v>
      </c>
      <c r="BK137" s="216">
        <f>ROUND(I137*H137,2)</f>
        <v>0</v>
      </c>
      <c r="BL137" s="17" t="s">
        <v>106</v>
      </c>
      <c r="BM137" s="215" t="s">
        <v>532</v>
      </c>
    </row>
    <row r="138" spans="2:51" s="13" customFormat="1" ht="12">
      <c r="B138" s="217"/>
      <c r="C138" s="218"/>
      <c r="D138" s="219" t="s">
        <v>153</v>
      </c>
      <c r="E138" s="220" t="s">
        <v>502</v>
      </c>
      <c r="F138" s="221" t="s">
        <v>533</v>
      </c>
      <c r="G138" s="218"/>
      <c r="H138" s="222">
        <v>9.45</v>
      </c>
      <c r="I138" s="223"/>
      <c r="J138" s="218"/>
      <c r="K138" s="218"/>
      <c r="L138" s="224"/>
      <c r="M138" s="225"/>
      <c r="N138" s="226"/>
      <c r="O138" s="226"/>
      <c r="P138" s="226"/>
      <c r="Q138" s="226"/>
      <c r="R138" s="226"/>
      <c r="S138" s="226"/>
      <c r="T138" s="227"/>
      <c r="AT138" s="228" t="s">
        <v>153</v>
      </c>
      <c r="AU138" s="228" t="s">
        <v>86</v>
      </c>
      <c r="AV138" s="13" t="s">
        <v>86</v>
      </c>
      <c r="AW138" s="13" t="s">
        <v>32</v>
      </c>
      <c r="AX138" s="13" t="s">
        <v>84</v>
      </c>
      <c r="AY138" s="228" t="s">
        <v>144</v>
      </c>
    </row>
    <row r="139" spans="1:65" s="2" customFormat="1" ht="21.75" customHeight="1">
      <c r="A139" s="34"/>
      <c r="B139" s="35"/>
      <c r="C139" s="204" t="s">
        <v>184</v>
      </c>
      <c r="D139" s="204" t="s">
        <v>147</v>
      </c>
      <c r="E139" s="205" t="s">
        <v>534</v>
      </c>
      <c r="F139" s="206" t="s">
        <v>535</v>
      </c>
      <c r="G139" s="207" t="s">
        <v>92</v>
      </c>
      <c r="H139" s="208">
        <v>9.45</v>
      </c>
      <c r="I139" s="209"/>
      <c r="J139" s="210">
        <f>ROUND(I139*H139,2)</f>
        <v>0</v>
      </c>
      <c r="K139" s="206" t="s">
        <v>151</v>
      </c>
      <c r="L139" s="39"/>
      <c r="M139" s="211" t="s">
        <v>1</v>
      </c>
      <c r="N139" s="212" t="s">
        <v>41</v>
      </c>
      <c r="O139" s="71"/>
      <c r="P139" s="213">
        <f>O139*H139</f>
        <v>0</v>
      </c>
      <c r="Q139" s="213">
        <v>0</v>
      </c>
      <c r="R139" s="213">
        <f>Q139*H139</f>
        <v>0</v>
      </c>
      <c r="S139" s="213">
        <v>0</v>
      </c>
      <c r="T139" s="214">
        <f>S139*H139</f>
        <v>0</v>
      </c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R139" s="215" t="s">
        <v>106</v>
      </c>
      <c r="AT139" s="215" t="s">
        <v>147</v>
      </c>
      <c r="AU139" s="215" t="s">
        <v>86</v>
      </c>
      <c r="AY139" s="17" t="s">
        <v>144</v>
      </c>
      <c r="BE139" s="216">
        <f>IF(N139="základní",J139,0)</f>
        <v>0</v>
      </c>
      <c r="BF139" s="216">
        <f>IF(N139="snížená",J139,0)</f>
        <v>0</v>
      </c>
      <c r="BG139" s="216">
        <f>IF(N139="zákl. přenesená",J139,0)</f>
        <v>0</v>
      </c>
      <c r="BH139" s="216">
        <f>IF(N139="sníž. přenesená",J139,0)</f>
        <v>0</v>
      </c>
      <c r="BI139" s="216">
        <f>IF(N139="nulová",J139,0)</f>
        <v>0</v>
      </c>
      <c r="BJ139" s="17" t="s">
        <v>84</v>
      </c>
      <c r="BK139" s="216">
        <f>ROUND(I139*H139,2)</f>
        <v>0</v>
      </c>
      <c r="BL139" s="17" t="s">
        <v>106</v>
      </c>
      <c r="BM139" s="215" t="s">
        <v>536</v>
      </c>
    </row>
    <row r="140" spans="2:51" s="13" customFormat="1" ht="12">
      <c r="B140" s="217"/>
      <c r="C140" s="218"/>
      <c r="D140" s="219" t="s">
        <v>153</v>
      </c>
      <c r="E140" s="220" t="s">
        <v>1</v>
      </c>
      <c r="F140" s="221" t="s">
        <v>502</v>
      </c>
      <c r="G140" s="218"/>
      <c r="H140" s="222">
        <v>9.45</v>
      </c>
      <c r="I140" s="223"/>
      <c r="J140" s="218"/>
      <c r="K140" s="218"/>
      <c r="L140" s="224"/>
      <c r="M140" s="225"/>
      <c r="N140" s="226"/>
      <c r="O140" s="226"/>
      <c r="P140" s="226"/>
      <c r="Q140" s="226"/>
      <c r="R140" s="226"/>
      <c r="S140" s="226"/>
      <c r="T140" s="227"/>
      <c r="AT140" s="228" t="s">
        <v>153</v>
      </c>
      <c r="AU140" s="228" t="s">
        <v>86</v>
      </c>
      <c r="AV140" s="13" t="s">
        <v>86</v>
      </c>
      <c r="AW140" s="13" t="s">
        <v>32</v>
      </c>
      <c r="AX140" s="13" t="s">
        <v>84</v>
      </c>
      <c r="AY140" s="228" t="s">
        <v>144</v>
      </c>
    </row>
    <row r="141" spans="1:65" s="2" customFormat="1" ht="21.75" customHeight="1">
      <c r="A141" s="34"/>
      <c r="B141" s="35"/>
      <c r="C141" s="204" t="s">
        <v>189</v>
      </c>
      <c r="D141" s="204" t="s">
        <v>147</v>
      </c>
      <c r="E141" s="205" t="s">
        <v>537</v>
      </c>
      <c r="F141" s="206" t="s">
        <v>538</v>
      </c>
      <c r="G141" s="207" t="s">
        <v>92</v>
      </c>
      <c r="H141" s="208">
        <v>9.45</v>
      </c>
      <c r="I141" s="209"/>
      <c r="J141" s="210">
        <f>ROUND(I141*H141,2)</f>
        <v>0</v>
      </c>
      <c r="K141" s="206" t="s">
        <v>151</v>
      </c>
      <c r="L141" s="39"/>
      <c r="M141" s="211" t="s">
        <v>1</v>
      </c>
      <c r="N141" s="212" t="s">
        <v>41</v>
      </c>
      <c r="O141" s="71"/>
      <c r="P141" s="213">
        <f>O141*H141</f>
        <v>0</v>
      </c>
      <c r="Q141" s="213">
        <v>0</v>
      </c>
      <c r="R141" s="213">
        <f>Q141*H141</f>
        <v>0</v>
      </c>
      <c r="S141" s="213">
        <v>0</v>
      </c>
      <c r="T141" s="214">
        <f>S141*H141</f>
        <v>0</v>
      </c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R141" s="215" t="s">
        <v>106</v>
      </c>
      <c r="AT141" s="215" t="s">
        <v>147</v>
      </c>
      <c r="AU141" s="215" t="s">
        <v>86</v>
      </c>
      <c r="AY141" s="17" t="s">
        <v>144</v>
      </c>
      <c r="BE141" s="216">
        <f>IF(N141="základní",J141,0)</f>
        <v>0</v>
      </c>
      <c r="BF141" s="216">
        <f>IF(N141="snížená",J141,0)</f>
        <v>0</v>
      </c>
      <c r="BG141" s="216">
        <f>IF(N141="zákl. přenesená",J141,0)</f>
        <v>0</v>
      </c>
      <c r="BH141" s="216">
        <f>IF(N141="sníž. přenesená",J141,0)</f>
        <v>0</v>
      </c>
      <c r="BI141" s="216">
        <f>IF(N141="nulová",J141,0)</f>
        <v>0</v>
      </c>
      <c r="BJ141" s="17" t="s">
        <v>84</v>
      </c>
      <c r="BK141" s="216">
        <f>ROUND(I141*H141,2)</f>
        <v>0</v>
      </c>
      <c r="BL141" s="17" t="s">
        <v>106</v>
      </c>
      <c r="BM141" s="215" t="s">
        <v>539</v>
      </c>
    </row>
    <row r="142" spans="2:51" s="13" customFormat="1" ht="12">
      <c r="B142" s="217"/>
      <c r="C142" s="218"/>
      <c r="D142" s="219" t="s">
        <v>153</v>
      </c>
      <c r="E142" s="220" t="s">
        <v>1</v>
      </c>
      <c r="F142" s="221" t="s">
        <v>502</v>
      </c>
      <c r="G142" s="218"/>
      <c r="H142" s="222">
        <v>9.45</v>
      </c>
      <c r="I142" s="223"/>
      <c r="J142" s="218"/>
      <c r="K142" s="218"/>
      <c r="L142" s="224"/>
      <c r="M142" s="225"/>
      <c r="N142" s="226"/>
      <c r="O142" s="226"/>
      <c r="P142" s="226"/>
      <c r="Q142" s="226"/>
      <c r="R142" s="226"/>
      <c r="S142" s="226"/>
      <c r="T142" s="227"/>
      <c r="AT142" s="228" t="s">
        <v>153</v>
      </c>
      <c r="AU142" s="228" t="s">
        <v>86</v>
      </c>
      <c r="AV142" s="13" t="s">
        <v>86</v>
      </c>
      <c r="AW142" s="13" t="s">
        <v>32</v>
      </c>
      <c r="AX142" s="13" t="s">
        <v>84</v>
      </c>
      <c r="AY142" s="228" t="s">
        <v>144</v>
      </c>
    </row>
    <row r="143" spans="1:65" s="2" customFormat="1" ht="16.5" customHeight="1">
      <c r="A143" s="34"/>
      <c r="B143" s="35"/>
      <c r="C143" s="204" t="s">
        <v>193</v>
      </c>
      <c r="D143" s="204" t="s">
        <v>147</v>
      </c>
      <c r="E143" s="205" t="s">
        <v>540</v>
      </c>
      <c r="F143" s="206" t="s">
        <v>541</v>
      </c>
      <c r="G143" s="207" t="s">
        <v>92</v>
      </c>
      <c r="H143" s="208">
        <v>4.05</v>
      </c>
      <c r="I143" s="209"/>
      <c r="J143" s="210">
        <f>ROUND(I143*H143,2)</f>
        <v>0</v>
      </c>
      <c r="K143" s="206" t="s">
        <v>151</v>
      </c>
      <c r="L143" s="39"/>
      <c r="M143" s="211" t="s">
        <v>1</v>
      </c>
      <c r="N143" s="212" t="s">
        <v>41</v>
      </c>
      <c r="O143" s="71"/>
      <c r="P143" s="213">
        <f>O143*H143</f>
        <v>0</v>
      </c>
      <c r="Q143" s="213">
        <v>2.45329</v>
      </c>
      <c r="R143" s="213">
        <f>Q143*H143</f>
        <v>9.935824499999999</v>
      </c>
      <c r="S143" s="213">
        <v>0</v>
      </c>
      <c r="T143" s="214">
        <f>S143*H143</f>
        <v>0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215" t="s">
        <v>106</v>
      </c>
      <c r="AT143" s="215" t="s">
        <v>147</v>
      </c>
      <c r="AU143" s="215" t="s">
        <v>86</v>
      </c>
      <c r="AY143" s="17" t="s">
        <v>144</v>
      </c>
      <c r="BE143" s="216">
        <f>IF(N143="základní",J143,0)</f>
        <v>0</v>
      </c>
      <c r="BF143" s="216">
        <f>IF(N143="snížená",J143,0)</f>
        <v>0</v>
      </c>
      <c r="BG143" s="216">
        <f>IF(N143="zákl. přenesená",J143,0)</f>
        <v>0</v>
      </c>
      <c r="BH143" s="216">
        <f>IF(N143="sníž. přenesená",J143,0)</f>
        <v>0</v>
      </c>
      <c r="BI143" s="216">
        <f>IF(N143="nulová",J143,0)</f>
        <v>0</v>
      </c>
      <c r="BJ143" s="17" t="s">
        <v>84</v>
      </c>
      <c r="BK143" s="216">
        <f>ROUND(I143*H143,2)</f>
        <v>0</v>
      </c>
      <c r="BL143" s="17" t="s">
        <v>106</v>
      </c>
      <c r="BM143" s="215" t="s">
        <v>542</v>
      </c>
    </row>
    <row r="144" spans="2:51" s="13" customFormat="1" ht="12">
      <c r="B144" s="217"/>
      <c r="C144" s="218"/>
      <c r="D144" s="219" t="s">
        <v>153</v>
      </c>
      <c r="E144" s="220" t="s">
        <v>1</v>
      </c>
      <c r="F144" s="221" t="s">
        <v>543</v>
      </c>
      <c r="G144" s="218"/>
      <c r="H144" s="222">
        <v>4.05</v>
      </c>
      <c r="I144" s="223"/>
      <c r="J144" s="218"/>
      <c r="K144" s="218"/>
      <c r="L144" s="224"/>
      <c r="M144" s="225"/>
      <c r="N144" s="226"/>
      <c r="O144" s="226"/>
      <c r="P144" s="226"/>
      <c r="Q144" s="226"/>
      <c r="R144" s="226"/>
      <c r="S144" s="226"/>
      <c r="T144" s="227"/>
      <c r="AT144" s="228" t="s">
        <v>153</v>
      </c>
      <c r="AU144" s="228" t="s">
        <v>86</v>
      </c>
      <c r="AV144" s="13" t="s">
        <v>86</v>
      </c>
      <c r="AW144" s="13" t="s">
        <v>32</v>
      </c>
      <c r="AX144" s="13" t="s">
        <v>84</v>
      </c>
      <c r="AY144" s="228" t="s">
        <v>144</v>
      </c>
    </row>
    <row r="145" spans="1:65" s="2" customFormat="1" ht="16.5" customHeight="1">
      <c r="A145" s="34"/>
      <c r="B145" s="35"/>
      <c r="C145" s="204" t="s">
        <v>197</v>
      </c>
      <c r="D145" s="204" t="s">
        <v>147</v>
      </c>
      <c r="E145" s="205" t="s">
        <v>544</v>
      </c>
      <c r="F145" s="206" t="s">
        <v>545</v>
      </c>
      <c r="G145" s="207" t="s">
        <v>206</v>
      </c>
      <c r="H145" s="208">
        <v>0.069</v>
      </c>
      <c r="I145" s="209"/>
      <c r="J145" s="210">
        <f>ROUND(I145*H145,2)</f>
        <v>0</v>
      </c>
      <c r="K145" s="206" t="s">
        <v>151</v>
      </c>
      <c r="L145" s="39"/>
      <c r="M145" s="211" t="s">
        <v>1</v>
      </c>
      <c r="N145" s="212" t="s">
        <v>41</v>
      </c>
      <c r="O145" s="71"/>
      <c r="P145" s="213">
        <f>O145*H145</f>
        <v>0</v>
      </c>
      <c r="Q145" s="213">
        <v>1.06017</v>
      </c>
      <c r="R145" s="213">
        <f>Q145*H145</f>
        <v>0.07315173000000001</v>
      </c>
      <c r="S145" s="213">
        <v>0</v>
      </c>
      <c r="T145" s="214">
        <f>S145*H145</f>
        <v>0</v>
      </c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215" t="s">
        <v>106</v>
      </c>
      <c r="AT145" s="215" t="s">
        <v>147</v>
      </c>
      <c r="AU145" s="215" t="s">
        <v>86</v>
      </c>
      <c r="AY145" s="17" t="s">
        <v>144</v>
      </c>
      <c r="BE145" s="216">
        <f>IF(N145="základní",J145,0)</f>
        <v>0</v>
      </c>
      <c r="BF145" s="216">
        <f>IF(N145="snížená",J145,0)</f>
        <v>0</v>
      </c>
      <c r="BG145" s="216">
        <f>IF(N145="zákl. přenesená",J145,0)</f>
        <v>0</v>
      </c>
      <c r="BH145" s="216">
        <f>IF(N145="sníž. přenesená",J145,0)</f>
        <v>0</v>
      </c>
      <c r="BI145" s="216">
        <f>IF(N145="nulová",J145,0)</f>
        <v>0</v>
      </c>
      <c r="BJ145" s="17" t="s">
        <v>84</v>
      </c>
      <c r="BK145" s="216">
        <f>ROUND(I145*H145,2)</f>
        <v>0</v>
      </c>
      <c r="BL145" s="17" t="s">
        <v>106</v>
      </c>
      <c r="BM145" s="215" t="s">
        <v>546</v>
      </c>
    </row>
    <row r="146" spans="2:51" s="13" customFormat="1" ht="12">
      <c r="B146" s="217"/>
      <c r="C146" s="218"/>
      <c r="D146" s="219" t="s">
        <v>153</v>
      </c>
      <c r="E146" s="220" t="s">
        <v>1</v>
      </c>
      <c r="F146" s="221" t="s">
        <v>547</v>
      </c>
      <c r="G146" s="218"/>
      <c r="H146" s="222">
        <v>0.069</v>
      </c>
      <c r="I146" s="223"/>
      <c r="J146" s="218"/>
      <c r="K146" s="218"/>
      <c r="L146" s="224"/>
      <c r="M146" s="225"/>
      <c r="N146" s="226"/>
      <c r="O146" s="226"/>
      <c r="P146" s="226"/>
      <c r="Q146" s="226"/>
      <c r="R146" s="226"/>
      <c r="S146" s="226"/>
      <c r="T146" s="227"/>
      <c r="AT146" s="228" t="s">
        <v>153</v>
      </c>
      <c r="AU146" s="228" t="s">
        <v>86</v>
      </c>
      <c r="AV146" s="13" t="s">
        <v>86</v>
      </c>
      <c r="AW146" s="13" t="s">
        <v>32</v>
      </c>
      <c r="AX146" s="13" t="s">
        <v>84</v>
      </c>
      <c r="AY146" s="228" t="s">
        <v>144</v>
      </c>
    </row>
    <row r="147" spans="1:65" s="2" customFormat="1" ht="21.75" customHeight="1">
      <c r="A147" s="34"/>
      <c r="B147" s="35"/>
      <c r="C147" s="204" t="s">
        <v>203</v>
      </c>
      <c r="D147" s="204" t="s">
        <v>147</v>
      </c>
      <c r="E147" s="205" t="s">
        <v>548</v>
      </c>
      <c r="F147" s="206" t="s">
        <v>549</v>
      </c>
      <c r="G147" s="207" t="s">
        <v>102</v>
      </c>
      <c r="H147" s="208">
        <v>9</v>
      </c>
      <c r="I147" s="209"/>
      <c r="J147" s="210">
        <f>ROUND(I147*H147,2)</f>
        <v>0</v>
      </c>
      <c r="K147" s="206" t="s">
        <v>151</v>
      </c>
      <c r="L147" s="39"/>
      <c r="M147" s="211" t="s">
        <v>1</v>
      </c>
      <c r="N147" s="212" t="s">
        <v>41</v>
      </c>
      <c r="O147" s="71"/>
      <c r="P147" s="213">
        <f>O147*H147</f>
        <v>0</v>
      </c>
      <c r="Q147" s="213">
        <v>0.71546</v>
      </c>
      <c r="R147" s="213">
        <f>Q147*H147</f>
        <v>6.43914</v>
      </c>
      <c r="S147" s="213">
        <v>0</v>
      </c>
      <c r="T147" s="214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215" t="s">
        <v>106</v>
      </c>
      <c r="AT147" s="215" t="s">
        <v>147</v>
      </c>
      <c r="AU147" s="215" t="s">
        <v>86</v>
      </c>
      <c r="AY147" s="17" t="s">
        <v>144</v>
      </c>
      <c r="BE147" s="216">
        <f>IF(N147="základní",J147,0)</f>
        <v>0</v>
      </c>
      <c r="BF147" s="216">
        <f>IF(N147="snížená",J147,0)</f>
        <v>0</v>
      </c>
      <c r="BG147" s="216">
        <f>IF(N147="zákl. přenesená",J147,0)</f>
        <v>0</v>
      </c>
      <c r="BH147" s="216">
        <f>IF(N147="sníž. přenesená",J147,0)</f>
        <v>0</v>
      </c>
      <c r="BI147" s="216">
        <f>IF(N147="nulová",J147,0)</f>
        <v>0</v>
      </c>
      <c r="BJ147" s="17" t="s">
        <v>84</v>
      </c>
      <c r="BK147" s="216">
        <f>ROUND(I147*H147,2)</f>
        <v>0</v>
      </c>
      <c r="BL147" s="17" t="s">
        <v>106</v>
      </c>
      <c r="BM147" s="215" t="s">
        <v>550</v>
      </c>
    </row>
    <row r="148" spans="2:51" s="13" customFormat="1" ht="12">
      <c r="B148" s="217"/>
      <c r="C148" s="218"/>
      <c r="D148" s="219" t="s">
        <v>153</v>
      </c>
      <c r="E148" s="220" t="s">
        <v>1</v>
      </c>
      <c r="F148" s="221" t="s">
        <v>551</v>
      </c>
      <c r="G148" s="218"/>
      <c r="H148" s="222">
        <v>9</v>
      </c>
      <c r="I148" s="223"/>
      <c r="J148" s="218"/>
      <c r="K148" s="218"/>
      <c r="L148" s="224"/>
      <c r="M148" s="225"/>
      <c r="N148" s="226"/>
      <c r="O148" s="226"/>
      <c r="P148" s="226"/>
      <c r="Q148" s="226"/>
      <c r="R148" s="226"/>
      <c r="S148" s="226"/>
      <c r="T148" s="227"/>
      <c r="AT148" s="228" t="s">
        <v>153</v>
      </c>
      <c r="AU148" s="228" t="s">
        <v>86</v>
      </c>
      <c r="AV148" s="13" t="s">
        <v>86</v>
      </c>
      <c r="AW148" s="13" t="s">
        <v>32</v>
      </c>
      <c r="AX148" s="13" t="s">
        <v>84</v>
      </c>
      <c r="AY148" s="228" t="s">
        <v>144</v>
      </c>
    </row>
    <row r="149" spans="1:65" s="2" customFormat="1" ht="21.75" customHeight="1">
      <c r="A149" s="34"/>
      <c r="B149" s="35"/>
      <c r="C149" s="204" t="s">
        <v>213</v>
      </c>
      <c r="D149" s="204" t="s">
        <v>147</v>
      </c>
      <c r="E149" s="205" t="s">
        <v>552</v>
      </c>
      <c r="F149" s="206" t="s">
        <v>553</v>
      </c>
      <c r="G149" s="207" t="s">
        <v>102</v>
      </c>
      <c r="H149" s="208">
        <v>6</v>
      </c>
      <c r="I149" s="209"/>
      <c r="J149" s="210">
        <f>ROUND(I149*H149,2)</f>
        <v>0</v>
      </c>
      <c r="K149" s="206" t="s">
        <v>151</v>
      </c>
      <c r="L149" s="39"/>
      <c r="M149" s="211" t="s">
        <v>1</v>
      </c>
      <c r="N149" s="212" t="s">
        <v>41</v>
      </c>
      <c r="O149" s="71"/>
      <c r="P149" s="213">
        <f>O149*H149</f>
        <v>0</v>
      </c>
      <c r="Q149" s="213">
        <v>0.71546</v>
      </c>
      <c r="R149" s="213">
        <f>Q149*H149</f>
        <v>4.2927599999999995</v>
      </c>
      <c r="S149" s="213">
        <v>0</v>
      </c>
      <c r="T149" s="214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215" t="s">
        <v>106</v>
      </c>
      <c r="AT149" s="215" t="s">
        <v>147</v>
      </c>
      <c r="AU149" s="215" t="s">
        <v>86</v>
      </c>
      <c r="AY149" s="17" t="s">
        <v>144</v>
      </c>
      <c r="BE149" s="216">
        <f>IF(N149="základní",J149,0)</f>
        <v>0</v>
      </c>
      <c r="BF149" s="216">
        <f>IF(N149="snížená",J149,0)</f>
        <v>0</v>
      </c>
      <c r="BG149" s="216">
        <f>IF(N149="zákl. přenesená",J149,0)</f>
        <v>0</v>
      </c>
      <c r="BH149" s="216">
        <f>IF(N149="sníž. přenesená",J149,0)</f>
        <v>0</v>
      </c>
      <c r="BI149" s="216">
        <f>IF(N149="nulová",J149,0)</f>
        <v>0</v>
      </c>
      <c r="BJ149" s="17" t="s">
        <v>84</v>
      </c>
      <c r="BK149" s="216">
        <f>ROUND(I149*H149,2)</f>
        <v>0</v>
      </c>
      <c r="BL149" s="17" t="s">
        <v>106</v>
      </c>
      <c r="BM149" s="215" t="s">
        <v>554</v>
      </c>
    </row>
    <row r="150" spans="2:51" s="13" customFormat="1" ht="12">
      <c r="B150" s="217"/>
      <c r="C150" s="218"/>
      <c r="D150" s="219" t="s">
        <v>153</v>
      </c>
      <c r="E150" s="220" t="s">
        <v>1</v>
      </c>
      <c r="F150" s="221" t="s">
        <v>555</v>
      </c>
      <c r="G150" s="218"/>
      <c r="H150" s="222">
        <v>6</v>
      </c>
      <c r="I150" s="223"/>
      <c r="J150" s="218"/>
      <c r="K150" s="218"/>
      <c r="L150" s="224"/>
      <c r="M150" s="225"/>
      <c r="N150" s="226"/>
      <c r="O150" s="226"/>
      <c r="P150" s="226"/>
      <c r="Q150" s="226"/>
      <c r="R150" s="226"/>
      <c r="S150" s="226"/>
      <c r="T150" s="227"/>
      <c r="AT150" s="228" t="s">
        <v>153</v>
      </c>
      <c r="AU150" s="228" t="s">
        <v>86</v>
      </c>
      <c r="AV150" s="13" t="s">
        <v>86</v>
      </c>
      <c r="AW150" s="13" t="s">
        <v>32</v>
      </c>
      <c r="AX150" s="13" t="s">
        <v>84</v>
      </c>
      <c r="AY150" s="228" t="s">
        <v>144</v>
      </c>
    </row>
    <row r="151" spans="1:65" s="2" customFormat="1" ht="16.5" customHeight="1">
      <c r="A151" s="34"/>
      <c r="B151" s="35"/>
      <c r="C151" s="229" t="s">
        <v>217</v>
      </c>
      <c r="D151" s="229" t="s">
        <v>238</v>
      </c>
      <c r="E151" s="230" t="s">
        <v>556</v>
      </c>
      <c r="F151" s="231" t="s">
        <v>557</v>
      </c>
      <c r="G151" s="232" t="s">
        <v>150</v>
      </c>
      <c r="H151" s="233">
        <v>15</v>
      </c>
      <c r="I151" s="234"/>
      <c r="J151" s="235">
        <f>ROUND(I151*H151,2)</f>
        <v>0</v>
      </c>
      <c r="K151" s="231" t="s">
        <v>151</v>
      </c>
      <c r="L151" s="236"/>
      <c r="M151" s="237" t="s">
        <v>1</v>
      </c>
      <c r="N151" s="238" t="s">
        <v>41</v>
      </c>
      <c r="O151" s="71"/>
      <c r="P151" s="213">
        <f>O151*H151</f>
        <v>0</v>
      </c>
      <c r="Q151" s="213">
        <v>0.0359</v>
      </c>
      <c r="R151" s="213">
        <f>Q151*H151</f>
        <v>0.5385</v>
      </c>
      <c r="S151" s="213">
        <v>0</v>
      </c>
      <c r="T151" s="214">
        <f>S151*H151</f>
        <v>0</v>
      </c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215" t="s">
        <v>184</v>
      </c>
      <c r="AT151" s="215" t="s">
        <v>238</v>
      </c>
      <c r="AU151" s="215" t="s">
        <v>86</v>
      </c>
      <c r="AY151" s="17" t="s">
        <v>144</v>
      </c>
      <c r="BE151" s="216">
        <f>IF(N151="základní",J151,0)</f>
        <v>0</v>
      </c>
      <c r="BF151" s="216">
        <f>IF(N151="snížená",J151,0)</f>
        <v>0</v>
      </c>
      <c r="BG151" s="216">
        <f>IF(N151="zákl. přenesená",J151,0)</f>
        <v>0</v>
      </c>
      <c r="BH151" s="216">
        <f>IF(N151="sníž. přenesená",J151,0)</f>
        <v>0</v>
      </c>
      <c r="BI151" s="216">
        <f>IF(N151="nulová",J151,0)</f>
        <v>0</v>
      </c>
      <c r="BJ151" s="17" t="s">
        <v>84</v>
      </c>
      <c r="BK151" s="216">
        <f>ROUND(I151*H151,2)</f>
        <v>0</v>
      </c>
      <c r="BL151" s="17" t="s">
        <v>106</v>
      </c>
      <c r="BM151" s="215" t="s">
        <v>558</v>
      </c>
    </row>
    <row r="152" spans="1:65" s="2" customFormat="1" ht="16.5" customHeight="1">
      <c r="A152" s="34"/>
      <c r="B152" s="35"/>
      <c r="C152" s="229" t="s">
        <v>8</v>
      </c>
      <c r="D152" s="229" t="s">
        <v>238</v>
      </c>
      <c r="E152" s="230" t="s">
        <v>559</v>
      </c>
      <c r="F152" s="231" t="s">
        <v>560</v>
      </c>
      <c r="G152" s="232" t="s">
        <v>273</v>
      </c>
      <c r="H152" s="233">
        <v>33.75</v>
      </c>
      <c r="I152" s="234"/>
      <c r="J152" s="235">
        <f>ROUND(I152*H152,2)</f>
        <v>0</v>
      </c>
      <c r="K152" s="231" t="s">
        <v>151</v>
      </c>
      <c r="L152" s="236"/>
      <c r="M152" s="237" t="s">
        <v>1</v>
      </c>
      <c r="N152" s="238" t="s">
        <v>41</v>
      </c>
      <c r="O152" s="71"/>
      <c r="P152" s="213">
        <f>O152*H152</f>
        <v>0</v>
      </c>
      <c r="Q152" s="213">
        <v>0.001</v>
      </c>
      <c r="R152" s="213">
        <f>Q152*H152</f>
        <v>0.03375</v>
      </c>
      <c r="S152" s="213">
        <v>0</v>
      </c>
      <c r="T152" s="214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215" t="s">
        <v>184</v>
      </c>
      <c r="AT152" s="215" t="s">
        <v>238</v>
      </c>
      <c r="AU152" s="215" t="s">
        <v>86</v>
      </c>
      <c r="AY152" s="17" t="s">
        <v>144</v>
      </c>
      <c r="BE152" s="216">
        <f>IF(N152="základní",J152,0)</f>
        <v>0</v>
      </c>
      <c r="BF152" s="216">
        <f>IF(N152="snížená",J152,0)</f>
        <v>0</v>
      </c>
      <c r="BG152" s="216">
        <f>IF(N152="zákl. přenesená",J152,0)</f>
        <v>0</v>
      </c>
      <c r="BH152" s="216">
        <f>IF(N152="sníž. přenesená",J152,0)</f>
        <v>0</v>
      </c>
      <c r="BI152" s="216">
        <f>IF(N152="nulová",J152,0)</f>
        <v>0</v>
      </c>
      <c r="BJ152" s="17" t="s">
        <v>84</v>
      </c>
      <c r="BK152" s="216">
        <f>ROUND(I152*H152,2)</f>
        <v>0</v>
      </c>
      <c r="BL152" s="17" t="s">
        <v>106</v>
      </c>
      <c r="BM152" s="215" t="s">
        <v>561</v>
      </c>
    </row>
    <row r="153" spans="2:51" s="13" customFormat="1" ht="12">
      <c r="B153" s="217"/>
      <c r="C153" s="218"/>
      <c r="D153" s="219" t="s">
        <v>153</v>
      </c>
      <c r="E153" s="220" t="s">
        <v>1</v>
      </c>
      <c r="F153" s="221" t="s">
        <v>562</v>
      </c>
      <c r="G153" s="218"/>
      <c r="H153" s="222">
        <v>33.75</v>
      </c>
      <c r="I153" s="223"/>
      <c r="J153" s="218"/>
      <c r="K153" s="218"/>
      <c r="L153" s="224"/>
      <c r="M153" s="225"/>
      <c r="N153" s="226"/>
      <c r="O153" s="226"/>
      <c r="P153" s="226"/>
      <c r="Q153" s="226"/>
      <c r="R153" s="226"/>
      <c r="S153" s="226"/>
      <c r="T153" s="227"/>
      <c r="AT153" s="228" t="s">
        <v>153</v>
      </c>
      <c r="AU153" s="228" t="s">
        <v>86</v>
      </c>
      <c r="AV153" s="13" t="s">
        <v>86</v>
      </c>
      <c r="AW153" s="13" t="s">
        <v>32</v>
      </c>
      <c r="AX153" s="13" t="s">
        <v>84</v>
      </c>
      <c r="AY153" s="228" t="s">
        <v>144</v>
      </c>
    </row>
    <row r="154" spans="1:65" s="2" customFormat="1" ht="16.5" customHeight="1">
      <c r="A154" s="34"/>
      <c r="B154" s="35"/>
      <c r="C154" s="204" t="s">
        <v>224</v>
      </c>
      <c r="D154" s="204" t="s">
        <v>147</v>
      </c>
      <c r="E154" s="205" t="s">
        <v>563</v>
      </c>
      <c r="F154" s="206" t="s">
        <v>564</v>
      </c>
      <c r="G154" s="207" t="s">
        <v>305</v>
      </c>
      <c r="H154" s="208">
        <v>17.25</v>
      </c>
      <c r="I154" s="209"/>
      <c r="J154" s="210">
        <f>ROUND(I154*H154,2)</f>
        <v>0</v>
      </c>
      <c r="K154" s="206" t="s">
        <v>187</v>
      </c>
      <c r="L154" s="39"/>
      <c r="M154" s="211" t="s">
        <v>1</v>
      </c>
      <c r="N154" s="212" t="s">
        <v>41</v>
      </c>
      <c r="O154" s="71"/>
      <c r="P154" s="213">
        <f>O154*H154</f>
        <v>0</v>
      </c>
      <c r="Q154" s="213">
        <v>0.01</v>
      </c>
      <c r="R154" s="213">
        <f>Q154*H154</f>
        <v>0.17250000000000001</v>
      </c>
      <c r="S154" s="213">
        <v>0</v>
      </c>
      <c r="T154" s="214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215" t="s">
        <v>106</v>
      </c>
      <c r="AT154" s="215" t="s">
        <v>147</v>
      </c>
      <c r="AU154" s="215" t="s">
        <v>86</v>
      </c>
      <c r="AY154" s="17" t="s">
        <v>144</v>
      </c>
      <c r="BE154" s="216">
        <f>IF(N154="základní",J154,0)</f>
        <v>0</v>
      </c>
      <c r="BF154" s="216">
        <f>IF(N154="snížená",J154,0)</f>
        <v>0</v>
      </c>
      <c r="BG154" s="216">
        <f>IF(N154="zákl. přenesená",J154,0)</f>
        <v>0</v>
      </c>
      <c r="BH154" s="216">
        <f>IF(N154="sníž. přenesená",J154,0)</f>
        <v>0</v>
      </c>
      <c r="BI154" s="216">
        <f>IF(N154="nulová",J154,0)</f>
        <v>0</v>
      </c>
      <c r="BJ154" s="17" t="s">
        <v>84</v>
      </c>
      <c r="BK154" s="216">
        <f>ROUND(I154*H154,2)</f>
        <v>0</v>
      </c>
      <c r="BL154" s="17" t="s">
        <v>106</v>
      </c>
      <c r="BM154" s="215" t="s">
        <v>565</v>
      </c>
    </row>
    <row r="155" spans="2:51" s="13" customFormat="1" ht="12">
      <c r="B155" s="217"/>
      <c r="C155" s="218"/>
      <c r="D155" s="219" t="s">
        <v>153</v>
      </c>
      <c r="E155" s="220" t="s">
        <v>1</v>
      </c>
      <c r="F155" s="221" t="s">
        <v>566</v>
      </c>
      <c r="G155" s="218"/>
      <c r="H155" s="222">
        <v>17.25</v>
      </c>
      <c r="I155" s="223"/>
      <c r="J155" s="218"/>
      <c r="K155" s="218"/>
      <c r="L155" s="224"/>
      <c r="M155" s="225"/>
      <c r="N155" s="226"/>
      <c r="O155" s="226"/>
      <c r="P155" s="226"/>
      <c r="Q155" s="226"/>
      <c r="R155" s="226"/>
      <c r="S155" s="226"/>
      <c r="T155" s="227"/>
      <c r="AT155" s="228" t="s">
        <v>153</v>
      </c>
      <c r="AU155" s="228" t="s">
        <v>86</v>
      </c>
      <c r="AV155" s="13" t="s">
        <v>86</v>
      </c>
      <c r="AW155" s="13" t="s">
        <v>32</v>
      </c>
      <c r="AX155" s="13" t="s">
        <v>84</v>
      </c>
      <c r="AY155" s="228" t="s">
        <v>144</v>
      </c>
    </row>
    <row r="156" spans="1:65" s="2" customFormat="1" ht="16.5" customHeight="1">
      <c r="A156" s="34"/>
      <c r="B156" s="35"/>
      <c r="C156" s="229" t="s">
        <v>229</v>
      </c>
      <c r="D156" s="229" t="s">
        <v>238</v>
      </c>
      <c r="E156" s="230" t="s">
        <v>567</v>
      </c>
      <c r="F156" s="231" t="s">
        <v>568</v>
      </c>
      <c r="G156" s="232" t="s">
        <v>305</v>
      </c>
      <c r="H156" s="233">
        <v>17.25</v>
      </c>
      <c r="I156" s="234"/>
      <c r="J156" s="235">
        <f>ROUND(I156*H156,2)</f>
        <v>0</v>
      </c>
      <c r="K156" s="231" t="s">
        <v>151</v>
      </c>
      <c r="L156" s="236"/>
      <c r="M156" s="237" t="s">
        <v>1</v>
      </c>
      <c r="N156" s="238" t="s">
        <v>41</v>
      </c>
      <c r="O156" s="71"/>
      <c r="P156" s="213">
        <f>O156*H156</f>
        <v>0</v>
      </c>
      <c r="Q156" s="213">
        <v>0.00032</v>
      </c>
      <c r="R156" s="213">
        <f>Q156*H156</f>
        <v>0.005520000000000001</v>
      </c>
      <c r="S156" s="213">
        <v>0</v>
      </c>
      <c r="T156" s="214">
        <f>S156*H156</f>
        <v>0</v>
      </c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R156" s="215" t="s">
        <v>184</v>
      </c>
      <c r="AT156" s="215" t="s">
        <v>238</v>
      </c>
      <c r="AU156" s="215" t="s">
        <v>86</v>
      </c>
      <c r="AY156" s="17" t="s">
        <v>144</v>
      </c>
      <c r="BE156" s="216">
        <f>IF(N156="základní",J156,0)</f>
        <v>0</v>
      </c>
      <c r="BF156" s="216">
        <f>IF(N156="snížená",J156,0)</f>
        <v>0</v>
      </c>
      <c r="BG156" s="216">
        <f>IF(N156="zákl. přenesená",J156,0)</f>
        <v>0</v>
      </c>
      <c r="BH156" s="216">
        <f>IF(N156="sníž. přenesená",J156,0)</f>
        <v>0</v>
      </c>
      <c r="BI156" s="216">
        <f>IF(N156="nulová",J156,0)</f>
        <v>0</v>
      </c>
      <c r="BJ156" s="17" t="s">
        <v>84</v>
      </c>
      <c r="BK156" s="216">
        <f>ROUND(I156*H156,2)</f>
        <v>0</v>
      </c>
      <c r="BL156" s="17" t="s">
        <v>106</v>
      </c>
      <c r="BM156" s="215" t="s">
        <v>569</v>
      </c>
    </row>
    <row r="157" spans="1:65" s="2" customFormat="1" ht="21.75" customHeight="1">
      <c r="A157" s="34"/>
      <c r="B157" s="35"/>
      <c r="C157" s="204" t="s">
        <v>233</v>
      </c>
      <c r="D157" s="204" t="s">
        <v>147</v>
      </c>
      <c r="E157" s="205" t="s">
        <v>570</v>
      </c>
      <c r="F157" s="206" t="s">
        <v>571</v>
      </c>
      <c r="G157" s="207" t="s">
        <v>92</v>
      </c>
      <c r="H157" s="208">
        <v>18</v>
      </c>
      <c r="I157" s="209"/>
      <c r="J157" s="210">
        <f>ROUND(I157*H157,2)</f>
        <v>0</v>
      </c>
      <c r="K157" s="206" t="s">
        <v>151</v>
      </c>
      <c r="L157" s="39"/>
      <c r="M157" s="211" t="s">
        <v>1</v>
      </c>
      <c r="N157" s="212" t="s">
        <v>41</v>
      </c>
      <c r="O157" s="71"/>
      <c r="P157" s="213">
        <f>O157*H157</f>
        <v>0</v>
      </c>
      <c r="Q157" s="213">
        <v>0</v>
      </c>
      <c r="R157" s="213">
        <f>Q157*H157</f>
        <v>0</v>
      </c>
      <c r="S157" s="213">
        <v>0</v>
      </c>
      <c r="T157" s="214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215" t="s">
        <v>106</v>
      </c>
      <c r="AT157" s="215" t="s">
        <v>147</v>
      </c>
      <c r="AU157" s="215" t="s">
        <v>86</v>
      </c>
      <c r="AY157" s="17" t="s">
        <v>144</v>
      </c>
      <c r="BE157" s="216">
        <f>IF(N157="základní",J157,0)</f>
        <v>0</v>
      </c>
      <c r="BF157" s="216">
        <f>IF(N157="snížená",J157,0)</f>
        <v>0</v>
      </c>
      <c r="BG157" s="216">
        <f>IF(N157="zákl. přenesená",J157,0)</f>
        <v>0</v>
      </c>
      <c r="BH157" s="216">
        <f>IF(N157="sníž. přenesená",J157,0)</f>
        <v>0</v>
      </c>
      <c r="BI157" s="216">
        <f>IF(N157="nulová",J157,0)</f>
        <v>0</v>
      </c>
      <c r="BJ157" s="17" t="s">
        <v>84</v>
      </c>
      <c r="BK157" s="216">
        <f>ROUND(I157*H157,2)</f>
        <v>0</v>
      </c>
      <c r="BL157" s="17" t="s">
        <v>106</v>
      </c>
      <c r="BM157" s="215" t="s">
        <v>572</v>
      </c>
    </row>
    <row r="158" spans="2:51" s="13" customFormat="1" ht="12">
      <c r="B158" s="217"/>
      <c r="C158" s="218"/>
      <c r="D158" s="219" t="s">
        <v>153</v>
      </c>
      <c r="E158" s="220" t="s">
        <v>1</v>
      </c>
      <c r="F158" s="221" t="s">
        <v>573</v>
      </c>
      <c r="G158" s="218"/>
      <c r="H158" s="222">
        <v>18</v>
      </c>
      <c r="I158" s="223"/>
      <c r="J158" s="218"/>
      <c r="K158" s="218"/>
      <c r="L158" s="224"/>
      <c r="M158" s="225"/>
      <c r="N158" s="226"/>
      <c r="O158" s="226"/>
      <c r="P158" s="226"/>
      <c r="Q158" s="226"/>
      <c r="R158" s="226"/>
      <c r="S158" s="226"/>
      <c r="T158" s="227"/>
      <c r="AT158" s="228" t="s">
        <v>153</v>
      </c>
      <c r="AU158" s="228" t="s">
        <v>86</v>
      </c>
      <c r="AV158" s="13" t="s">
        <v>86</v>
      </c>
      <c r="AW158" s="13" t="s">
        <v>32</v>
      </c>
      <c r="AX158" s="13" t="s">
        <v>84</v>
      </c>
      <c r="AY158" s="228" t="s">
        <v>144</v>
      </c>
    </row>
    <row r="159" spans="1:65" s="2" customFormat="1" ht="16.5" customHeight="1">
      <c r="A159" s="34"/>
      <c r="B159" s="35"/>
      <c r="C159" s="229" t="s">
        <v>237</v>
      </c>
      <c r="D159" s="229" t="s">
        <v>238</v>
      </c>
      <c r="E159" s="230" t="s">
        <v>574</v>
      </c>
      <c r="F159" s="231" t="s">
        <v>575</v>
      </c>
      <c r="G159" s="232" t="s">
        <v>206</v>
      </c>
      <c r="H159" s="233">
        <v>5.4</v>
      </c>
      <c r="I159" s="234"/>
      <c r="J159" s="235">
        <f>ROUND(I159*H159,2)</f>
        <v>0</v>
      </c>
      <c r="K159" s="231" t="s">
        <v>151</v>
      </c>
      <c r="L159" s="236"/>
      <c r="M159" s="237" t="s">
        <v>1</v>
      </c>
      <c r="N159" s="238" t="s">
        <v>41</v>
      </c>
      <c r="O159" s="71"/>
      <c r="P159" s="213">
        <f>O159*H159</f>
        <v>0</v>
      </c>
      <c r="Q159" s="213">
        <v>1</v>
      </c>
      <c r="R159" s="213">
        <f>Q159*H159</f>
        <v>5.4</v>
      </c>
      <c r="S159" s="213">
        <v>0</v>
      </c>
      <c r="T159" s="214">
        <f>S159*H159</f>
        <v>0</v>
      </c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215" t="s">
        <v>184</v>
      </c>
      <c r="AT159" s="215" t="s">
        <v>238</v>
      </c>
      <c r="AU159" s="215" t="s">
        <v>86</v>
      </c>
      <c r="AY159" s="17" t="s">
        <v>144</v>
      </c>
      <c r="BE159" s="216">
        <f>IF(N159="základní",J159,0)</f>
        <v>0</v>
      </c>
      <c r="BF159" s="216">
        <f>IF(N159="snížená",J159,0)</f>
        <v>0</v>
      </c>
      <c r="BG159" s="216">
        <f>IF(N159="zákl. přenesená",J159,0)</f>
        <v>0</v>
      </c>
      <c r="BH159" s="216">
        <f>IF(N159="sníž. přenesená",J159,0)</f>
        <v>0</v>
      </c>
      <c r="BI159" s="216">
        <f>IF(N159="nulová",J159,0)</f>
        <v>0</v>
      </c>
      <c r="BJ159" s="17" t="s">
        <v>84</v>
      </c>
      <c r="BK159" s="216">
        <f>ROUND(I159*H159,2)</f>
        <v>0</v>
      </c>
      <c r="BL159" s="17" t="s">
        <v>106</v>
      </c>
      <c r="BM159" s="215" t="s">
        <v>576</v>
      </c>
    </row>
    <row r="160" spans="2:51" s="13" customFormat="1" ht="12">
      <c r="B160" s="217"/>
      <c r="C160" s="218"/>
      <c r="D160" s="219" t="s">
        <v>153</v>
      </c>
      <c r="E160" s="220" t="s">
        <v>1</v>
      </c>
      <c r="F160" s="221" t="s">
        <v>577</v>
      </c>
      <c r="G160" s="218"/>
      <c r="H160" s="222">
        <v>5.4</v>
      </c>
      <c r="I160" s="223"/>
      <c r="J160" s="218"/>
      <c r="K160" s="218"/>
      <c r="L160" s="224"/>
      <c r="M160" s="225"/>
      <c r="N160" s="226"/>
      <c r="O160" s="226"/>
      <c r="P160" s="226"/>
      <c r="Q160" s="226"/>
      <c r="R160" s="226"/>
      <c r="S160" s="226"/>
      <c r="T160" s="227"/>
      <c r="AT160" s="228" t="s">
        <v>153</v>
      </c>
      <c r="AU160" s="228" t="s">
        <v>86</v>
      </c>
      <c r="AV160" s="13" t="s">
        <v>86</v>
      </c>
      <c r="AW160" s="13" t="s">
        <v>32</v>
      </c>
      <c r="AX160" s="13" t="s">
        <v>84</v>
      </c>
      <c r="AY160" s="228" t="s">
        <v>144</v>
      </c>
    </row>
    <row r="161" spans="1:65" s="2" customFormat="1" ht="16.5" customHeight="1">
      <c r="A161" s="34"/>
      <c r="B161" s="35"/>
      <c r="C161" s="204" t="s">
        <v>244</v>
      </c>
      <c r="D161" s="204" t="s">
        <v>147</v>
      </c>
      <c r="E161" s="205" t="s">
        <v>578</v>
      </c>
      <c r="F161" s="206" t="s">
        <v>579</v>
      </c>
      <c r="G161" s="207" t="s">
        <v>305</v>
      </c>
      <c r="H161" s="208">
        <v>6</v>
      </c>
      <c r="I161" s="209"/>
      <c r="J161" s="210">
        <f>ROUND(I161*H161,2)</f>
        <v>0</v>
      </c>
      <c r="K161" s="206" t="s">
        <v>187</v>
      </c>
      <c r="L161" s="39"/>
      <c r="M161" s="211" t="s">
        <v>1</v>
      </c>
      <c r="N161" s="212" t="s">
        <v>41</v>
      </c>
      <c r="O161" s="71"/>
      <c r="P161" s="213">
        <f>O161*H161</f>
        <v>0</v>
      </c>
      <c r="Q161" s="213">
        <v>0.00116</v>
      </c>
      <c r="R161" s="213">
        <f>Q161*H161</f>
        <v>0.00696</v>
      </c>
      <c r="S161" s="213">
        <v>0</v>
      </c>
      <c r="T161" s="214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215" t="s">
        <v>106</v>
      </c>
      <c r="AT161" s="215" t="s">
        <v>147</v>
      </c>
      <c r="AU161" s="215" t="s">
        <v>86</v>
      </c>
      <c r="AY161" s="17" t="s">
        <v>144</v>
      </c>
      <c r="BE161" s="216">
        <f>IF(N161="základní",J161,0)</f>
        <v>0</v>
      </c>
      <c r="BF161" s="216">
        <f>IF(N161="snížená",J161,0)</f>
        <v>0</v>
      </c>
      <c r="BG161" s="216">
        <f>IF(N161="zákl. přenesená",J161,0)</f>
        <v>0</v>
      </c>
      <c r="BH161" s="216">
        <f>IF(N161="sníž. přenesená",J161,0)</f>
        <v>0</v>
      </c>
      <c r="BI161" s="216">
        <f>IF(N161="nulová",J161,0)</f>
        <v>0</v>
      </c>
      <c r="BJ161" s="17" t="s">
        <v>84</v>
      </c>
      <c r="BK161" s="216">
        <f>ROUND(I161*H161,2)</f>
        <v>0</v>
      </c>
      <c r="BL161" s="17" t="s">
        <v>106</v>
      </c>
      <c r="BM161" s="215" t="s">
        <v>580</v>
      </c>
    </row>
    <row r="162" spans="2:51" s="13" customFormat="1" ht="12">
      <c r="B162" s="217"/>
      <c r="C162" s="218"/>
      <c r="D162" s="219" t="s">
        <v>153</v>
      </c>
      <c r="E162" s="220" t="s">
        <v>1</v>
      </c>
      <c r="F162" s="221" t="s">
        <v>581</v>
      </c>
      <c r="G162" s="218"/>
      <c r="H162" s="222">
        <v>6</v>
      </c>
      <c r="I162" s="223"/>
      <c r="J162" s="218"/>
      <c r="K162" s="218"/>
      <c r="L162" s="224"/>
      <c r="M162" s="225"/>
      <c r="N162" s="226"/>
      <c r="O162" s="226"/>
      <c r="P162" s="226"/>
      <c r="Q162" s="226"/>
      <c r="R162" s="226"/>
      <c r="S162" s="226"/>
      <c r="T162" s="227"/>
      <c r="AT162" s="228" t="s">
        <v>153</v>
      </c>
      <c r="AU162" s="228" t="s">
        <v>86</v>
      </c>
      <c r="AV162" s="13" t="s">
        <v>86</v>
      </c>
      <c r="AW162" s="13" t="s">
        <v>32</v>
      </c>
      <c r="AX162" s="13" t="s">
        <v>84</v>
      </c>
      <c r="AY162" s="228" t="s">
        <v>144</v>
      </c>
    </row>
    <row r="163" spans="1:65" s="2" customFormat="1" ht="16.5" customHeight="1">
      <c r="A163" s="34"/>
      <c r="B163" s="35"/>
      <c r="C163" s="229" t="s">
        <v>7</v>
      </c>
      <c r="D163" s="229" t="s">
        <v>238</v>
      </c>
      <c r="E163" s="230" t="s">
        <v>582</v>
      </c>
      <c r="F163" s="231" t="s">
        <v>583</v>
      </c>
      <c r="G163" s="232" t="s">
        <v>150</v>
      </c>
      <c r="H163" s="233">
        <v>3</v>
      </c>
      <c r="I163" s="234"/>
      <c r="J163" s="235">
        <f>ROUND(I163*H163,2)</f>
        <v>0</v>
      </c>
      <c r="K163" s="231" t="s">
        <v>187</v>
      </c>
      <c r="L163" s="236"/>
      <c r="M163" s="237" t="s">
        <v>1</v>
      </c>
      <c r="N163" s="238" t="s">
        <v>41</v>
      </c>
      <c r="O163" s="71"/>
      <c r="P163" s="213">
        <f>O163*H163</f>
        <v>0</v>
      </c>
      <c r="Q163" s="213">
        <v>0.0373</v>
      </c>
      <c r="R163" s="213">
        <f>Q163*H163</f>
        <v>0.1119</v>
      </c>
      <c r="S163" s="213">
        <v>0</v>
      </c>
      <c r="T163" s="214">
        <f>S163*H163</f>
        <v>0</v>
      </c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R163" s="215" t="s">
        <v>184</v>
      </c>
      <c r="AT163" s="215" t="s">
        <v>238</v>
      </c>
      <c r="AU163" s="215" t="s">
        <v>86</v>
      </c>
      <c r="AY163" s="17" t="s">
        <v>144</v>
      </c>
      <c r="BE163" s="216">
        <f>IF(N163="základní",J163,0)</f>
        <v>0</v>
      </c>
      <c r="BF163" s="216">
        <f>IF(N163="snížená",J163,0)</f>
        <v>0</v>
      </c>
      <c r="BG163" s="216">
        <f>IF(N163="zákl. přenesená",J163,0)</f>
        <v>0</v>
      </c>
      <c r="BH163" s="216">
        <f>IF(N163="sníž. přenesená",J163,0)</f>
        <v>0</v>
      </c>
      <c r="BI163" s="216">
        <f>IF(N163="nulová",J163,0)</f>
        <v>0</v>
      </c>
      <c r="BJ163" s="17" t="s">
        <v>84</v>
      </c>
      <c r="BK163" s="216">
        <f>ROUND(I163*H163,2)</f>
        <v>0</v>
      </c>
      <c r="BL163" s="17" t="s">
        <v>106</v>
      </c>
      <c r="BM163" s="215" t="s">
        <v>584</v>
      </c>
    </row>
    <row r="164" spans="2:63" s="12" customFormat="1" ht="22.9" customHeight="1">
      <c r="B164" s="188"/>
      <c r="C164" s="189"/>
      <c r="D164" s="190" t="s">
        <v>75</v>
      </c>
      <c r="E164" s="202" t="s">
        <v>418</v>
      </c>
      <c r="F164" s="202" t="s">
        <v>585</v>
      </c>
      <c r="G164" s="189"/>
      <c r="H164" s="189"/>
      <c r="I164" s="192"/>
      <c r="J164" s="203">
        <f>BK164</f>
        <v>0</v>
      </c>
      <c r="K164" s="189"/>
      <c r="L164" s="194"/>
      <c r="M164" s="195"/>
      <c r="N164" s="196"/>
      <c r="O164" s="196"/>
      <c r="P164" s="197">
        <f>SUM(P165:P176)</f>
        <v>0</v>
      </c>
      <c r="Q164" s="196"/>
      <c r="R164" s="197">
        <f>SUM(R165:R176)</f>
        <v>4.2016100000000005</v>
      </c>
      <c r="S164" s="196"/>
      <c r="T164" s="198">
        <f>SUM(T165:T176)</f>
        <v>0</v>
      </c>
      <c r="AR164" s="199" t="s">
        <v>84</v>
      </c>
      <c r="AT164" s="200" t="s">
        <v>75</v>
      </c>
      <c r="AU164" s="200" t="s">
        <v>84</v>
      </c>
      <c r="AY164" s="199" t="s">
        <v>144</v>
      </c>
      <c r="BK164" s="201">
        <f>SUM(BK165:BK176)</f>
        <v>0</v>
      </c>
    </row>
    <row r="165" spans="1:65" s="2" customFormat="1" ht="21.75" customHeight="1">
      <c r="A165" s="34"/>
      <c r="B165" s="35"/>
      <c r="C165" s="204" t="s">
        <v>103</v>
      </c>
      <c r="D165" s="204" t="s">
        <v>147</v>
      </c>
      <c r="E165" s="205" t="s">
        <v>530</v>
      </c>
      <c r="F165" s="206" t="s">
        <v>531</v>
      </c>
      <c r="G165" s="207" t="s">
        <v>92</v>
      </c>
      <c r="H165" s="208">
        <v>2.1</v>
      </c>
      <c r="I165" s="209"/>
      <c r="J165" s="210">
        <f>ROUND(I165*H165,2)</f>
        <v>0</v>
      </c>
      <c r="K165" s="206" t="s">
        <v>151</v>
      </c>
      <c r="L165" s="39"/>
      <c r="M165" s="211" t="s">
        <v>1</v>
      </c>
      <c r="N165" s="212" t="s">
        <v>41</v>
      </c>
      <c r="O165" s="71"/>
      <c r="P165" s="213">
        <f>O165*H165</f>
        <v>0</v>
      </c>
      <c r="Q165" s="213">
        <v>0</v>
      </c>
      <c r="R165" s="213">
        <f>Q165*H165</f>
        <v>0</v>
      </c>
      <c r="S165" s="213">
        <v>0</v>
      </c>
      <c r="T165" s="214">
        <f>S165*H165</f>
        <v>0</v>
      </c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R165" s="215" t="s">
        <v>106</v>
      </c>
      <c r="AT165" s="215" t="s">
        <v>147</v>
      </c>
      <c r="AU165" s="215" t="s">
        <v>86</v>
      </c>
      <c r="AY165" s="17" t="s">
        <v>144</v>
      </c>
      <c r="BE165" s="216">
        <f>IF(N165="základní",J165,0)</f>
        <v>0</v>
      </c>
      <c r="BF165" s="216">
        <f>IF(N165="snížená",J165,0)</f>
        <v>0</v>
      </c>
      <c r="BG165" s="216">
        <f>IF(N165="zákl. přenesená",J165,0)</f>
        <v>0</v>
      </c>
      <c r="BH165" s="216">
        <f>IF(N165="sníž. přenesená",J165,0)</f>
        <v>0</v>
      </c>
      <c r="BI165" s="216">
        <f>IF(N165="nulová",J165,0)</f>
        <v>0</v>
      </c>
      <c r="BJ165" s="17" t="s">
        <v>84</v>
      </c>
      <c r="BK165" s="216">
        <f>ROUND(I165*H165,2)</f>
        <v>0</v>
      </c>
      <c r="BL165" s="17" t="s">
        <v>106</v>
      </c>
      <c r="BM165" s="215" t="s">
        <v>586</v>
      </c>
    </row>
    <row r="166" spans="2:51" s="13" customFormat="1" ht="12">
      <c r="B166" s="217"/>
      <c r="C166" s="218"/>
      <c r="D166" s="219" t="s">
        <v>153</v>
      </c>
      <c r="E166" s="220" t="s">
        <v>500</v>
      </c>
      <c r="F166" s="221" t="s">
        <v>587</v>
      </c>
      <c r="G166" s="218"/>
      <c r="H166" s="222">
        <v>2.1</v>
      </c>
      <c r="I166" s="223"/>
      <c r="J166" s="218"/>
      <c r="K166" s="218"/>
      <c r="L166" s="224"/>
      <c r="M166" s="225"/>
      <c r="N166" s="226"/>
      <c r="O166" s="226"/>
      <c r="P166" s="226"/>
      <c r="Q166" s="226"/>
      <c r="R166" s="226"/>
      <c r="S166" s="226"/>
      <c r="T166" s="227"/>
      <c r="AT166" s="228" t="s">
        <v>153</v>
      </c>
      <c r="AU166" s="228" t="s">
        <v>86</v>
      </c>
      <c r="AV166" s="13" t="s">
        <v>86</v>
      </c>
      <c r="AW166" s="13" t="s">
        <v>32</v>
      </c>
      <c r="AX166" s="13" t="s">
        <v>84</v>
      </c>
      <c r="AY166" s="228" t="s">
        <v>144</v>
      </c>
    </row>
    <row r="167" spans="1:65" s="2" customFormat="1" ht="21.75" customHeight="1">
      <c r="A167" s="34"/>
      <c r="B167" s="35"/>
      <c r="C167" s="204" t="s">
        <v>474</v>
      </c>
      <c r="D167" s="204" t="s">
        <v>147</v>
      </c>
      <c r="E167" s="205" t="s">
        <v>534</v>
      </c>
      <c r="F167" s="206" t="s">
        <v>535</v>
      </c>
      <c r="G167" s="207" t="s">
        <v>92</v>
      </c>
      <c r="H167" s="208">
        <v>2.1</v>
      </c>
      <c r="I167" s="209"/>
      <c r="J167" s="210">
        <f>ROUND(I167*H167,2)</f>
        <v>0</v>
      </c>
      <c r="K167" s="206" t="s">
        <v>151</v>
      </c>
      <c r="L167" s="39"/>
      <c r="M167" s="211" t="s">
        <v>1</v>
      </c>
      <c r="N167" s="212" t="s">
        <v>41</v>
      </c>
      <c r="O167" s="71"/>
      <c r="P167" s="213">
        <f>O167*H167</f>
        <v>0</v>
      </c>
      <c r="Q167" s="213">
        <v>0</v>
      </c>
      <c r="R167" s="213">
        <f>Q167*H167</f>
        <v>0</v>
      </c>
      <c r="S167" s="213">
        <v>0</v>
      </c>
      <c r="T167" s="214">
        <f>S167*H167</f>
        <v>0</v>
      </c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215" t="s">
        <v>106</v>
      </c>
      <c r="AT167" s="215" t="s">
        <v>147</v>
      </c>
      <c r="AU167" s="215" t="s">
        <v>86</v>
      </c>
      <c r="AY167" s="17" t="s">
        <v>144</v>
      </c>
      <c r="BE167" s="216">
        <f>IF(N167="základní",J167,0)</f>
        <v>0</v>
      </c>
      <c r="BF167" s="216">
        <f>IF(N167="snížená",J167,0)</f>
        <v>0</v>
      </c>
      <c r="BG167" s="216">
        <f>IF(N167="zákl. přenesená",J167,0)</f>
        <v>0</v>
      </c>
      <c r="BH167" s="216">
        <f>IF(N167="sníž. přenesená",J167,0)</f>
        <v>0</v>
      </c>
      <c r="BI167" s="216">
        <f>IF(N167="nulová",J167,0)</f>
        <v>0</v>
      </c>
      <c r="BJ167" s="17" t="s">
        <v>84</v>
      </c>
      <c r="BK167" s="216">
        <f>ROUND(I167*H167,2)</f>
        <v>0</v>
      </c>
      <c r="BL167" s="17" t="s">
        <v>106</v>
      </c>
      <c r="BM167" s="215" t="s">
        <v>588</v>
      </c>
    </row>
    <row r="168" spans="2:51" s="13" customFormat="1" ht="12">
      <c r="B168" s="217"/>
      <c r="C168" s="218"/>
      <c r="D168" s="219" t="s">
        <v>153</v>
      </c>
      <c r="E168" s="220" t="s">
        <v>1</v>
      </c>
      <c r="F168" s="221" t="s">
        <v>500</v>
      </c>
      <c r="G168" s="218"/>
      <c r="H168" s="222">
        <v>2.1</v>
      </c>
      <c r="I168" s="223"/>
      <c r="J168" s="218"/>
      <c r="K168" s="218"/>
      <c r="L168" s="224"/>
      <c r="M168" s="225"/>
      <c r="N168" s="226"/>
      <c r="O168" s="226"/>
      <c r="P168" s="226"/>
      <c r="Q168" s="226"/>
      <c r="R168" s="226"/>
      <c r="S168" s="226"/>
      <c r="T168" s="227"/>
      <c r="AT168" s="228" t="s">
        <v>153</v>
      </c>
      <c r="AU168" s="228" t="s">
        <v>86</v>
      </c>
      <c r="AV168" s="13" t="s">
        <v>86</v>
      </c>
      <c r="AW168" s="13" t="s">
        <v>32</v>
      </c>
      <c r="AX168" s="13" t="s">
        <v>84</v>
      </c>
      <c r="AY168" s="228" t="s">
        <v>144</v>
      </c>
    </row>
    <row r="169" spans="1:65" s="2" customFormat="1" ht="21.75" customHeight="1">
      <c r="A169" s="34"/>
      <c r="B169" s="35"/>
      <c r="C169" s="204" t="s">
        <v>476</v>
      </c>
      <c r="D169" s="204" t="s">
        <v>147</v>
      </c>
      <c r="E169" s="205" t="s">
        <v>589</v>
      </c>
      <c r="F169" s="206" t="s">
        <v>590</v>
      </c>
      <c r="G169" s="207" t="s">
        <v>92</v>
      </c>
      <c r="H169" s="208">
        <v>2.25</v>
      </c>
      <c r="I169" s="209"/>
      <c r="J169" s="210">
        <f>ROUND(I169*H169,2)</f>
        <v>0</v>
      </c>
      <c r="K169" s="206" t="s">
        <v>151</v>
      </c>
      <c r="L169" s="39"/>
      <c r="M169" s="211" t="s">
        <v>1</v>
      </c>
      <c r="N169" s="212" t="s">
        <v>41</v>
      </c>
      <c r="O169" s="71"/>
      <c r="P169" s="213">
        <f>O169*H169</f>
        <v>0</v>
      </c>
      <c r="Q169" s="213">
        <v>0</v>
      </c>
      <c r="R169" s="213">
        <f>Q169*H169</f>
        <v>0</v>
      </c>
      <c r="S169" s="213">
        <v>0</v>
      </c>
      <c r="T169" s="214">
        <f>S169*H169</f>
        <v>0</v>
      </c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215" t="s">
        <v>106</v>
      </c>
      <c r="AT169" s="215" t="s">
        <v>147</v>
      </c>
      <c r="AU169" s="215" t="s">
        <v>86</v>
      </c>
      <c r="AY169" s="17" t="s">
        <v>144</v>
      </c>
      <c r="BE169" s="216">
        <f>IF(N169="základní",J169,0)</f>
        <v>0</v>
      </c>
      <c r="BF169" s="216">
        <f>IF(N169="snížená",J169,0)</f>
        <v>0</v>
      </c>
      <c r="BG169" s="216">
        <f>IF(N169="zákl. přenesená",J169,0)</f>
        <v>0</v>
      </c>
      <c r="BH169" s="216">
        <f>IF(N169="sníž. přenesená",J169,0)</f>
        <v>0</v>
      </c>
      <c r="BI169" s="216">
        <f>IF(N169="nulová",J169,0)</f>
        <v>0</v>
      </c>
      <c r="BJ169" s="17" t="s">
        <v>84</v>
      </c>
      <c r="BK169" s="216">
        <f>ROUND(I169*H169,2)</f>
        <v>0</v>
      </c>
      <c r="BL169" s="17" t="s">
        <v>106</v>
      </c>
      <c r="BM169" s="215" t="s">
        <v>591</v>
      </c>
    </row>
    <row r="170" spans="2:51" s="13" customFormat="1" ht="12">
      <c r="B170" s="217"/>
      <c r="C170" s="218"/>
      <c r="D170" s="219" t="s">
        <v>153</v>
      </c>
      <c r="E170" s="220" t="s">
        <v>1</v>
      </c>
      <c r="F170" s="221" t="s">
        <v>592</v>
      </c>
      <c r="G170" s="218"/>
      <c r="H170" s="222">
        <v>2.25</v>
      </c>
      <c r="I170" s="223"/>
      <c r="J170" s="218"/>
      <c r="K170" s="218"/>
      <c r="L170" s="224"/>
      <c r="M170" s="225"/>
      <c r="N170" s="226"/>
      <c r="O170" s="226"/>
      <c r="P170" s="226"/>
      <c r="Q170" s="226"/>
      <c r="R170" s="226"/>
      <c r="S170" s="226"/>
      <c r="T170" s="227"/>
      <c r="AT170" s="228" t="s">
        <v>153</v>
      </c>
      <c r="AU170" s="228" t="s">
        <v>86</v>
      </c>
      <c r="AV170" s="13" t="s">
        <v>86</v>
      </c>
      <c r="AW170" s="13" t="s">
        <v>32</v>
      </c>
      <c r="AX170" s="13" t="s">
        <v>84</v>
      </c>
      <c r="AY170" s="228" t="s">
        <v>144</v>
      </c>
    </row>
    <row r="171" spans="1:65" s="2" customFormat="1" ht="21.75" customHeight="1">
      <c r="A171" s="34"/>
      <c r="B171" s="35"/>
      <c r="C171" s="204" t="s">
        <v>478</v>
      </c>
      <c r="D171" s="204" t="s">
        <v>147</v>
      </c>
      <c r="E171" s="205" t="s">
        <v>593</v>
      </c>
      <c r="F171" s="206" t="s">
        <v>594</v>
      </c>
      <c r="G171" s="207" t="s">
        <v>92</v>
      </c>
      <c r="H171" s="208">
        <v>2.25</v>
      </c>
      <c r="I171" s="209"/>
      <c r="J171" s="210">
        <f>ROUND(I171*H171,2)</f>
        <v>0</v>
      </c>
      <c r="K171" s="206" t="s">
        <v>151</v>
      </c>
      <c r="L171" s="39"/>
      <c r="M171" s="211" t="s">
        <v>1</v>
      </c>
      <c r="N171" s="212" t="s">
        <v>41</v>
      </c>
      <c r="O171" s="71"/>
      <c r="P171" s="213">
        <f>O171*H171</f>
        <v>0</v>
      </c>
      <c r="Q171" s="213">
        <v>0</v>
      </c>
      <c r="R171" s="213">
        <f>Q171*H171</f>
        <v>0</v>
      </c>
      <c r="S171" s="213">
        <v>0</v>
      </c>
      <c r="T171" s="214">
        <f>S171*H171</f>
        <v>0</v>
      </c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R171" s="215" t="s">
        <v>106</v>
      </c>
      <c r="AT171" s="215" t="s">
        <v>147</v>
      </c>
      <c r="AU171" s="215" t="s">
        <v>86</v>
      </c>
      <c r="AY171" s="17" t="s">
        <v>144</v>
      </c>
      <c r="BE171" s="216">
        <f>IF(N171="základní",J171,0)</f>
        <v>0</v>
      </c>
      <c r="BF171" s="216">
        <f>IF(N171="snížená",J171,0)</f>
        <v>0</v>
      </c>
      <c r="BG171" s="216">
        <f>IF(N171="zákl. přenesená",J171,0)</f>
        <v>0</v>
      </c>
      <c r="BH171" s="216">
        <f>IF(N171="sníž. přenesená",J171,0)</f>
        <v>0</v>
      </c>
      <c r="BI171" s="216">
        <f>IF(N171="nulová",J171,0)</f>
        <v>0</v>
      </c>
      <c r="BJ171" s="17" t="s">
        <v>84</v>
      </c>
      <c r="BK171" s="216">
        <f>ROUND(I171*H171,2)</f>
        <v>0</v>
      </c>
      <c r="BL171" s="17" t="s">
        <v>106</v>
      </c>
      <c r="BM171" s="215" t="s">
        <v>595</v>
      </c>
    </row>
    <row r="172" spans="1:65" s="2" customFormat="1" ht="21.75" customHeight="1">
      <c r="A172" s="34"/>
      <c r="B172" s="35"/>
      <c r="C172" s="204" t="s">
        <v>480</v>
      </c>
      <c r="D172" s="204" t="s">
        <v>147</v>
      </c>
      <c r="E172" s="205" t="s">
        <v>596</v>
      </c>
      <c r="F172" s="206" t="s">
        <v>597</v>
      </c>
      <c r="G172" s="207" t="s">
        <v>92</v>
      </c>
      <c r="H172" s="208">
        <v>2.1</v>
      </c>
      <c r="I172" s="209"/>
      <c r="J172" s="210">
        <f>ROUND(I172*H172,2)</f>
        <v>0</v>
      </c>
      <c r="K172" s="206" t="s">
        <v>151</v>
      </c>
      <c r="L172" s="39"/>
      <c r="M172" s="211" t="s">
        <v>1</v>
      </c>
      <c r="N172" s="212" t="s">
        <v>41</v>
      </c>
      <c r="O172" s="71"/>
      <c r="P172" s="213">
        <f>O172*H172</f>
        <v>0</v>
      </c>
      <c r="Q172" s="213">
        <v>0</v>
      </c>
      <c r="R172" s="213">
        <f>Q172*H172</f>
        <v>0</v>
      </c>
      <c r="S172" s="213">
        <v>0</v>
      </c>
      <c r="T172" s="214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215" t="s">
        <v>106</v>
      </c>
      <c r="AT172" s="215" t="s">
        <v>147</v>
      </c>
      <c r="AU172" s="215" t="s">
        <v>86</v>
      </c>
      <c r="AY172" s="17" t="s">
        <v>144</v>
      </c>
      <c r="BE172" s="216">
        <f>IF(N172="základní",J172,0)</f>
        <v>0</v>
      </c>
      <c r="BF172" s="216">
        <f>IF(N172="snížená",J172,0)</f>
        <v>0</v>
      </c>
      <c r="BG172" s="216">
        <f>IF(N172="zákl. přenesená",J172,0)</f>
        <v>0</v>
      </c>
      <c r="BH172" s="216">
        <f>IF(N172="sníž. přenesená",J172,0)</f>
        <v>0</v>
      </c>
      <c r="BI172" s="216">
        <f>IF(N172="nulová",J172,0)</f>
        <v>0</v>
      </c>
      <c r="BJ172" s="17" t="s">
        <v>84</v>
      </c>
      <c r="BK172" s="216">
        <f>ROUND(I172*H172,2)</f>
        <v>0</v>
      </c>
      <c r="BL172" s="17" t="s">
        <v>106</v>
      </c>
      <c r="BM172" s="215" t="s">
        <v>598</v>
      </c>
    </row>
    <row r="173" spans="2:51" s="13" customFormat="1" ht="12">
      <c r="B173" s="217"/>
      <c r="C173" s="218"/>
      <c r="D173" s="219" t="s">
        <v>153</v>
      </c>
      <c r="E173" s="220" t="s">
        <v>1</v>
      </c>
      <c r="F173" s="221" t="s">
        <v>500</v>
      </c>
      <c r="G173" s="218"/>
      <c r="H173" s="222">
        <v>2.1</v>
      </c>
      <c r="I173" s="223"/>
      <c r="J173" s="218"/>
      <c r="K173" s="218"/>
      <c r="L173" s="224"/>
      <c r="M173" s="225"/>
      <c r="N173" s="226"/>
      <c r="O173" s="226"/>
      <c r="P173" s="226"/>
      <c r="Q173" s="226"/>
      <c r="R173" s="226"/>
      <c r="S173" s="226"/>
      <c r="T173" s="227"/>
      <c r="AT173" s="228" t="s">
        <v>153</v>
      </c>
      <c r="AU173" s="228" t="s">
        <v>86</v>
      </c>
      <c r="AV173" s="13" t="s">
        <v>86</v>
      </c>
      <c r="AW173" s="13" t="s">
        <v>32</v>
      </c>
      <c r="AX173" s="13" t="s">
        <v>84</v>
      </c>
      <c r="AY173" s="228" t="s">
        <v>144</v>
      </c>
    </row>
    <row r="174" spans="1:65" s="2" customFormat="1" ht="16.5" customHeight="1">
      <c r="A174" s="34"/>
      <c r="B174" s="35"/>
      <c r="C174" s="204" t="s">
        <v>485</v>
      </c>
      <c r="D174" s="204" t="s">
        <v>147</v>
      </c>
      <c r="E174" s="205" t="s">
        <v>599</v>
      </c>
      <c r="F174" s="206" t="s">
        <v>600</v>
      </c>
      <c r="G174" s="207" t="s">
        <v>102</v>
      </c>
      <c r="H174" s="208">
        <v>7</v>
      </c>
      <c r="I174" s="209"/>
      <c r="J174" s="210">
        <f>ROUND(I174*H174,2)</f>
        <v>0</v>
      </c>
      <c r="K174" s="206" t="s">
        <v>187</v>
      </c>
      <c r="L174" s="39"/>
      <c r="M174" s="211" t="s">
        <v>1</v>
      </c>
      <c r="N174" s="212" t="s">
        <v>41</v>
      </c>
      <c r="O174" s="71"/>
      <c r="P174" s="213">
        <f>O174*H174</f>
        <v>0</v>
      </c>
      <c r="Q174" s="213">
        <v>0.60023</v>
      </c>
      <c r="R174" s="213">
        <f>Q174*H174</f>
        <v>4.2016100000000005</v>
      </c>
      <c r="S174" s="213">
        <v>0</v>
      </c>
      <c r="T174" s="214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215" t="s">
        <v>106</v>
      </c>
      <c r="AT174" s="215" t="s">
        <v>147</v>
      </c>
      <c r="AU174" s="215" t="s">
        <v>86</v>
      </c>
      <c r="AY174" s="17" t="s">
        <v>144</v>
      </c>
      <c r="BE174" s="216">
        <f>IF(N174="základní",J174,0)</f>
        <v>0</v>
      </c>
      <c r="BF174" s="216">
        <f>IF(N174="snížená",J174,0)</f>
        <v>0</v>
      </c>
      <c r="BG174" s="216">
        <f>IF(N174="zákl. přenesená",J174,0)</f>
        <v>0</v>
      </c>
      <c r="BH174" s="216">
        <f>IF(N174="sníž. přenesená",J174,0)</f>
        <v>0</v>
      </c>
      <c r="BI174" s="216">
        <f>IF(N174="nulová",J174,0)</f>
        <v>0</v>
      </c>
      <c r="BJ174" s="17" t="s">
        <v>84</v>
      </c>
      <c r="BK174" s="216">
        <f>ROUND(I174*H174,2)</f>
        <v>0</v>
      </c>
      <c r="BL174" s="17" t="s">
        <v>106</v>
      </c>
      <c r="BM174" s="215" t="s">
        <v>601</v>
      </c>
    </row>
    <row r="175" spans="2:51" s="13" customFormat="1" ht="12">
      <c r="B175" s="217"/>
      <c r="C175" s="218"/>
      <c r="D175" s="219" t="s">
        <v>153</v>
      </c>
      <c r="E175" s="220" t="s">
        <v>1</v>
      </c>
      <c r="F175" s="221" t="s">
        <v>498</v>
      </c>
      <c r="G175" s="218"/>
      <c r="H175" s="222">
        <v>7</v>
      </c>
      <c r="I175" s="223"/>
      <c r="J175" s="218"/>
      <c r="K175" s="218"/>
      <c r="L175" s="224"/>
      <c r="M175" s="225"/>
      <c r="N175" s="226"/>
      <c r="O175" s="226"/>
      <c r="P175" s="226"/>
      <c r="Q175" s="226"/>
      <c r="R175" s="226"/>
      <c r="S175" s="226"/>
      <c r="T175" s="227"/>
      <c r="AT175" s="228" t="s">
        <v>153</v>
      </c>
      <c r="AU175" s="228" t="s">
        <v>86</v>
      </c>
      <c r="AV175" s="13" t="s">
        <v>86</v>
      </c>
      <c r="AW175" s="13" t="s">
        <v>32</v>
      </c>
      <c r="AX175" s="13" t="s">
        <v>84</v>
      </c>
      <c r="AY175" s="228" t="s">
        <v>144</v>
      </c>
    </row>
    <row r="176" spans="1:65" s="2" customFormat="1" ht="21.75" customHeight="1">
      <c r="A176" s="34"/>
      <c r="B176" s="35"/>
      <c r="C176" s="204" t="s">
        <v>489</v>
      </c>
      <c r="D176" s="204" t="s">
        <v>147</v>
      </c>
      <c r="E176" s="205" t="s">
        <v>602</v>
      </c>
      <c r="F176" s="206" t="s">
        <v>603</v>
      </c>
      <c r="G176" s="207" t="s">
        <v>150</v>
      </c>
      <c r="H176" s="208">
        <v>15</v>
      </c>
      <c r="I176" s="209"/>
      <c r="J176" s="210">
        <f>ROUND(I176*H176,2)</f>
        <v>0</v>
      </c>
      <c r="K176" s="206" t="s">
        <v>187</v>
      </c>
      <c r="L176" s="39"/>
      <c r="M176" s="211" t="s">
        <v>1</v>
      </c>
      <c r="N176" s="212" t="s">
        <v>41</v>
      </c>
      <c r="O176" s="71"/>
      <c r="P176" s="213">
        <f>O176*H176</f>
        <v>0</v>
      </c>
      <c r="Q176" s="213">
        <v>0</v>
      </c>
      <c r="R176" s="213">
        <f>Q176*H176</f>
        <v>0</v>
      </c>
      <c r="S176" s="213">
        <v>0</v>
      </c>
      <c r="T176" s="214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215" t="s">
        <v>106</v>
      </c>
      <c r="AT176" s="215" t="s">
        <v>147</v>
      </c>
      <c r="AU176" s="215" t="s">
        <v>86</v>
      </c>
      <c r="AY176" s="17" t="s">
        <v>144</v>
      </c>
      <c r="BE176" s="216">
        <f>IF(N176="základní",J176,0)</f>
        <v>0</v>
      </c>
      <c r="BF176" s="216">
        <f>IF(N176="snížená",J176,0)</f>
        <v>0</v>
      </c>
      <c r="BG176" s="216">
        <f>IF(N176="zákl. přenesená",J176,0)</f>
        <v>0</v>
      </c>
      <c r="BH176" s="216">
        <f>IF(N176="sníž. přenesená",J176,0)</f>
        <v>0</v>
      </c>
      <c r="BI176" s="216">
        <f>IF(N176="nulová",J176,0)</f>
        <v>0</v>
      </c>
      <c r="BJ176" s="17" t="s">
        <v>84</v>
      </c>
      <c r="BK176" s="216">
        <f>ROUND(I176*H176,2)</f>
        <v>0</v>
      </c>
      <c r="BL176" s="17" t="s">
        <v>106</v>
      </c>
      <c r="BM176" s="215" t="s">
        <v>604</v>
      </c>
    </row>
    <row r="177" spans="2:63" s="12" customFormat="1" ht="22.9" customHeight="1">
      <c r="B177" s="188"/>
      <c r="C177" s="189"/>
      <c r="D177" s="190" t="s">
        <v>75</v>
      </c>
      <c r="E177" s="202" t="s">
        <v>446</v>
      </c>
      <c r="F177" s="202" t="s">
        <v>447</v>
      </c>
      <c r="G177" s="189"/>
      <c r="H177" s="189"/>
      <c r="I177" s="192"/>
      <c r="J177" s="203">
        <f>BK177</f>
        <v>0</v>
      </c>
      <c r="K177" s="189"/>
      <c r="L177" s="194"/>
      <c r="M177" s="195"/>
      <c r="N177" s="196"/>
      <c r="O177" s="196"/>
      <c r="P177" s="197">
        <f>SUM(P178:P179)</f>
        <v>0</v>
      </c>
      <c r="Q177" s="196"/>
      <c r="R177" s="197">
        <f>SUM(R178:R179)</f>
        <v>0</v>
      </c>
      <c r="S177" s="196"/>
      <c r="T177" s="198">
        <f>SUM(T178:T179)</f>
        <v>0</v>
      </c>
      <c r="AR177" s="199" t="s">
        <v>84</v>
      </c>
      <c r="AT177" s="200" t="s">
        <v>75</v>
      </c>
      <c r="AU177" s="200" t="s">
        <v>84</v>
      </c>
      <c r="AY177" s="199" t="s">
        <v>144</v>
      </c>
      <c r="BK177" s="201">
        <f>SUM(BK178:BK179)</f>
        <v>0</v>
      </c>
    </row>
    <row r="178" spans="1:65" s="2" customFormat="1" ht="21.75" customHeight="1">
      <c r="A178" s="34"/>
      <c r="B178" s="35"/>
      <c r="C178" s="204" t="s">
        <v>605</v>
      </c>
      <c r="D178" s="204" t="s">
        <v>147</v>
      </c>
      <c r="E178" s="205" t="s">
        <v>606</v>
      </c>
      <c r="F178" s="206" t="s">
        <v>607</v>
      </c>
      <c r="G178" s="207" t="s">
        <v>206</v>
      </c>
      <c r="H178" s="208">
        <v>31.212</v>
      </c>
      <c r="I178" s="209"/>
      <c r="J178" s="210">
        <f>ROUND(I178*H178,2)</f>
        <v>0</v>
      </c>
      <c r="K178" s="206" t="s">
        <v>151</v>
      </c>
      <c r="L178" s="39"/>
      <c r="M178" s="211" t="s">
        <v>1</v>
      </c>
      <c r="N178" s="212" t="s">
        <v>41</v>
      </c>
      <c r="O178" s="71"/>
      <c r="P178" s="213">
        <f>O178*H178</f>
        <v>0</v>
      </c>
      <c r="Q178" s="213">
        <v>0</v>
      </c>
      <c r="R178" s="213">
        <f>Q178*H178</f>
        <v>0</v>
      </c>
      <c r="S178" s="213">
        <v>0</v>
      </c>
      <c r="T178" s="214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215" t="s">
        <v>106</v>
      </c>
      <c r="AT178" s="215" t="s">
        <v>147</v>
      </c>
      <c r="AU178" s="215" t="s">
        <v>86</v>
      </c>
      <c r="AY178" s="17" t="s">
        <v>144</v>
      </c>
      <c r="BE178" s="216">
        <f>IF(N178="základní",J178,0)</f>
        <v>0</v>
      </c>
      <c r="BF178" s="216">
        <f>IF(N178="snížená",J178,0)</f>
        <v>0</v>
      </c>
      <c r="BG178" s="216">
        <f>IF(N178="zákl. přenesená",J178,0)</f>
        <v>0</v>
      </c>
      <c r="BH178" s="216">
        <f>IF(N178="sníž. přenesená",J178,0)</f>
        <v>0</v>
      </c>
      <c r="BI178" s="216">
        <f>IF(N178="nulová",J178,0)</f>
        <v>0</v>
      </c>
      <c r="BJ178" s="17" t="s">
        <v>84</v>
      </c>
      <c r="BK178" s="216">
        <f>ROUND(I178*H178,2)</f>
        <v>0</v>
      </c>
      <c r="BL178" s="17" t="s">
        <v>106</v>
      </c>
      <c r="BM178" s="215" t="s">
        <v>608</v>
      </c>
    </row>
    <row r="179" spans="1:65" s="2" customFormat="1" ht="21.75" customHeight="1">
      <c r="A179" s="34"/>
      <c r="B179" s="35"/>
      <c r="C179" s="204" t="s">
        <v>609</v>
      </c>
      <c r="D179" s="204" t="s">
        <v>147</v>
      </c>
      <c r="E179" s="205" t="s">
        <v>610</v>
      </c>
      <c r="F179" s="206" t="s">
        <v>611</v>
      </c>
      <c r="G179" s="207" t="s">
        <v>206</v>
      </c>
      <c r="H179" s="208">
        <v>31.212</v>
      </c>
      <c r="I179" s="209"/>
      <c r="J179" s="210">
        <f>ROUND(I179*H179,2)</f>
        <v>0</v>
      </c>
      <c r="K179" s="206" t="s">
        <v>151</v>
      </c>
      <c r="L179" s="39"/>
      <c r="M179" s="266" t="s">
        <v>1</v>
      </c>
      <c r="N179" s="267" t="s">
        <v>41</v>
      </c>
      <c r="O179" s="268"/>
      <c r="P179" s="269">
        <f>O179*H179</f>
        <v>0</v>
      </c>
      <c r="Q179" s="269">
        <v>0</v>
      </c>
      <c r="R179" s="269">
        <f>Q179*H179</f>
        <v>0</v>
      </c>
      <c r="S179" s="269">
        <v>0</v>
      </c>
      <c r="T179" s="270">
        <f>S179*H179</f>
        <v>0</v>
      </c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R179" s="215" t="s">
        <v>106</v>
      </c>
      <c r="AT179" s="215" t="s">
        <v>147</v>
      </c>
      <c r="AU179" s="215" t="s">
        <v>86</v>
      </c>
      <c r="AY179" s="17" t="s">
        <v>144</v>
      </c>
      <c r="BE179" s="216">
        <f>IF(N179="základní",J179,0)</f>
        <v>0</v>
      </c>
      <c r="BF179" s="216">
        <f>IF(N179="snížená",J179,0)</f>
        <v>0</v>
      </c>
      <c r="BG179" s="216">
        <f>IF(N179="zákl. přenesená",J179,0)</f>
        <v>0</v>
      </c>
      <c r="BH179" s="216">
        <f>IF(N179="sníž. přenesená",J179,0)</f>
        <v>0</v>
      </c>
      <c r="BI179" s="216">
        <f>IF(N179="nulová",J179,0)</f>
        <v>0</v>
      </c>
      <c r="BJ179" s="17" t="s">
        <v>84</v>
      </c>
      <c r="BK179" s="216">
        <f>ROUND(I179*H179,2)</f>
        <v>0</v>
      </c>
      <c r="BL179" s="17" t="s">
        <v>106</v>
      </c>
      <c r="BM179" s="215" t="s">
        <v>612</v>
      </c>
    </row>
    <row r="180" spans="1:31" s="2" customFormat="1" ht="6.95" customHeight="1">
      <c r="A180" s="34"/>
      <c r="B180" s="54"/>
      <c r="C180" s="55"/>
      <c r="D180" s="55"/>
      <c r="E180" s="55"/>
      <c r="F180" s="55"/>
      <c r="G180" s="55"/>
      <c r="H180" s="55"/>
      <c r="I180" s="153"/>
      <c r="J180" s="55"/>
      <c r="K180" s="55"/>
      <c r="L180" s="39"/>
      <c r="M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</row>
  </sheetData>
  <sheetProtection algorithmName="SHA-512" hashValue="K10hCKoU1zFYgg3dU00c+l5CZOV48ncz/qwu0QAJg1WW3gzmsNJYpBM8G6pSVi2UJhBNWc4VFYTrR7zZSI/4jQ==" saltValue="pgMOYzhqmwVXtnO/9x3QEjpz5Oui3wj0ex6KJpfCkMP3TojkBDQXEpAV5p2JUP8v63MYBkfwKTJHRf1B3z4vDg==" spinCount="100000" sheet="1" objects="1" scenarios="1" formatColumns="0" formatRows="0" autoFilter="0"/>
  <autoFilter ref="C120:K179"/>
  <mergeCells count="9">
    <mergeCell ref="E87:H87"/>
    <mergeCell ref="E111:H111"/>
    <mergeCell ref="E113:H11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Požárová</dc:creator>
  <cp:keywords/>
  <dc:description/>
  <cp:lastModifiedBy>Joneš Jan Ing.</cp:lastModifiedBy>
  <dcterms:created xsi:type="dcterms:W3CDTF">2020-06-08T09:58:57Z</dcterms:created>
  <dcterms:modified xsi:type="dcterms:W3CDTF">2020-08-13T13:03:23Z</dcterms:modified>
  <cp:category/>
  <cp:version/>
  <cp:contentType/>
  <cp:contentStatus/>
</cp:coreProperties>
</file>