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428" yWindow="65428" windowWidth="23268" windowHeight="12588" tabRatio="944" activeTab="0"/>
  </bookViews>
  <sheets>
    <sheet name="Popis hodnocení" sheetId="5" r:id="rId1"/>
    <sheet name="PŘÍKLAD" sheetId="141" r:id="rId2"/>
    <sheet name="hodnocení " sheetId="6" r:id="rId3"/>
    <sheet name="Pero čína" sheetId="25" r:id="rId4"/>
    <sheet name="Pero jedn. 0,7" sheetId="26" r:id="rId5"/>
    <sheet name="Pero jedn. do 0,5_stisk" sheetId="28" r:id="rId6"/>
    <sheet name="Pero vym. 0,7 celoplast" sheetId="31" r:id="rId7"/>
    <sheet name="Pero vym. 0,5 plast" sheetId="50" r:id="rId8"/>
    <sheet name="Pero vym. mikro plast gum" sheetId="32" r:id="rId9"/>
    <sheet name="Pero vym. 0,7 kov" sheetId="34" r:id="rId10"/>
    <sheet name="Pero vym. 0,6-0,8 plast" sheetId="36" r:id="rId11"/>
    <sheet name="Pero vym. 0,2-0,4" sheetId="37" r:id="rId12"/>
    <sheet name="Pero gel jedn. 0,4" sheetId="38" r:id="rId13"/>
    <sheet name="Pero gel jedn. 0,7" sheetId="39" r:id="rId14"/>
    <sheet name="Pero gel vym. jehl. 0,28" sheetId="40" r:id="rId15"/>
    <sheet name="Pero gel vym. 0,32" sheetId="41" r:id="rId16"/>
    <sheet name="Pero gel vym. 0,35" sheetId="42" r:id="rId17"/>
    <sheet name="liner 0,1" sheetId="43" r:id="rId18"/>
    <sheet name="liner 0,2-0,3 plast" sheetId="44" r:id="rId19"/>
    <sheet name="liner 0,4 plast" sheetId="45" r:id="rId20"/>
    <sheet name="liner 0,5-0,7" sheetId="46" r:id="rId21"/>
    <sheet name="liner 0,7 bal 6 ks" sheetId="47" r:id="rId22"/>
    <sheet name="zvýrazňovač nad 3,5 mm zkosený" sheetId="48" r:id="rId23"/>
    <sheet name="zvýr. nad 3,5 mm zkos bal4ks" sheetId="51" r:id="rId24"/>
    <sheet name="zvýr. do 3,5 mm " sheetId="53" r:id="rId25"/>
    <sheet name="zvýr. do 3 mm bal4ks" sheetId="54" r:id="rId26"/>
    <sheet name="popis. lak. tlak 1,5-5" sheetId="88" r:id="rId27"/>
    <sheet name="popis. lak. 0,7-1,2" sheetId="89" r:id="rId28"/>
    <sheet name="popis. bílé tabule" sheetId="90" r:id="rId29"/>
    <sheet name="popis. bílé tabule bal" sheetId="91" r:id="rId30"/>
    <sheet name="popis. bílé tabule nad 3 mm" sheetId="92" r:id="rId31"/>
    <sheet name="popis. flip šikmý hrot" sheetId="93" r:id="rId32"/>
    <sheet name="popis. flip oblý hrot" sheetId="94" r:id="rId33"/>
    <sheet name="popis. textil" sheetId="95" r:id="rId34"/>
    <sheet name="popis. permanent do 1 mm" sheetId="96" r:id="rId35"/>
    <sheet name="popis. permanent 1-5 mm" sheetId="97" r:id="rId36"/>
    <sheet name="popis. tabulový" sheetId="98" r:id="rId37"/>
    <sheet name="mikrotužka 0,5" sheetId="112" r:id="rId38"/>
    <sheet name="mikrotužka 0,5_kov" sheetId="114" r:id="rId39"/>
    <sheet name="páska lep. 12" sheetId="56" r:id="rId40"/>
    <sheet name="páska lep. 15" sheetId="57" r:id="rId41"/>
    <sheet name="páska lep. 19" sheetId="59" r:id="rId42"/>
    <sheet name="páska bal 50" sheetId="61" r:id="rId43"/>
    <sheet name="páska lep 19_30" sheetId="62" r:id="rId44"/>
    <sheet name="páska lep 15_30" sheetId="63" r:id="rId45"/>
    <sheet name="lepicí tyčinka 20 g" sheetId="85" r:id="rId46"/>
    <sheet name="lepicí tyčinka 40 g" sheetId="86" r:id="rId47"/>
    <sheet name="lepidlo uni" sheetId="87" r:id="rId48"/>
    <sheet name="mapa 3 kl papírová" sheetId="140" r:id="rId49"/>
    <sheet name="mapa 3 kl plast gumi" sheetId="65" r:id="rId50"/>
    <sheet name="mapa bez klop" sheetId="66" r:id="rId51"/>
    <sheet name="pořadač 2 kr. do 3,5 cm" sheetId="67" r:id="rId52"/>
    <sheet name="pořadač 2 kr. nad 3,5 cm" sheetId="68" r:id="rId53"/>
    <sheet name="pořadač 4 kr. 2cm" sheetId="69" r:id="rId54"/>
    <sheet name="pořadač 4 kr. 3,5-5 cm" sheetId="70" r:id="rId55"/>
    <sheet name="pořadač 4 kr. 3,5-5 cm papír" sheetId="71" r:id="rId56"/>
    <sheet name="pořadač archivační kapsa" sheetId="72" r:id="rId57"/>
    <sheet name="pořadač pákový 5 cm prešpán" sheetId="73" r:id="rId58"/>
    <sheet name="pořadač pákový 5 cm plast" sheetId="74" r:id="rId59"/>
    <sheet name="pořadač pák 7-8 prešpán nalep" sheetId="76" r:id="rId60"/>
    <sheet name="pořadač pák 7-8 poplast vym" sheetId="77" r:id="rId61"/>
    <sheet name="pořadač pák 7-8 samolep" sheetId="78" r:id="rId62"/>
    <sheet name="pořadač A5 papír" sheetId="79" r:id="rId63"/>
    <sheet name="pořadač A5 plast potah" sheetId="80" r:id="rId64"/>
    <sheet name="pořadač prezentační 3 cm" sheetId="81" r:id="rId65"/>
    <sheet name="pořadač prezentační 7 cm" sheetId="82" r:id="rId66"/>
    <sheet name="rychlovazač nezávěs papír" sheetId="99" r:id="rId67"/>
    <sheet name="rychlovazač nezávěs plast" sheetId="100" r:id="rId68"/>
    <sheet name="rychlovazač závěs plast" sheetId="101" r:id="rId69"/>
    <sheet name="rychlovazač závěs půlený" sheetId="102" r:id="rId70"/>
    <sheet name="rychlovazač závěs papír" sheetId="103" r:id="rId71"/>
    <sheet name="desky A4 plastik" sheetId="108" r:id="rId72"/>
    <sheet name="desky druk plast" sheetId="105" r:id="rId73"/>
    <sheet name="desky druk plast nad 1 cm" sheetId="104" r:id="rId74"/>
    <sheet name="desky tkanice" sheetId="106" r:id="rId75"/>
    <sheet name="desky A5 druk" sheetId="107" r:id="rId76"/>
    <sheet name="lamino kapsa A4 100" sheetId="109" r:id="rId77"/>
    <sheet name="lamino kapsa A4 80" sheetId="110" r:id="rId78"/>
    <sheet name="lamino kapsa A7" sheetId="111" r:id="rId79"/>
    <sheet name="archivační krabice 35x25x10" sheetId="115" r:id="rId80"/>
    <sheet name="archivační krabice 35x25x1" sheetId="116" r:id="rId81"/>
    <sheet name="archivační box" sheetId="117" r:id="rId82"/>
    <sheet name="A4 L 110" sheetId="118" r:id="rId83"/>
    <sheet name="A4 L 115-120" sheetId="120" r:id="rId84"/>
    <sheet name="A4 L 140-150" sheetId="121" r:id="rId85"/>
    <sheet name="A4 L 160" sheetId="123" r:id="rId86"/>
    <sheet name="A4 L 170-180 čirý lesk" sheetId="124" r:id="rId87"/>
    <sheet name="A4 L 170-180 hrubý" sheetId="125" r:id="rId88"/>
    <sheet name="A4 L 170-180 lesk" sheetId="126" r:id="rId89"/>
    <sheet name="A4 L 80" sheetId="127" r:id="rId90"/>
    <sheet name="A4 L 90-100" sheetId="128" r:id="rId91"/>
    <sheet name="A5 L 150" sheetId="129" r:id="rId92"/>
    <sheet name="A5 U 150" sheetId="130" r:id="rId93"/>
    <sheet name="A5 U na šířku" sheetId="131" r:id="rId94"/>
    <sheet name="A4 závěsné" sheetId="132" r:id="rId95"/>
    <sheet name="A4 U závěsné 30-40 lesk" sheetId="133" r:id="rId96"/>
    <sheet name="A4 U závěsné 30-40 mat" sheetId="134" r:id="rId97"/>
    <sheet name="A4 U závěsné 50 lesk" sheetId="135" r:id="rId98"/>
    <sheet name="A4 U závěsné 60-70 lesk" sheetId="136" r:id="rId99"/>
    <sheet name="A4 U závěsné 80" sheetId="137" r:id="rId100"/>
    <sheet name="A4 U závěsné rozšířené" sheetId="138" r:id="rId101"/>
    <sheet name="A5 U závěsné" sheetId="139" r:id="rId102"/>
    <sheet name="hodnocení zadavatele příklad" sheetId="1" state="hidden" r:id="rId103"/>
  </sheets>
  <definedNames>
    <definedName name="_xlnm.Print_Titles" localSheetId="2">'hodnocení 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<sst xmlns="http://schemas.openxmlformats.org/spreadsheetml/2006/main" count="3619" uniqueCount="229">
  <si>
    <t>Maximální jednotková cena zadaná zadavatelem pro měrnou jednotku</t>
  </si>
  <si>
    <t xml:space="preserve">Měrná jednotka </t>
  </si>
  <si>
    <t>Položka</t>
  </si>
  <si>
    <t>Množství merných jednotek, které bude probíhat hodnocení množstevní slevy</t>
  </si>
  <si>
    <t>Maximální jednotková cena zadaná zadavatelem pro měrnou jednotku v Kč</t>
  </si>
  <si>
    <t>Nabídková jednotková cena za uvedenou měrnou jednotku v Kč</t>
  </si>
  <si>
    <t>celkem hodnoceno počet MJ</t>
  </si>
  <si>
    <t>náklady na nákup všech položek za jednu měrnou jednotku</t>
  </si>
  <si>
    <t>Hodnocená sleva uchazeče1</t>
  </si>
  <si>
    <t>Hodnocená sleva uchazeče2</t>
  </si>
  <si>
    <t xml:space="preserve">Nabídková jednotková cena za uvedenou měrnou jednotku - uchazeč1 </t>
  </si>
  <si>
    <t>UCHAZEČ1</t>
  </si>
  <si>
    <t>UCHAZEČ2</t>
  </si>
  <si>
    <t>UCHAZEČ3</t>
  </si>
  <si>
    <r>
      <t>položka</t>
    </r>
    <r>
      <rPr>
        <sz val="11"/>
        <color theme="1"/>
        <rFont val="Calibri"/>
        <family val="2"/>
        <scheme val="minor"/>
      </rPr>
      <t>1</t>
    </r>
  </si>
  <si>
    <r>
      <t>položka</t>
    </r>
    <r>
      <rPr>
        <sz val="11"/>
        <color theme="1"/>
        <rFont val="Calibri"/>
        <family val="2"/>
        <scheme val="minor"/>
      </rPr>
      <t>2</t>
    </r>
  </si>
  <si>
    <r>
      <t>položka</t>
    </r>
    <r>
      <rPr>
        <sz val="11"/>
        <color theme="1"/>
        <rFont val="Calibri"/>
        <family val="2"/>
        <scheme val="minor"/>
      </rPr>
      <t>3</t>
    </r>
  </si>
  <si>
    <r>
      <t>položka</t>
    </r>
    <r>
      <rPr>
        <sz val="11"/>
        <color theme="1"/>
        <rFont val="Calibri"/>
        <family val="2"/>
        <scheme val="minor"/>
      </rPr>
      <t>4</t>
    </r>
  </si>
  <si>
    <r>
      <t>položka</t>
    </r>
    <r>
      <rPr>
        <sz val="11"/>
        <color theme="1"/>
        <rFont val="Calibri"/>
        <family val="2"/>
        <scheme val="minor"/>
      </rPr>
      <t>5</t>
    </r>
  </si>
  <si>
    <r>
      <t>položka</t>
    </r>
    <r>
      <rPr>
        <sz val="11"/>
        <color theme="1"/>
        <rFont val="Calibri"/>
        <family val="2"/>
        <scheme val="minor"/>
      </rPr>
      <t>6</t>
    </r>
  </si>
  <si>
    <t>Nabídkové ceny položek včetně stanovení závazné množstevní slevy</t>
  </si>
  <si>
    <t>označení sloupců</t>
  </si>
  <si>
    <t>Označení řádků</t>
  </si>
  <si>
    <t xml:space="preserve">doplní se automaticky po vyplnění  jednotlivých listů </t>
  </si>
  <si>
    <t xml:space="preserve"> 6 = 4*5</t>
  </si>
  <si>
    <t>Poznámka  k vyplnění</t>
  </si>
  <si>
    <t xml:space="preserve">I. Základní hodnoty položky, které vstupují do hodnocení </t>
  </si>
  <si>
    <t xml:space="preserve">II. Intervaly slev pro hodnocení a výše slevy v Kč pro daný interval (nejde o cenu, ale o výši slev v Kč na měrné jednotce) </t>
  </si>
  <si>
    <t>Popis hodnocení</t>
  </si>
  <si>
    <t>Uchazeč vyplňuje žlutě podbarvené buňky, šedě podbarvené buňky budou předvyplněny zadavatelem</t>
  </si>
  <si>
    <t>Název položky, pod kterým vede popložku ve své evidenci uchazeč (obchodní název)</t>
  </si>
  <si>
    <t>Název položky zadavatele</t>
  </si>
  <si>
    <t xml:space="preserve">Komodita </t>
  </si>
  <si>
    <t>Technické specifikace hodnocené položky zadané zadavatelem</t>
  </si>
  <si>
    <t>Evidenční číslo položky, pod kterým ji vede ve své evidenci uchazeč (budoucí objednací číslo)</t>
  </si>
  <si>
    <t>ks</t>
  </si>
  <si>
    <t xml:space="preserve">Příklad intervalů </t>
  </si>
  <si>
    <t>celkem</t>
  </si>
  <si>
    <t>101 - 250</t>
  </si>
  <si>
    <t xml:space="preserve">251 - 280 a víc </t>
  </si>
  <si>
    <t>11=8*7 + 10*9</t>
  </si>
  <si>
    <t>12=2*3</t>
  </si>
  <si>
    <t>Slevy pro daný interval</t>
  </si>
  <si>
    <t>Poř. číslo</t>
  </si>
  <si>
    <t>Celkem</t>
  </si>
  <si>
    <t>počet MJ v intervalu</t>
  </si>
  <si>
    <t>interval</t>
  </si>
  <si>
    <t>Měrná jednotka (MJ) zadaná zadavatelem</t>
  </si>
  <si>
    <t xml:space="preserve">Nabídková jednotková cena za uvedenou MJ </t>
  </si>
  <si>
    <t>Maximální jednotková cena zadaná zadavatelem pro MJ</t>
  </si>
  <si>
    <t>Měrná jednotka (MJ)</t>
  </si>
  <si>
    <t>Pero kuličkové "čína"</t>
  </si>
  <si>
    <t>Pero kuličkové</t>
  </si>
  <si>
    <t>Množství měrných jednotek, pro které bude probíhat hodnocení množstevní slevy - zadáno zadavatelem</t>
  </si>
  <si>
    <r>
      <rPr>
        <b/>
        <sz val="11"/>
        <color rgb="FFFF0000"/>
        <rFont val="Calibri"/>
        <family val="2"/>
        <scheme val="minor"/>
      </rPr>
      <t xml:space="preserve">Kritérium 1  </t>
    </r>
    <r>
      <rPr>
        <b/>
        <sz val="11"/>
        <color theme="1"/>
        <rFont val="Calibri"/>
        <family val="2"/>
        <scheme val="minor"/>
      </rPr>
      <t xml:space="preserve">                             (Nabídková jednotková cena za uvedenou MJ v Kč * množství odběru pro interval_1) </t>
    </r>
  </si>
  <si>
    <r>
      <rPr>
        <b/>
        <sz val="11"/>
        <color rgb="FFFF0000"/>
        <rFont val="Calibri"/>
        <family val="2"/>
        <scheme val="minor"/>
      </rPr>
      <t xml:space="preserve">Kritérium 2  </t>
    </r>
    <r>
      <rPr>
        <b/>
        <sz val="11"/>
        <color theme="1"/>
        <rFont val="Calibri"/>
        <family val="2"/>
        <scheme val="minor"/>
      </rPr>
      <t xml:space="preserve">                        (součin ceny a množství pro interval_2 plus součin ceny a množství pro interval_3)</t>
    </r>
  </si>
  <si>
    <t xml:space="preserve"> interval_1</t>
  </si>
  <si>
    <t>interval_2</t>
  </si>
  <si>
    <r>
      <t>interval_3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</si>
  <si>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Stanovení ceny a slevy ceny - vyplňuje uchazeč</t>
  </si>
  <si>
    <r>
      <rPr>
        <b/>
        <sz val="11"/>
        <color rgb="FFFF0000"/>
        <rFont val="Calibri"/>
        <family val="2"/>
        <scheme val="minor"/>
      </rPr>
      <t>sleva</t>
    </r>
    <r>
      <rPr>
        <b/>
        <sz val="11"/>
        <color theme="1"/>
        <rFont val="Calibri"/>
        <family val="2"/>
        <scheme val="minor"/>
      </rPr>
      <t xml:space="preserve"> na jednotkové ceně pro daný interval (toto pole se nevyplňuje, je vypočteno jako rozdíl maximální jednotkové ceny zadané zadavatelem a nabídkovou cenou)</t>
    </r>
  </si>
  <si>
    <t>3 = ř2 - sl2</t>
  </si>
  <si>
    <t>4 = 1*3</t>
  </si>
  <si>
    <t>13=12-6-11</t>
  </si>
  <si>
    <t>Pero gel</t>
  </si>
  <si>
    <t>liner</t>
  </si>
  <si>
    <t>balení</t>
  </si>
  <si>
    <t>Liner, šíře stopy 0,4 mm, plastové tělo, plastový hrot</t>
  </si>
  <si>
    <t>Pero gelové, vyměnitelná rychleschnoucí náplň, stiskací, plastové tělo, gumový úchop, hrot 0,5 mm, šíře stopy 0,32 mm (+/- 0,01 mm), barva náplně minimálně modrá, červená</t>
  </si>
  <si>
    <t>Pero kuličkové jednorázové, stiskací mechanismus, šíře stopy do 0,5 mm, barva náplně minimálně modrá</t>
  </si>
  <si>
    <t>Pero kuličkové jednorázové, plastové tělo, uzavírací kryt, hrot 0,7 mm, různé barvy náplně</t>
  </si>
  <si>
    <t>Pero kuličkové vyměnitelná náplň, velmi jemně píšící jehlový hrot (mikrohrot), stopa max 0,5 mm, plastové tělo, pogumovaný úchop, stiskací mechanismus, vhodné pro časté psaní, modrá náplň</t>
  </si>
  <si>
    <t>Pero kuličkové vyměnitelná náplň,mikrohrot do 0,7 mm, tělo kombinace kov a  plast, stiskací mechanismus</t>
  </si>
  <si>
    <t>zvýrazňovač</t>
  </si>
  <si>
    <t>Zvýrazňovač zkosený, šíře stopy zkosení  nad 3,5 mm - balení 4 ks</t>
  </si>
  <si>
    <t>lepicí páska</t>
  </si>
  <si>
    <t>Liner s nevysychavým inkoustem, který vydrží několik dnů bez chránítka, šíře stopy 0,5 mm - 0,7 mm, plastový hrot,barva minimálně černá, červená, zelená, modrá</t>
  </si>
  <si>
    <t>Liner,s nevysychavým inkoustem, který vydrží několik dnů bez chránítka,  šíře stopy 0,4 mm, plastové tělo, hrot v kovovém pouzdru, min. 6 ks v balení, různé barvy</t>
  </si>
  <si>
    <t>Předpokládané odebrané množství          (počet MJ)</t>
  </si>
  <si>
    <t>Mapa odkládací 3 klopy A4, papírový kartón min. 200 g/m2, 1 kus, různé barvy</t>
  </si>
  <si>
    <t>mapa</t>
  </si>
  <si>
    <t>Mapa odkládací bez klop A4 papírový karton, min 240 g/m2, 1 kus, různé barvy</t>
  </si>
  <si>
    <t>pořadač</t>
  </si>
  <si>
    <t>Poradač A4, 2kroužkový, šíře hřbetu do 3,5 cm, potažený plastem z vnejší strany (různé barvy), nebo průhledný</t>
  </si>
  <si>
    <t>Poradač A4, 2kroužkový, šíře hřbetu nad 3,5 cm, potažený plastem z vnejší strany (různé barvy)</t>
  </si>
  <si>
    <t>Poradač A4, 4kroužkový, šíře hřbetu 2 cm, celoplastové</t>
  </si>
  <si>
    <t>Poradač A4, 4kroužkový, šíře hřbetu 3,5 - 5 cm, celoplastové s transparentní plastovou hřbetní kapsou</t>
  </si>
  <si>
    <t>Poradač A4, 4kroužkový, šíře hřbetu 3,5 - 5 cm, potažený plastem z vnejší strany (různé barvy), vyměnitelný papírový štítek, hřbetní otvor</t>
  </si>
  <si>
    <t>Pořadač archivační A4, šíře hřbetu 7 - 8 cm, s všitou kartonovou kapsou, papírový potah</t>
  </si>
  <si>
    <t>Pořadač pákový A4, šíře hřbetu 5 cm, prešpánový potah, nalepený štítek, hřbetní otvor</t>
  </si>
  <si>
    <t>Pořadač pákový A4, šíře hřbetu 5 cm, potažený plastem z vnejší strany (různé barvy) a z vnitřní papírem, hřbetní kapsa s vyměnitelným papírovým štítkem, hřbetní otvor</t>
  </si>
  <si>
    <t>Pořadač pákový A4, šíře hřbetu 7 - 8 cm, potažený plastem z vnejší strany (různé barvy) a z vnitřní papírem, hřbetní kapsa s vyměnitelným papírovým štítkem, hřbetní otvor</t>
  </si>
  <si>
    <t>Pořadač pákový A4, šíře hřbetu 7 - 8 cm, prešpánový potah, nalepený štítek, hřbetní otvor</t>
  </si>
  <si>
    <t>Pořadač pákový A4, šíře hřbetu 7 - 8 cm, potažený plastem na hřbetu z vnejší strany (různé barvy) a zbytek prešpán, samolepící štítek, hřbetní otvor</t>
  </si>
  <si>
    <t>Pořadač pákový A5, šíře hřbetu 7 - 8 cm, papírový potah</t>
  </si>
  <si>
    <t>Pořadač pákový A5, šíře hřbetu 7 - 8 cm, plastový potah (různé barvy)</t>
  </si>
  <si>
    <t>Pořadač prezentační A4, 4kroužkový, šíře hřbetu 3 - 6 cm</t>
  </si>
  <si>
    <t>Pořadač prezentační A4, 4kroužkový, šíře hřbetu 7 - 8 cm</t>
  </si>
  <si>
    <t>obyčejná propiska, jednorázová</t>
  </si>
  <si>
    <t>úprava počtu MJ v intervalech</t>
  </si>
  <si>
    <t>úprava ceny v intervalech</t>
  </si>
  <si>
    <t>skutečný počet jednotek, pro který platí cena po slevě</t>
  </si>
  <si>
    <t>interval_1</t>
  </si>
  <si>
    <r>
      <t xml:space="preserve">interval_3             </t>
    </r>
    <r>
      <rPr>
        <vertAlign val="subscript"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(platí i pro odběr nad předpokládané množství uvedené zadavatelem)</t>
    </r>
  </si>
  <si>
    <t>4. Žlutě podbarvené buňky na každém listu s položkou vyplní uchazeč, do jiných údajů nesmí zasahovat</t>
  </si>
  <si>
    <t>lepicí hmota</t>
  </si>
  <si>
    <t>Lepicí tyčinka vhodná na papír, lepenku, fotografie, neroztéká se, nedeformuje papír, nevysychá, min 20 g</t>
  </si>
  <si>
    <t>Lepicí tyčinka vhodná na papír, lepenku, fotografie, neroztéká se, nedeformuje papír, nevysychá, 20 až 40 g</t>
  </si>
  <si>
    <t>Lepidlo do 150 g univerzální disperzní k lepení papíru, kůže, korku, dřeva</t>
  </si>
  <si>
    <t>popisovač</t>
  </si>
  <si>
    <t>Popisovač na bílé tabule stíratelný, určen pro psaní na bílé smaltované tabule, PVC, sklo, porcelán. Inkoust je za sucha stíratelný, světlostálý, kulatý hrot, šíře stopy do 3 mm,  balení 4 ks různé barvy</t>
  </si>
  <si>
    <t>Popisovač na flipcharty ,šikmý hrot, šíře hrotu nad 3 mm, různé barvy, minimálně modrá, červená, černá, zelená</t>
  </si>
  <si>
    <t>Popisovač na flipcharty, oblý hrot, šíře stopy do 3 mm (včetně), různé barvy, minimálně červená, černá, modrá, zelená</t>
  </si>
  <si>
    <t>Popisovač na textil šíře stopy do 1,8 mm, stopa písma je odolná vůči praní do 60° C</t>
  </si>
  <si>
    <t>Popisovač permanentní, inkoust na alkoholové bázi k popisování různých povrchů, odolává vodě, otěru a povětrnostním vlivům,  šíře stopy se tlakem nemění, šíře stopy  max. 1 mm , různé barvy</t>
  </si>
  <si>
    <t>Popisovač tabulový stíratelný za sucha,  kulatý hrot, šíře stopy 1,5 mm - 3 mm, různé barvy, minimálně červená, černá, modrá, zelená</t>
  </si>
  <si>
    <t>Rychlovazač A4 nezávěsný papírový nad 200 g/m2</t>
  </si>
  <si>
    <t>Rychlovazač A4 závěsný papírový nad 200 g/m2</t>
  </si>
  <si>
    <t>rychlovazač</t>
  </si>
  <si>
    <t>Rychlovazač A4 závěsný papírový nad 200 g/m2, s přední půlenou stranou</t>
  </si>
  <si>
    <t>Desky A4 s drukem na šířku, spisové, 100 % odolný polypropylén, různé barvy</t>
  </si>
  <si>
    <t>Desky A4 s drukem, spisové, na šířku, prostorové (rozšířený hřbet víc než 1 cm), silný polypropylén nad 200 mic.</t>
  </si>
  <si>
    <t>Desky A4 s tkanicí, bez hřbetu, strojní lepenka min 800 g, lakovaná lepenka, mramor</t>
  </si>
  <si>
    <t>desky</t>
  </si>
  <si>
    <t>Desky A5 s drukem, spisové, odolný polypropylén, různé barvy</t>
  </si>
  <si>
    <t xml:space="preserve">balení </t>
  </si>
  <si>
    <t>lamino kapsy</t>
  </si>
  <si>
    <t>mikortužka</t>
  </si>
  <si>
    <t>Archivační krabice z mikrovlné lepenky na formáty A4 k uložení maximálně 1000 listů. Prostor k označení obsahu na dvou stranách. Hřbetní otvor pro snadné vytažení. Dodáváno v rozloženém stavu. Rozměr 350 x 250 x 100 mm.</t>
  </si>
  <si>
    <t xml:space="preserve">archivační kr. </t>
  </si>
  <si>
    <t>Archivační krabice z mikrovlné lepenky na formáty A4 k uložení maximálně 1500 listů. Prostor k označení obsahu na dvou stranách. Hřbetní otvor pro snadné vytažení. Dodáváno v rozloženém stavu. Rozměr 350 x 250 x 150 mm.</t>
  </si>
  <si>
    <t>Obal L, A4, 110 mikronů, lesklý, 1 ks</t>
  </si>
  <si>
    <t>obal</t>
  </si>
  <si>
    <t>Obal L, A4, 170 - 180 mikronů, čirý, lesklý, 1 ks, PVC</t>
  </si>
  <si>
    <t>Obal L, A4, 170 - 180 mikronů, hrubý, 1 ks, PVC, 220 x 310 mm</t>
  </si>
  <si>
    <t>Obal L, A4, 170 - 180 mikronů, lesklý, 1 ks, PVC, 220 x 310 mm</t>
  </si>
  <si>
    <t>Obal L, A4, 80 mikronů, matný transparent, 1 kus, PVC</t>
  </si>
  <si>
    <t>Obal L, A4, 90 - 100 mikronů, 1 ks, PVC</t>
  </si>
  <si>
    <t>Obal L, A5, 150 mikronů, čirý, 1 ks, PVC</t>
  </si>
  <si>
    <t>Obal U, A5, 150 mikronů, 1 ks, PVC</t>
  </si>
  <si>
    <t>Závěsné obaly A4 s boční chlopní, matný, 100 - 120 mikronů, balení: 10 ks</t>
  </si>
  <si>
    <t>Závěsné obaly U, A4, 30 - 40 mikronů, hladký a lesklý povrch, balení 100 ks</t>
  </si>
  <si>
    <t>Závěsné obaly U, A4, 30 - 40 mikronů, matný povrch, balení 100 ks</t>
  </si>
  <si>
    <t>Závěsné obaly U, A4, 60 - 70 mikronů, hladký a lesklý povrch, balení 100 ks</t>
  </si>
  <si>
    <t>Závěsné obaly U, A4, 80 mikronů, hladké, balení 100 ks</t>
  </si>
  <si>
    <t>Závěsné obaly U, A4, rozšířené (22 x 30 cm) - kapacita až 70 listů, 50 mikronů, balení: 50 ks</t>
  </si>
  <si>
    <t>Závěsné obaly U, A5, 48 mikronů, balení 100 ks</t>
  </si>
  <si>
    <t>Páska lepicí 12 mm (+/- 1 mm) transparentní, min 10 m</t>
  </si>
  <si>
    <t>Páska lepicí 15 mm (+/- 2 mm) transparentní, min. 10 m</t>
  </si>
  <si>
    <t>Páska lepicí 19 mm (+/- 1 mm) transparentní, min. 10 m</t>
  </si>
  <si>
    <t>Páska lepicí 15 mm (+/- 3 mm) transparentní, min. 30m</t>
  </si>
  <si>
    <t>skutečná sleva oproti ceně stanovené zadavatelem na jednotkové ceně (pouze přehled)</t>
  </si>
  <si>
    <t>Páska lepící  min. 50 mm (+/- 5 mm) x min. 60 m, transparentní, hnědá</t>
  </si>
  <si>
    <t>Obal U, A5, na šířku, min. 120 mikronů, PVC</t>
  </si>
  <si>
    <t>Obal L, A4, 115 - 120 mikronů, čirý, 1 ks, PVC</t>
  </si>
  <si>
    <t>Obal L, A4, 140 - 150 mikronů, čirý, 1 ks, PVC</t>
  </si>
  <si>
    <t>Obal L, A4, 160 mikronů a víc, čirý, lesklý, 1 ks, PVC</t>
  </si>
  <si>
    <t>Archivační box, materiál třívrstvá lepenka, pevná konstrukce, přehledné popisování, určeno pro uložení min. 5 ks pořadačů A4 o šířce 8cm nebo min. 4 ks pořadačů o šířce 10 cm</t>
  </si>
  <si>
    <t>Rychlovazač A4 (min 80g/m2) nezávěsný plastový, přední strana transparentní, zadní barevná (různé barvy), popisovací proužek</t>
  </si>
  <si>
    <t>Rychlovazač A4 (min 80g/m2) závěsný, plastový, přední strana transparentní, zadní barevná (různé barvy), popisovatelný proužek</t>
  </si>
  <si>
    <t>Laminovací kapsy A4, balení: 100 ks, min 100 mikronů</t>
  </si>
  <si>
    <t>Laminovací kapsy A4, balení: 100 ks,  min 80 mikronů</t>
  </si>
  <si>
    <t>Laminovací kapsy A7, balení: 100 ks, min 100 mikronů</t>
  </si>
  <si>
    <t>Zvýrazňovač, šíře stopy do 3,5 mm, klínový nebo válcový hrot,  různé barvy</t>
  </si>
  <si>
    <t>Jednotková cena pro daný množstevní interval (odvozeno z nabídkové ceny)</t>
  </si>
  <si>
    <t>1 - 100</t>
  </si>
  <si>
    <t>Sleva pro první interval je vypočtena - jde o rozdíl mezi maximální cenou za MJ předepsanou zadavatelem a nabídkovou jednotkovou cenou uchazeče</t>
  </si>
  <si>
    <r>
      <rPr>
        <b/>
        <sz val="11"/>
        <color theme="1"/>
        <rFont val="Calibri"/>
        <family val="2"/>
        <scheme val="minor"/>
      </rPr>
      <t>Předpokládané množství je v části II. vždy zadavatelem předvyplněno (rozděleno) do tří intervalů</t>
    </r>
    <r>
      <rPr>
        <sz val="11"/>
        <color theme="1"/>
        <rFont val="Calibri"/>
        <family val="2"/>
        <scheme val="minor"/>
      </rPr>
      <t xml:space="preserve"> tak, že v každém intervalu je uvedeno stejné množství (první interval může být vzhledem k zaokrouhlení vyšší, poslední interval je dopočten do hodnoty předpokládaného množství). V případě, že uchazeč  množstevní slevu </t>
    </r>
    <r>
      <rPr>
        <b/>
        <u val="single"/>
        <sz val="11"/>
        <color theme="1"/>
        <rFont val="Calibri"/>
        <family val="2"/>
        <scheme val="minor"/>
      </rPr>
      <t>neposkytuje</t>
    </r>
    <r>
      <rPr>
        <sz val="11"/>
        <color theme="1"/>
        <rFont val="Calibri"/>
        <family val="2"/>
        <scheme val="minor"/>
      </rPr>
      <t xml:space="preserve">, bude ve všech třech řádcích 8, 9, 10 sloupce 2 stejné číslo, jako v řádku 6 (tj. sleva (sloupec 3) je spočtena pouze jako rozdíl "maximální cena zadaná zadavatelem" a "nabídková jednotková cena“).  Jestliže uchazeč slevu </t>
    </r>
    <r>
      <rPr>
        <b/>
        <u val="single"/>
        <sz val="11"/>
        <color theme="1"/>
        <rFont val="Calibri"/>
        <family val="2"/>
        <scheme val="minor"/>
      </rPr>
      <t>poskytne</t>
    </r>
    <r>
      <rPr>
        <sz val="11"/>
        <color theme="1"/>
        <rFont val="Calibri"/>
        <family val="2"/>
        <scheme val="minor"/>
      </rPr>
      <t xml:space="preserve">, upraví ve sloupci 1 v řádcích 8, 9, 10 množství  (tj. rozdělí předpokládané množství do 3 intervalů) a ve sloupci 2 u řádků 9, 10 zároveň doplní jednotkovou cenu pro daný množstevní interval (odvozeno z nabídkové ceny za MJ, je to hodnota po uplatnění množstevní slevy tj. žlutě podbarvené pole), viz příklad níže.    </t>
    </r>
  </si>
  <si>
    <t>Jednotková cena pro množstevní interval_2 (sloupec 2) musí být menší nebo rovna, než je nabídková cena v řádku 8. Tzn., hodnota slevy, která je vypočtena ve sloupci 3 pro interval_2, musí být vyšší nebo rovna než je hodnota slevy v řádku 8 stejného sloupce (hodnota slevy na jednotkové ceně v intervalu_2 nesmí klesat, číslo musí být větší nebo rovno než je číslo v předchozím řádku 8).</t>
  </si>
  <si>
    <t>Hodnota sloupce 2 v řádku 8 je předvyplněna (vzorec). Sloupec 3 řádku 8  je vypočten jako rozdíl mezi maximální cenou určenou zadavatelem (řádek 2) a základní nabídkovou jednotkovou cenou (řádek 6).</t>
  </si>
  <si>
    <t>Jednotková cena pro množstevní interval_3 (sloupec 2) musí být menší nebo rovna, než je jednotková cena v řádku 9. Tzn., hodnota slevy, která je vypočtena ve sloupci 3 pro interval_3, musí být vyšší nebo rovna než je hodnota slevy v řádku 9 stejného sloupce (hodnota slevy na jednotkové ceně v intervalu_3 nesmí klesat, číslo musí být větší nebo rovno než je číslo v předchozím řádku 9).</t>
  </si>
  <si>
    <t>Množství pro interval_2</t>
  </si>
  <si>
    <t>Množství pro interval_3</t>
  </si>
  <si>
    <t>Obchodní název položky uchazeče</t>
  </si>
  <si>
    <r>
      <t>Kontrola rozepsaného množství  (řádek 11 -  řádek 3 ) = po vyplnění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musí být 0</t>
    </r>
  </si>
  <si>
    <r>
      <t xml:space="preserve">Kontrola rozepsaného množství  (řádek 11 -  řádek 3 ) = po vyplnění </t>
    </r>
    <r>
      <rPr>
        <b/>
        <sz val="11"/>
        <color rgb="FFFF0000"/>
        <rFont val="Calibri"/>
        <family val="2"/>
        <scheme val="minor"/>
      </rPr>
      <t>musí být 0</t>
    </r>
  </si>
  <si>
    <t>8. Pro snazší a přehlednější práci s listy je možnost využít funkci excelu (na šipky k posunu listů kliknout pravým tlačítkem myši, poté se ukáže v novém okně seznam všech listů)</t>
  </si>
  <si>
    <t>1. Na listu "hodnocení" jsou přednastaveny automatické odkazy, které převezmou hodnoty každé položky do celkového hodnocení, na tomto listu uchazeč nic neupravuje ani nezadává data</t>
  </si>
  <si>
    <t>2. List "hodnocení" obsahuje tolik řádků, kolik je samostatných položek, tedy listů s hodnocením každé položky Přílohy č. 1a</t>
  </si>
  <si>
    <t>3. Uchazeč vyplní předpřipravené samostatné listy s názvy položek (barevné značení podle komodit - kromě červeně označených listů, tj kromě příkladu a "hodnocení")</t>
  </si>
  <si>
    <t>5. Jestliže uchazeč neposkytuje u položky žádnou množstevní cenu, bude předpokládané množství rozděleno do 3 intervalů  rovnomerně (první interval může být vzhledem k zaokrouhlení vyšší), sleva pro každý interval ve sloupci 3 bude mít ve všech řádcích v tomto případě stejnou hodnotu. Tzn. v případě, že uchazeč slevu neposkutuje, nebude v části II. nic vyplňovat, systém je přednastaven</t>
  </si>
  <si>
    <r>
      <t>6. Další upozorňující texty jsou uvedeny na listech jednotlivých položek -</t>
    </r>
    <r>
      <rPr>
        <sz val="11"/>
        <color rgb="FFFF0000"/>
        <rFont val="Calibri"/>
        <family val="2"/>
        <scheme val="minor"/>
      </rPr>
      <t xml:space="preserve"> je důležité se řídit jejich obsahem, viz minimálně způsob vyplňování "množstevní slevy " v případech, kdy bude poskytovaná</t>
    </r>
  </si>
  <si>
    <t>7. Popis pro výpočet slevy  je popsán na listu "PŘÍKLAD". V případě dotazů kontaktujte zadavatele.</t>
  </si>
  <si>
    <t>do hodnocení postupuje tato hodnota</t>
  </si>
  <si>
    <r>
      <t xml:space="preserve">Stanovení ceny a slevy ceny - uchazeč vyplňuje pouze žlutě podbarvené buňky - </t>
    </r>
    <r>
      <rPr>
        <b/>
        <sz val="18"/>
        <color rgb="FFFF0000"/>
        <rFont val="Calibri"/>
        <family val="2"/>
        <scheme val="minor"/>
      </rPr>
      <t>PŘÍKLAD</t>
    </r>
  </si>
  <si>
    <t>Celková nabídková cena</t>
  </si>
  <si>
    <t>Vzorky</t>
  </si>
  <si>
    <t xml:space="preserve"> 6+11</t>
  </si>
  <si>
    <t>objednací číslo</t>
  </si>
  <si>
    <t>Množství pro interval_1</t>
  </si>
  <si>
    <t>Cena pro interval_2</t>
  </si>
  <si>
    <t>Cena pro interval_3</t>
  </si>
  <si>
    <t>předpokládaná hodnota z údajů zadavatele</t>
  </si>
  <si>
    <t>sleva na celkovém množství</t>
  </si>
  <si>
    <t>ANO</t>
  </si>
  <si>
    <t>Pero kuličkové vyměnitelná náplň, stopa do 0,7 mm, celoplastové tělo, stiskací mechanismus, barva náplně minimálně modrá</t>
  </si>
  <si>
    <t>Pero kuličkové vyměnitelná náplň, stopa max 0,5 mm, plastové tělo, pogumovaný úchop, stiskací mechanismus,  barva náplně minimálně modrá</t>
  </si>
  <si>
    <t>Pero kuličkové vyměnitelná náplň, stopa 0,6 - 0,8 mm,  plastové tělo, pogumovaný úchop, stiskací mechanismus, barva náplně minimálně modrá</t>
  </si>
  <si>
    <t>Pero kuličkové vyměnitelná náplň,stopa 0,2 - 0,3 mm, hrot 0,7 mm,  délka stopy až 800 m, plastové tělo, gumový ergonomický úchop, stiskací mechanismus,různé barvy náplně, minimálně modrá a červená náplň</t>
  </si>
  <si>
    <t>Pero gelové jednorázové, stiskací, plastové tělo, gumový úchop, kovový hrot, šíře stopy max 0,4 mm, barva náplně minimálně modrá</t>
  </si>
  <si>
    <t>Pero gelové jednorázové,s víčkem nebo stiskací, plastové tělo, gumový úchop, hrot &gt;0,4 a max 0,7, barva náplně minimálně modrá, červená</t>
  </si>
  <si>
    <t>Pero gelové vyměnitelná rychleschnoucí náplň, stiskací, plastové tělo, gumový úchop, jehlový hrot do 0,5 mm, šíře stopy  0,28 mm  (+ 0,02/-0,03 mm), různé barvy náplně, minimálně modrá, červená</t>
  </si>
  <si>
    <t>Pero gelové, vyměnitelná rychleschnoucí náplň, stiskací, plastové tělo, gumový úchop, průměr hrotu 0,7 mm, šíře stopy max 0,35 mm (+/- 0,05 mm),  barva minimálně modrá</t>
  </si>
  <si>
    <t>Liner, šíře stopy 0,2 - 0,3 mm, délka stopy 1500 m (+- 500 m) hrot v plastové objímce, nepermnentní, různé barvy,  minimálně černá, červená</t>
  </si>
  <si>
    <t>Liner s dokumentním světlostálým a vodě odolným inkoustem, šíře stopy do 0,1 mm, vhodný pro technické kreslení</t>
  </si>
  <si>
    <t>Zvýrazňovač zkosený, šíře stopy zkosení nad 3,5 mm, různé barvy</t>
  </si>
  <si>
    <t>Zvýrazňovač, šíře stopy do 3,5 mm, klínový nebo válcový hrot - balení 4 ks (různé barvy v balení)</t>
  </si>
  <si>
    <t>Popisovač lakový (určený pro psaní na sklo, plast, pružné nebo gumové materiály, kov), klínový nebo kulatý hrot, šíře stopy se tlakem mění, šíře se může pohybovat  od 1 do  5 mm  (různé barvy, minimálně černá)</t>
  </si>
  <si>
    <t xml:space="preserve">Popisovač lakový (určený  pro označováni diapozitivů, rentgenových snímků, gumy, kabelů, kovů, CD a DVD, keramiky, skla, fólií, plastů a pod), šíře stopy se tlakem nemění. Výrobek může mít šíři stopy v rozmezí 0,7 - 1,2 mm), různé barvy </t>
  </si>
  <si>
    <t>Popisovač na bílé tabule stíratelný, určen pro psaní na bílé smaltované tabule, PVC, sklo, porcelán, inkoust je za sucha stíratelný, světlostálý kulatý hrot, šíře stopy do 3 mm, různé barvy, minimálně  černá</t>
  </si>
  <si>
    <t>Popisovač na bílé tabule, stíratelný,oblý nebo šikmý hrot, šíře stopy/hrotu nad 3 mm, různé barvy, minimálně černá + 1 další bava</t>
  </si>
  <si>
    <t>Popisovač permanentní, inkoust na alkoholové bázi k popisování různých povrchů, rychle zasychá, odolává vodě, otěru a povětrnostním vlivům, šikmý hrot, šíře hrotu 1 - 5 mm , min. černá barva</t>
  </si>
  <si>
    <t>Mikrotužka 0,5 mm, plastové tělo, kovový mechanismus pro posun tuhy, zásuvný hrot, pogumovaný úchop, s pryží, plastová špička a klip</t>
  </si>
  <si>
    <t>Páska silně lepicí 19 mm (+/- 1 mm), transparentní, min. 30 m</t>
  </si>
  <si>
    <t>Mapa odkládací 3 klopy A4, s gumičkou, plast,  síla materiálu cca 450 mic, různé barvy</t>
  </si>
  <si>
    <t>Desky na spisy - klasické dvoudesky z pevné lepenkypotažené plastem, při rozevření se spodní průhlednou kapsou na uložení dokumentů A4, různé barvy (min. černá, modrá, zelená a červená)</t>
  </si>
  <si>
    <t>Mikrotužka 0,5 mm, plastové tělo, kovový mechanismus pro posun tuhy, zásuvný kovový hrot, pogumovaný úchop, s pryží s ochranou, kovová špička.</t>
  </si>
  <si>
    <t>Příloha č. 1a</t>
  </si>
  <si>
    <t>AK2456789</t>
  </si>
  <si>
    <t xml:space="preserve">Tužka kuličková SOLIDLY </t>
  </si>
  <si>
    <t>uchazeč upraví podle svých potřeb do hodnocení.</t>
  </si>
  <si>
    <r>
      <t>Jednotková cena pro množstevní interval_2 (sloupec 2) musí být menší nebo rovna, než je nabídková cena v řádku 8. T</t>
    </r>
    <r>
      <rPr>
        <sz val="11"/>
        <color rgb="FFFF0000"/>
        <rFont val="Calibri"/>
        <family val="2"/>
        <scheme val="minor"/>
      </rPr>
      <t>zn., hodnota slevy, která je vypočtena ve sloupci 3 pro interval_2, musí být vyšší nebo rovna než je hodnota slevy v řádku 8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intervalu_2 nesmí klesat, číslo musí být větší nebo rovno než je číslo v předchozím řádku 8).</t>
    </r>
  </si>
  <si>
    <r>
      <t xml:space="preserve">Jednotková cena pro množstevní interval_3 (sloupec 2) musí být menší nebo rovna, než je jednotková cena v řádku 9. </t>
    </r>
    <r>
      <rPr>
        <sz val="11"/>
        <color rgb="FFFF0000"/>
        <rFont val="Calibri"/>
        <family val="2"/>
        <scheme val="minor"/>
      </rPr>
      <t>Tzn., hodnota slevy, která je vypočtena ve sloupci 3 pro interval_3, musí být vyšší nebo rovna než je hodnota slevy v řádku 9 stejného sloupce</t>
    </r>
    <r>
      <rPr>
        <sz val="11"/>
        <color theme="1"/>
        <rFont val="Calibri"/>
        <family val="2"/>
        <scheme val="minor"/>
      </rPr>
      <t xml:space="preserve"> (hodnota slevy na jednotkové ceně v intervalu_3 nesmí klesat, číslo musí být větší nebo rovno než je číslo v předchozím řádku 9).</t>
    </r>
  </si>
  <si>
    <t>Příklad použití slev na interval</t>
  </si>
  <si>
    <t>automatický přepočet dle předstastaveného vzorce - předvlpněno zadavatelem</t>
  </si>
  <si>
    <t>úprava intervalů a stanovení slevy v intervalech, pokud ji uchazeč poskytuje</t>
  </si>
  <si>
    <t>podklady pro kritéria hodnocení hodnocení</t>
  </si>
  <si>
    <t>Hodnocené Krtérium</t>
  </si>
  <si>
    <r>
      <rPr>
        <b/>
        <sz val="11"/>
        <color rgb="FFFF0000"/>
        <rFont val="Calibri"/>
        <family val="2"/>
        <scheme val="minor"/>
      </rPr>
      <t xml:space="preserve">Kritérium 2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(součin ceny a množství pro interval_2 plus součin ceny a množství pro interval_3)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</si>
</sst>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4" tint="-0.24997000396251678"/>
      <name val="Calibri"/>
      <family val="2"/>
      <scheme val="minor"/>
    </font>
    <font>
      <b/>
      <sz val="9"/>
      <color theme="4" tint="-0.24997000396251678"/>
      <name val="Calibri"/>
      <family val="2"/>
      <scheme val="minor"/>
    </font>
    <font>
      <sz val="8"/>
      <color theme="4" tint="-0.24997000396251678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+mn-cs"/>
      <family val="2"/>
    </font>
  </fonts>
  <fills count="2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BD0967"/>
        <bgColor indexed="64"/>
      </patternFill>
    </fill>
    <fill>
      <patternFill patternType="solid">
        <fgColor rgb="FF17B3A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DDBE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1" xfId="0" applyNumberFormat="1" applyBorder="1"/>
    <xf numFmtId="165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0" fillId="0" borderId="1" xfId="0" applyFont="1" applyBorder="1"/>
    <xf numFmtId="0" fontId="8" fillId="0" borderId="0" xfId="0" applyFont="1"/>
    <xf numFmtId="0" fontId="9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3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5" fillId="6" borderId="1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/>
    </xf>
    <xf numFmtId="0" fontId="8" fillId="0" borderId="0" xfId="0" applyFont="1" applyBorder="1"/>
    <xf numFmtId="0" fontId="3" fillId="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2" borderId="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vertical="center" wrapText="1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3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2" fontId="3" fillId="4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9" fillId="10" borderId="1" xfId="0" applyFont="1" applyFill="1" applyBorder="1" applyAlignment="1">
      <alignment horizontal="left" vertical="center" wrapText="1"/>
    </xf>
    <xf numFmtId="1" fontId="0" fillId="0" borderId="0" xfId="0" applyNumberFormat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3" fillId="0" borderId="0" xfId="0" applyNumberFormat="1" applyFont="1" applyFill="1"/>
    <xf numFmtId="0" fontId="9" fillId="11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13" borderId="1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15" borderId="1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17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18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3" fontId="0" fillId="6" borderId="1" xfId="0" applyNumberFormat="1" applyFill="1" applyBorder="1" applyAlignment="1">
      <alignment vertical="center" wrapText="1"/>
    </xf>
    <xf numFmtId="0" fontId="9" fillId="19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4" borderId="2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0" fillId="0" borderId="0" xfId="0" applyNumberFormat="1" applyBorder="1"/>
    <xf numFmtId="3" fontId="3" fillId="0" borderId="0" xfId="0" applyNumberFormat="1" applyFont="1" applyFill="1" applyBorder="1"/>
    <xf numFmtId="3" fontId="0" fillId="0" borderId="1" xfId="0" applyNumberFormat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5" fillId="3" borderId="27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3" borderId="0" xfId="0" applyFill="1"/>
    <xf numFmtId="49" fontId="5" fillId="6" borderId="11" xfId="0" applyNumberFormat="1" applyFont="1" applyFill="1" applyBorder="1" applyAlignment="1" applyProtection="1">
      <alignment vertical="center"/>
      <protection locked="0"/>
    </xf>
    <xf numFmtId="4" fontId="5" fillId="6" borderId="10" xfId="0" applyNumberFormat="1" applyFont="1" applyFill="1" applyBorder="1" applyAlignment="1" applyProtection="1">
      <alignment vertical="center"/>
      <protection locked="0"/>
    </xf>
    <xf numFmtId="164" fontId="5" fillId="6" borderId="12" xfId="0" applyNumberFormat="1" applyFont="1" applyFill="1" applyBorder="1" applyAlignment="1" applyProtection="1">
      <alignment vertical="center"/>
      <protection locked="0"/>
    </xf>
    <xf numFmtId="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vertical="center" wrapText="1"/>
      <protection/>
    </xf>
    <xf numFmtId="0" fontId="12" fillId="2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12" fillId="2" borderId="1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4" fontId="12" fillId="2" borderId="1" xfId="0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6" borderId="1" xfId="0" applyFont="1" applyFill="1" applyBorder="1" applyAlignment="1" applyProtection="1">
      <alignment vertical="center" wrapText="1"/>
      <protection/>
    </xf>
    <xf numFmtId="0" fontId="0" fillId="6" borderId="13" xfId="0" applyFill="1" applyBorder="1" applyAlignment="1" applyProtection="1">
      <alignment vertical="center"/>
      <protection/>
    </xf>
    <xf numFmtId="0" fontId="0" fillId="6" borderId="14" xfId="0" applyFill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0" fillId="3" borderId="1" xfId="0" applyNumberFormat="1" applyFill="1" applyBorder="1" applyAlignment="1" applyProtection="1">
      <alignment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vertical="center" wrapText="1"/>
      <protection/>
    </xf>
    <xf numFmtId="4" fontId="3" fillId="4" borderId="1" xfId="0" applyNumberFormat="1" applyFont="1" applyFill="1" applyBorder="1" applyAlignment="1" applyProtection="1">
      <alignment vertical="center"/>
      <protection/>
    </xf>
    <xf numFmtId="0" fontId="3" fillId="4" borderId="1" xfId="0" applyFont="1" applyFill="1" applyBorder="1" applyAlignment="1" applyProtection="1">
      <alignment vertical="center"/>
      <protection/>
    </xf>
    <xf numFmtId="164" fontId="3" fillId="4" borderId="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0" fillId="0" borderId="0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" fontId="5" fillId="6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4" fontId="0" fillId="20" borderId="16" xfId="0" applyNumberFormat="1" applyFill="1" applyBorder="1" applyAlignment="1">
      <alignment vertical="center"/>
    </xf>
    <xf numFmtId="164" fontId="3" fillId="5" borderId="18" xfId="0" applyNumberFormat="1" applyFont="1" applyFill="1" applyBorder="1" applyAlignment="1">
      <alignment horizontal="left" vertical="center" wrapText="1"/>
    </xf>
    <xf numFmtId="164" fontId="0" fillId="20" borderId="17" xfId="0" applyNumberFormat="1" applyFill="1" applyBorder="1" applyAlignment="1">
      <alignment vertical="center"/>
    </xf>
    <xf numFmtId="164" fontId="0" fillId="20" borderId="7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1" borderId="30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0" fillId="22" borderId="31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164" fontId="3" fillId="5" borderId="34" xfId="0" applyNumberFormat="1" applyFont="1" applyFill="1" applyBorder="1" applyAlignment="1">
      <alignment horizontal="left" vertical="center" wrapText="1"/>
    </xf>
    <xf numFmtId="164" fontId="3" fillId="5" borderId="35" xfId="0" applyNumberFormat="1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left" vertical="center" wrapText="1"/>
    </xf>
    <xf numFmtId="164" fontId="0" fillId="3" borderId="13" xfId="0" applyNumberFormat="1" applyFill="1" applyBorder="1" applyAlignment="1">
      <alignment horizontal="left" vertical="center" wrapText="1"/>
    </xf>
    <xf numFmtId="164" fontId="0" fillId="3" borderId="14" xfId="0" applyNumberFormat="1" applyFill="1" applyBorder="1" applyAlignment="1">
      <alignment horizontal="left" vertical="center" wrapText="1"/>
    </xf>
    <xf numFmtId="164" fontId="0" fillId="3" borderId="10" xfId="0" applyNumberFormat="1" applyFont="1" applyFill="1" applyBorder="1" applyAlignment="1">
      <alignment horizontal="left" vertical="center" wrapText="1"/>
    </xf>
    <xf numFmtId="164" fontId="0" fillId="3" borderId="13" xfId="0" applyNumberFormat="1" applyFont="1" applyFill="1" applyBorder="1" applyAlignment="1">
      <alignment horizontal="left" vertical="center" wrapText="1"/>
    </xf>
    <xf numFmtId="164" fontId="0" fillId="3" borderId="14" xfId="0" applyNumberFormat="1" applyFont="1" applyFill="1" applyBorder="1" applyAlignment="1">
      <alignment horizontal="left"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3" borderId="0" xfId="0" applyFont="1" applyFill="1" applyAlignment="1">
      <alignment horizontal="left" vertical="center"/>
    </xf>
    <xf numFmtId="0" fontId="0" fillId="3" borderId="36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164" fontId="5" fillId="0" borderId="12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0" fillId="3" borderId="36" xfId="0" applyFont="1" applyFill="1" applyBorder="1" applyAlignment="1" applyProtection="1">
      <alignment horizontal="left" vertical="center" wrapText="1"/>
      <protection/>
    </xf>
    <xf numFmtId="0" fontId="0" fillId="3" borderId="37" xfId="0" applyFont="1" applyFill="1" applyBorder="1" applyAlignment="1" applyProtection="1">
      <alignment horizontal="left" vertical="center" wrapText="1"/>
      <protection/>
    </xf>
    <xf numFmtId="0" fontId="0" fillId="3" borderId="38" xfId="0" applyFont="1" applyFill="1" applyBorder="1" applyAlignment="1" applyProtection="1">
      <alignment horizontal="left" vertical="center" wrapText="1"/>
      <protection/>
    </xf>
    <xf numFmtId="0" fontId="0" fillId="3" borderId="24" xfId="0" applyFont="1" applyFill="1" applyBorder="1" applyAlignment="1" applyProtection="1">
      <alignment horizontal="left" vertical="center" wrapText="1"/>
      <protection/>
    </xf>
    <xf numFmtId="0" fontId="0" fillId="3" borderId="27" xfId="0" applyFont="1" applyFill="1" applyBorder="1" applyAlignment="1" applyProtection="1">
      <alignment horizontal="left" vertical="center" wrapText="1"/>
      <protection/>
    </xf>
    <xf numFmtId="0" fontId="0" fillId="3" borderId="39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3" xfId="0" applyFont="1" applyFill="1" applyBorder="1" applyAlignment="1" applyProtection="1">
      <alignment horizontal="left" vertical="center" wrapText="1"/>
      <protection/>
    </xf>
    <xf numFmtId="0" fontId="12" fillId="2" borderId="14" xfId="0" applyFont="1" applyFill="1" applyBorder="1" applyAlignment="1" applyProtection="1">
      <alignment horizontal="left" vertical="center" wrapText="1"/>
      <protection/>
    </xf>
    <xf numFmtId="164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12</xdr:row>
      <xdr:rowOff>38100</xdr:rowOff>
    </xdr:from>
    <xdr:to>
      <xdr:col>4</xdr:col>
      <xdr:colOff>333375</xdr:colOff>
      <xdr:row>21</xdr:row>
      <xdr:rowOff>104775</xdr:rowOff>
    </xdr:to>
    <xdr:sp macro="" textlink="">
      <xdr:nvSpPr>
        <xdr:cNvPr id="2" name="Zahnutá šipka doleva 1"/>
        <xdr:cNvSpPr/>
      </xdr:nvSpPr>
      <xdr:spPr>
        <a:xfrm rot="20652506">
          <a:off x="5810250" y="4591050"/>
          <a:ext cx="971550" cy="4229100"/>
        </a:xfrm>
        <a:prstGeom prst="curvedLeftArrow">
          <a:avLst>
            <a:gd name="adj1" fmla="val 0"/>
            <a:gd name="adj2" fmla="val 11290"/>
            <a:gd name="adj3" fmla="val 39692"/>
          </a:avLst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180975</xdr:colOff>
      <xdr:row>12</xdr:row>
      <xdr:rowOff>57150</xdr:rowOff>
    </xdr:from>
    <xdr:to>
      <xdr:col>13</xdr:col>
      <xdr:colOff>104775</xdr:colOff>
      <xdr:row>16</xdr:row>
      <xdr:rowOff>95250</xdr:rowOff>
    </xdr:to>
    <xdr:sp macro="" textlink="">
      <xdr:nvSpPr>
        <xdr:cNvPr id="3" name="Obdélníkový bublinový popisek 2"/>
        <xdr:cNvSpPr/>
      </xdr:nvSpPr>
      <xdr:spPr>
        <a:xfrm>
          <a:off x="13868400" y="4610100"/>
          <a:ext cx="4038600" cy="1457325"/>
        </a:xfrm>
        <a:prstGeom prst="wedgeRectCallout">
          <a:avLst>
            <a:gd name="adj1" fmla="val -263306"/>
            <a:gd name="adj2" fmla="val 232601"/>
          </a:avLst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rgbClr val="FF0000"/>
              </a:solidFill>
            </a:rPr>
            <a:t>Sloupec 1 a 2 jsou přednastaveny automaticky,</a:t>
          </a:r>
          <a:r>
            <a:rPr lang="cs-CZ" sz="1100" baseline="0">
              <a:solidFill>
                <a:srgbClr val="FF0000"/>
              </a:solidFill>
            </a:rPr>
            <a:t>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uchazeč je upraví podle svých představ do hodnocení.</a:t>
          </a:r>
          <a:endParaRPr lang="cs-CZ">
            <a:solidFill>
              <a:srgbClr val="FF0000"/>
            </a:solidFill>
            <a:effectLst/>
          </a:endParaRPr>
        </a:p>
        <a:p>
          <a:pPr algn="l"/>
          <a:r>
            <a:rPr lang="cs-CZ" sz="1100">
              <a:solidFill>
                <a:srgbClr val="FF0000"/>
              </a:solidFill>
            </a:rPr>
            <a:t>Intervaly</a:t>
          </a:r>
          <a:r>
            <a:rPr lang="cs-CZ" sz="1100" baseline="0">
              <a:solidFill>
                <a:srgbClr val="FF0000"/>
              </a:solidFill>
            </a:rPr>
            <a:t> jsou od zadavatele rozděleny rovnoměrně</a:t>
          </a:r>
          <a:r>
            <a:rPr lang="cs-CZ" sz="1100">
              <a:solidFill>
                <a:srgbClr val="FF0000"/>
              </a:solidFill>
            </a:rPr>
            <a:t>, nově navržená cena od uchazeče se přednastaví do sloupce 2. Uchazeč  upraví podle vlastního uvážení</a:t>
          </a:r>
          <a:r>
            <a:rPr lang="cs-CZ" sz="1100" baseline="0">
              <a:solidFill>
                <a:srgbClr val="FF0000"/>
              </a:solidFill>
            </a:rPr>
            <a:t>  jednotkovou cenu pro 2. a 3. interval - hodnoty počtu MJ v intervalu a  jednotková cena pro daný intervalvstupují do  hodnocení do výpočtu kritéria 1 a kritéria 2</a:t>
          </a:r>
          <a:endParaRPr lang="cs-CZ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161925</xdr:colOff>
      <xdr:row>18</xdr:row>
      <xdr:rowOff>171450</xdr:rowOff>
    </xdr:from>
    <xdr:to>
      <xdr:col>12</xdr:col>
      <xdr:colOff>571500</xdr:colOff>
      <xdr:row>20</xdr:row>
      <xdr:rowOff>38100</xdr:rowOff>
    </xdr:to>
    <xdr:sp macro="" textlink="">
      <xdr:nvSpPr>
        <xdr:cNvPr id="4" name="Obdélníkový bublinový popisek 3"/>
        <xdr:cNvSpPr/>
      </xdr:nvSpPr>
      <xdr:spPr>
        <a:xfrm>
          <a:off x="13849350" y="6543675"/>
          <a:ext cx="3914775" cy="800100"/>
        </a:xfrm>
        <a:prstGeom prst="wedgeRectCallout">
          <a:avLst>
            <a:gd name="adj1" fmla="val -213804"/>
            <a:gd name="adj2" fmla="val 117971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/>
            <a:t>Sloupce "Sleva... "</a:t>
          </a:r>
          <a:r>
            <a:rPr lang="cs-CZ" sz="1100" baseline="0"/>
            <a:t>  (sloupec 3) a "Slevy pro daný interval" (sloupec 4) jsou určeny pro zadavatele pro  výpočet  rozdílu mezi předpokládanou cenou produktů a vysoutěženou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workbookViewId="0" topLeftCell="A1">
      <selection activeCell="J9" sqref="J9"/>
    </sheetView>
  </sheetViews>
  <sheetFormatPr defaultColWidth="9.140625" defaultRowHeight="15"/>
  <cols>
    <col min="1" max="1" width="1.8515625" style="0" customWidth="1"/>
    <col min="2" max="2" width="3.57421875" style="0" customWidth="1"/>
    <col min="3" max="3" width="2.00390625" style="0" customWidth="1"/>
    <col min="4" max="4" width="147.8515625" style="0" customWidth="1"/>
    <col min="5" max="5" width="1.57421875" style="0" customWidth="1"/>
  </cols>
  <sheetData>
    <row r="1" ht="15">
      <c r="F1" s="273"/>
    </row>
    <row r="2" ht="15">
      <c r="F2" s="273"/>
    </row>
    <row r="4" ht="15" thickBot="1"/>
    <row r="5" spans="2:6" ht="15">
      <c r="B5" s="36"/>
      <c r="C5" s="37"/>
      <c r="D5" s="37"/>
      <c r="E5" s="37"/>
      <c r="F5" s="38"/>
    </row>
    <row r="6" spans="2:6" ht="15">
      <c r="B6" s="39"/>
      <c r="C6" s="40"/>
      <c r="D6" s="40"/>
      <c r="E6" s="40"/>
      <c r="F6" s="41"/>
    </row>
    <row r="7" spans="2:6" ht="21">
      <c r="B7" s="39"/>
      <c r="C7" s="40"/>
      <c r="D7" s="54" t="s">
        <v>28</v>
      </c>
      <c r="E7" s="40"/>
      <c r="F7" s="41"/>
    </row>
    <row r="8" spans="2:6" ht="15">
      <c r="B8" s="39"/>
      <c r="C8" s="40"/>
      <c r="D8" s="40"/>
      <c r="E8" s="40"/>
      <c r="F8" s="41"/>
    </row>
    <row r="9" spans="2:6" ht="15">
      <c r="B9" s="39"/>
      <c r="C9" s="40"/>
      <c r="E9" s="40"/>
      <c r="F9" s="41"/>
    </row>
    <row r="10" spans="2:6" ht="6" customHeight="1">
      <c r="B10" s="39"/>
      <c r="C10" s="40"/>
      <c r="D10" s="40"/>
      <c r="E10" s="40"/>
      <c r="F10" s="41"/>
    </row>
    <row r="11" spans="2:6" ht="28.8">
      <c r="B11" s="39"/>
      <c r="C11" s="40"/>
      <c r="D11" s="210" t="s">
        <v>177</v>
      </c>
      <c r="E11" s="40"/>
      <c r="F11" s="41"/>
    </row>
    <row r="12" spans="2:6" ht="6" customHeight="1">
      <c r="B12" s="39"/>
      <c r="C12" s="40"/>
      <c r="D12" s="40"/>
      <c r="E12" s="40"/>
      <c r="F12" s="41"/>
    </row>
    <row r="13" spans="2:6" ht="15">
      <c r="B13" s="39"/>
      <c r="C13" s="40"/>
      <c r="D13" s="40" t="s">
        <v>178</v>
      </c>
      <c r="E13" s="40"/>
      <c r="F13" s="41"/>
    </row>
    <row r="14" spans="2:6" ht="6.75" customHeight="1">
      <c r="B14" s="39"/>
      <c r="C14" s="40"/>
      <c r="D14" s="40"/>
      <c r="E14" s="40"/>
      <c r="F14" s="41"/>
    </row>
    <row r="15" spans="2:6" ht="15">
      <c r="B15" s="39"/>
      <c r="C15" s="40"/>
      <c r="D15" s="40" t="s">
        <v>179</v>
      </c>
      <c r="E15" s="40"/>
      <c r="F15" s="41"/>
    </row>
    <row r="16" spans="2:6" ht="6.75" customHeight="1">
      <c r="B16" s="39"/>
      <c r="C16" s="40"/>
      <c r="D16" s="40"/>
      <c r="E16" s="40"/>
      <c r="F16" s="41"/>
    </row>
    <row r="17" spans="2:6" ht="21.75" customHeight="1">
      <c r="B17" s="39"/>
      <c r="C17" s="40"/>
      <c r="D17" s="40" t="s">
        <v>104</v>
      </c>
      <c r="E17" s="40"/>
      <c r="F17" s="41"/>
    </row>
    <row r="18" spans="2:6" ht="5.25" customHeight="1">
      <c r="B18" s="39"/>
      <c r="C18" s="40"/>
      <c r="D18" s="40"/>
      <c r="E18" s="40"/>
      <c r="F18" s="41"/>
    </row>
    <row r="19" spans="2:6" ht="14.4" customHeight="1">
      <c r="B19" s="39"/>
      <c r="C19" s="40"/>
      <c r="D19" s="274" t="s">
        <v>180</v>
      </c>
      <c r="E19" s="40"/>
      <c r="F19" s="41"/>
    </row>
    <row r="20" spans="2:6" ht="36" customHeight="1">
      <c r="B20" s="39"/>
      <c r="C20" s="40"/>
      <c r="D20" s="275"/>
      <c r="E20" s="40"/>
      <c r="F20" s="41"/>
    </row>
    <row r="21" spans="2:6" ht="5.25" customHeight="1">
      <c r="B21" s="39"/>
      <c r="C21" s="40"/>
      <c r="D21" s="211"/>
      <c r="E21" s="40"/>
      <c r="F21" s="41"/>
    </row>
    <row r="22" spans="2:6" ht="29.25" customHeight="1">
      <c r="B22" s="39"/>
      <c r="C22" s="40"/>
      <c r="D22" s="211" t="s">
        <v>181</v>
      </c>
      <c r="E22" s="40"/>
      <c r="F22" s="41"/>
    </row>
    <row r="23" spans="2:6" ht="5.25" customHeight="1">
      <c r="B23" s="39"/>
      <c r="C23" s="40"/>
      <c r="D23" s="211"/>
      <c r="E23" s="40"/>
      <c r="F23" s="41"/>
    </row>
    <row r="24" spans="2:6" ht="14.4" customHeight="1">
      <c r="B24" s="39"/>
      <c r="C24" s="40"/>
      <c r="D24" s="212" t="s">
        <v>182</v>
      </c>
      <c r="E24" s="40"/>
      <c r="F24" s="41"/>
    </row>
    <row r="25" spans="2:6" ht="5.1" customHeight="1">
      <c r="B25" s="39"/>
      <c r="C25" s="40"/>
      <c r="D25" s="195"/>
      <c r="E25" s="40"/>
      <c r="F25" s="41"/>
    </row>
    <row r="26" spans="2:6" s="202" customFormat="1" ht="36.75" customHeight="1">
      <c r="B26" s="39"/>
      <c r="C26" s="40"/>
      <c r="D26" s="195" t="s">
        <v>176</v>
      </c>
      <c r="E26" s="40"/>
      <c r="F26" s="41"/>
    </row>
    <row r="27" spans="2:6" ht="15" thickBot="1">
      <c r="B27" s="42"/>
      <c r="C27" s="43"/>
      <c r="D27" s="43"/>
      <c r="E27" s="43"/>
      <c r="F27" s="44"/>
    </row>
  </sheetData>
  <mergeCells count="1">
    <mergeCell ref="D19:D20"/>
  </mergeCells>
  <printOptions/>
  <pageMargins left="0.35" right="0.28" top="0.787401575" bottom="0.787401575" header="0.3" footer="0.3"/>
  <pageSetup fitToHeight="0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400</v>
      </c>
      <c r="D23" s="58">
        <f>+C13</f>
        <v>0</v>
      </c>
      <c r="E23" s="61">
        <f>+C9-D23</f>
        <v>15</v>
      </c>
      <c r="F23" s="61">
        <f>+E23*C23</f>
        <v>6000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400</v>
      </c>
      <c r="D24" s="207">
        <f>+C13</f>
        <v>0</v>
      </c>
      <c r="E24" s="61">
        <f>+C9-D24</f>
        <v>15</v>
      </c>
      <c r="F24" s="61">
        <f>+E24*C24</f>
        <v>6000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400</v>
      </c>
      <c r="D25" s="208">
        <f>+C13</f>
        <v>0</v>
      </c>
      <c r="E25" s="61">
        <f>+C9-D25</f>
        <v>15</v>
      </c>
      <c r="F25" s="61">
        <f>+E25*C25</f>
        <v>6000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1200</v>
      </c>
      <c r="D26" s="34"/>
      <c r="E26" s="14"/>
      <c r="F26" s="14">
        <f>SUM(F23:F25)</f>
        <v>18000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115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880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294</v>
      </c>
      <c r="D23" s="58">
        <f>+C13</f>
        <v>0</v>
      </c>
      <c r="E23" s="61">
        <f>+C9-D23</f>
        <v>115</v>
      </c>
      <c r="F23" s="61">
        <f>+E23*C23</f>
        <v>33810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293</v>
      </c>
      <c r="D24" s="207">
        <f>+C13</f>
        <v>0</v>
      </c>
      <c r="E24" s="61">
        <f>+C9-D24</f>
        <v>115</v>
      </c>
      <c r="F24" s="61">
        <f>+E24*C24</f>
        <v>33695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293</v>
      </c>
      <c r="D25" s="208">
        <f>+C13</f>
        <v>0</v>
      </c>
      <c r="E25" s="61">
        <f>+C9-D25</f>
        <v>115</v>
      </c>
      <c r="F25" s="61">
        <f>+E25*C25</f>
        <v>33695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880</v>
      </c>
      <c r="D26" s="34"/>
      <c r="E26" s="14"/>
      <c r="F26" s="14">
        <f>SUM(F23:F25)</f>
        <v>101200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62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400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134</v>
      </c>
      <c r="D23" s="58">
        <f>+C13</f>
        <v>0</v>
      </c>
      <c r="E23" s="61">
        <f>+C9-D23</f>
        <v>62</v>
      </c>
      <c r="F23" s="61">
        <f>+E23*C23</f>
        <v>8308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133</v>
      </c>
      <c r="D24" s="207">
        <f>+C13</f>
        <v>0</v>
      </c>
      <c r="E24" s="61">
        <f>+C9-D24</f>
        <v>62</v>
      </c>
      <c r="F24" s="61">
        <f>+E24*C24</f>
        <v>8246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133</v>
      </c>
      <c r="D25" s="208">
        <f>+C13</f>
        <v>0</v>
      </c>
      <c r="E25" s="61">
        <f>+C9-D25</f>
        <v>62</v>
      </c>
      <c r="F25" s="61">
        <f>+E25*C25</f>
        <v>8246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400</v>
      </c>
      <c r="D26" s="34"/>
      <c r="E26" s="14"/>
      <c r="F26" s="14">
        <f>SUM(F23:F25)</f>
        <v>24800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whole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69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f>CEILING(28*4,10)</f>
        <v>120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40</v>
      </c>
      <c r="D23" s="58">
        <f>+C13</f>
        <v>0</v>
      </c>
      <c r="E23" s="61">
        <f>+C9-D23</f>
        <v>69</v>
      </c>
      <c r="F23" s="61">
        <f>+E23*C23</f>
        <v>2760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40</v>
      </c>
      <c r="D24" s="207">
        <f>+C13</f>
        <v>0</v>
      </c>
      <c r="E24" s="61">
        <f>+C9-D24</f>
        <v>69</v>
      </c>
      <c r="F24" s="61">
        <f>+E24*C24</f>
        <v>2760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40</v>
      </c>
      <c r="D25" s="208">
        <f>+C13</f>
        <v>0</v>
      </c>
      <c r="E25" s="61">
        <f>+C9-D25</f>
        <v>69</v>
      </c>
      <c r="F25" s="61">
        <f>+E25*C25</f>
        <v>2760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120</v>
      </c>
      <c r="D26" s="34"/>
      <c r="E26" s="14"/>
      <c r="F26" s="14">
        <f>SUM(F23:F25)</f>
        <v>8280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workbookViewId="0" topLeftCell="A1">
      <selection activeCell="F22" sqref="F21:F22"/>
    </sheetView>
  </sheetViews>
  <sheetFormatPr defaultColWidth="9.140625" defaultRowHeight="15"/>
  <cols>
    <col min="1" max="1" width="53.57421875" style="0" customWidth="1"/>
    <col min="2" max="2" width="13.421875" style="2" customWidth="1"/>
    <col min="3" max="3" width="23.57421875" style="20" customWidth="1"/>
    <col min="4" max="4" width="23.57421875" style="0" customWidth="1"/>
    <col min="5" max="5" width="23.57421875" style="20" customWidth="1"/>
    <col min="6" max="6" width="22.00390625" style="20" customWidth="1"/>
    <col min="7" max="7" width="23.57421875" style="0" customWidth="1"/>
    <col min="8" max="8" width="22.00390625" style="20" customWidth="1"/>
    <col min="9" max="9" width="23.57421875" style="0" customWidth="1"/>
    <col min="10" max="10" width="22.00390625" style="20" customWidth="1"/>
  </cols>
  <sheetData>
    <row r="1" ht="21">
      <c r="A1" s="27" t="s">
        <v>20</v>
      </c>
    </row>
    <row r="2" spans="2:10" s="8" customFormat="1" ht="15">
      <c r="B2" s="24"/>
      <c r="C2" s="25"/>
      <c r="E2" s="336" t="s">
        <v>11</v>
      </c>
      <c r="F2" s="337"/>
      <c r="G2" s="336" t="s">
        <v>12</v>
      </c>
      <c r="H2" s="337"/>
      <c r="I2" s="336" t="s">
        <v>13</v>
      </c>
      <c r="J2" s="337"/>
    </row>
    <row r="3" spans="1:10" s="4" customFormat="1" ht="57.6">
      <c r="A3" s="1" t="s">
        <v>2</v>
      </c>
      <c r="B3" s="3" t="s">
        <v>1</v>
      </c>
      <c r="C3" s="17" t="s">
        <v>0</v>
      </c>
      <c r="D3" s="3" t="s">
        <v>3</v>
      </c>
      <c r="E3" s="17" t="s">
        <v>10</v>
      </c>
      <c r="F3" s="17" t="s">
        <v>8</v>
      </c>
      <c r="G3" s="17" t="s">
        <v>10</v>
      </c>
      <c r="H3" s="17" t="s">
        <v>9</v>
      </c>
      <c r="I3" s="17" t="s">
        <v>10</v>
      </c>
      <c r="J3" s="17" t="s">
        <v>9</v>
      </c>
    </row>
    <row r="4" spans="1:10" ht="15">
      <c r="A4" s="26" t="s">
        <v>14</v>
      </c>
      <c r="B4" s="23" t="e">
        <f>+#REF!</f>
        <v>#REF!</v>
      </c>
      <c r="C4" s="18" t="e">
        <f>+#REF!</f>
        <v>#REF!</v>
      </c>
      <c r="D4" s="21" t="e">
        <f>+#REF!</f>
        <v>#REF!</v>
      </c>
      <c r="E4" s="18" t="e">
        <f>+#REF!</f>
        <v>#REF!</v>
      </c>
      <c r="F4" s="18" t="e">
        <f>+#REF!</f>
        <v>#REF!</v>
      </c>
      <c r="G4" s="18" t="e">
        <f>+#REF!</f>
        <v>#REF!</v>
      </c>
      <c r="H4" s="18" t="e">
        <f>+#REF!</f>
        <v>#REF!</v>
      </c>
      <c r="I4" s="18" t="e">
        <f>+#REF!</f>
        <v>#REF!</v>
      </c>
      <c r="J4" s="18" t="e">
        <f>+#REF!</f>
        <v>#REF!</v>
      </c>
    </row>
    <row r="5" spans="1:10" ht="15">
      <c r="A5" s="26" t="s">
        <v>15</v>
      </c>
      <c r="B5" s="23"/>
      <c r="C5" s="18"/>
      <c r="D5" s="21"/>
      <c r="E5" s="18"/>
      <c r="F5" s="18"/>
      <c r="G5" s="18"/>
      <c r="H5" s="18"/>
      <c r="I5" s="18"/>
      <c r="J5" s="18"/>
    </row>
    <row r="6" spans="1:10" ht="15">
      <c r="A6" s="26" t="s">
        <v>16</v>
      </c>
      <c r="B6" s="23"/>
      <c r="C6" s="18"/>
      <c r="D6" s="21"/>
      <c r="E6" s="18"/>
      <c r="F6" s="18"/>
      <c r="G6" s="18"/>
      <c r="H6" s="18"/>
      <c r="I6" s="18"/>
      <c r="J6" s="18"/>
    </row>
    <row r="7" spans="1:10" ht="15">
      <c r="A7" s="26" t="s">
        <v>17</v>
      </c>
      <c r="B7" s="23"/>
      <c r="C7" s="18"/>
      <c r="D7" s="21"/>
      <c r="E7" s="18"/>
      <c r="F7" s="18"/>
      <c r="G7" s="18"/>
      <c r="H7" s="18"/>
      <c r="I7" s="18"/>
      <c r="J7" s="18"/>
    </row>
    <row r="8" spans="1:10" ht="15">
      <c r="A8" s="26" t="s">
        <v>18</v>
      </c>
      <c r="B8" s="23"/>
      <c r="C8" s="18"/>
      <c r="D8" s="21"/>
      <c r="E8" s="18"/>
      <c r="F8" s="18"/>
      <c r="G8" s="18"/>
      <c r="H8" s="18"/>
      <c r="I8" s="18"/>
      <c r="J8" s="18"/>
    </row>
    <row r="9" spans="1:10" ht="15">
      <c r="A9" s="26" t="s">
        <v>19</v>
      </c>
      <c r="B9" s="23"/>
      <c r="C9" s="18"/>
      <c r="D9" s="21"/>
      <c r="E9" s="18"/>
      <c r="F9" s="18"/>
      <c r="G9" s="18"/>
      <c r="H9" s="18"/>
      <c r="I9" s="18"/>
      <c r="J9" s="18"/>
    </row>
    <row r="10" spans="1:10" s="6" customFormat="1" ht="15">
      <c r="A10" s="7" t="s">
        <v>7</v>
      </c>
      <c r="B10" s="3"/>
      <c r="C10" s="19" t="e">
        <f>SUM(C4:C9)</f>
        <v>#REF!</v>
      </c>
      <c r="D10" s="22"/>
      <c r="E10" s="19" t="e">
        <f>SUM(E4:E9)</f>
        <v>#REF!</v>
      </c>
      <c r="F10" s="19" t="e">
        <f>SUM(F4:F9)</f>
        <v>#REF!</v>
      </c>
      <c r="G10" s="19" t="e">
        <f aca="true" t="shared" si="0" ref="G10:J10">SUM(G4:G9)</f>
        <v>#REF!</v>
      </c>
      <c r="H10" s="19" t="e">
        <f t="shared" si="0"/>
        <v>#REF!</v>
      </c>
      <c r="I10" s="19" t="e">
        <f t="shared" si="0"/>
        <v>#REF!</v>
      </c>
      <c r="J10" s="19" t="e">
        <f t="shared" si="0"/>
        <v>#REF!</v>
      </c>
    </row>
  </sheetData>
  <mergeCells count="3">
    <mergeCell ref="E2:F2"/>
    <mergeCell ref="G2:H2"/>
    <mergeCell ref="I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197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2700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900</v>
      </c>
      <c r="D23" s="58">
        <f>+C13</f>
        <v>0</v>
      </c>
      <c r="E23" s="61">
        <f>+C9-D23</f>
        <v>6</v>
      </c>
      <c r="F23" s="61">
        <f>+E23*C23</f>
        <v>5400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900</v>
      </c>
      <c r="D24" s="207">
        <f>+C13</f>
        <v>0</v>
      </c>
      <c r="E24" s="61">
        <f>+C9-D24</f>
        <v>6</v>
      </c>
      <c r="F24" s="61">
        <f>+E24*C24</f>
        <v>5400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900</v>
      </c>
      <c r="D25" s="208">
        <f>+C13</f>
        <v>0</v>
      </c>
      <c r="E25" s="61">
        <f>+C9-D25</f>
        <v>6</v>
      </c>
      <c r="F25" s="61">
        <f>+E25*C25</f>
        <v>5400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2700</v>
      </c>
      <c r="D26" s="34"/>
      <c r="E26" s="14"/>
      <c r="F26" s="14">
        <f>SUM(F23:F25)</f>
        <v>16200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198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4" ht="15">
      <c r="A14" s="148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500</v>
      </c>
      <c r="D23" s="58">
        <f>+C13</f>
        <v>0</v>
      </c>
      <c r="E23" s="61">
        <f>+C9-D23</f>
        <v>40</v>
      </c>
      <c r="F23" s="61">
        <f>+E23*C23</f>
        <v>20000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500</v>
      </c>
      <c r="D24" s="207">
        <f>+C13</f>
        <v>0</v>
      </c>
      <c r="E24" s="61">
        <f>+C9-D24</f>
        <v>40</v>
      </c>
      <c r="F24" s="61">
        <f>+E24*C24</f>
        <v>20000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500</v>
      </c>
      <c r="D25" s="208">
        <f>+C13</f>
        <v>0</v>
      </c>
      <c r="E25" s="61">
        <f>+C9-D25</f>
        <v>40</v>
      </c>
      <c r="F25" s="61">
        <f>+E25*C25</f>
        <v>20000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1500</v>
      </c>
      <c r="D26" s="34"/>
      <c r="E26" s="14"/>
      <c r="F26" s="14">
        <f>SUM(F23:F25)</f>
        <v>60000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199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13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184</v>
      </c>
      <c r="D23" s="58">
        <f>+C13</f>
        <v>0</v>
      </c>
      <c r="E23" s="61">
        <f>+C9-D23</f>
        <v>13</v>
      </c>
      <c r="F23" s="61">
        <f>+E23*C23</f>
        <v>2392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183</v>
      </c>
      <c r="D24" s="207">
        <f>+C13</f>
        <v>0</v>
      </c>
      <c r="E24" s="61">
        <f>+C9-D24</f>
        <v>13</v>
      </c>
      <c r="F24" s="61">
        <f>+E24*C24</f>
        <v>2379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183</v>
      </c>
      <c r="D25" s="208">
        <f>+C13</f>
        <v>0</v>
      </c>
      <c r="E25" s="61">
        <f>+C9-D25</f>
        <v>13</v>
      </c>
      <c r="F25" s="61">
        <f>+E25*C25</f>
        <v>2379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550</v>
      </c>
      <c r="D26" s="34"/>
      <c r="E26" s="14"/>
      <c r="F26" s="14">
        <f>SUM(F23:F25)</f>
        <v>7150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200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9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9</v>
      </c>
      <c r="F23" s="61">
        <f>+E23*C23</f>
        <v>3006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9</v>
      </c>
      <c r="F24" s="61">
        <f>+E24*C24</f>
        <v>2997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9</v>
      </c>
      <c r="F25" s="61">
        <f>+E25*C25</f>
        <v>2997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9000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201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400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134</v>
      </c>
      <c r="D23" s="58">
        <f>+C13</f>
        <v>0</v>
      </c>
      <c r="E23" s="61">
        <f>+C9-D23</f>
        <v>55</v>
      </c>
      <c r="F23" s="61">
        <f>+E23*C23</f>
        <v>7370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133</v>
      </c>
      <c r="D24" s="207">
        <f>+C13</f>
        <v>0</v>
      </c>
      <c r="E24" s="61">
        <f>+C9-D24</f>
        <v>55</v>
      </c>
      <c r="F24" s="61">
        <f>+E24*C24</f>
        <v>7315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133</v>
      </c>
      <c r="D25" s="208">
        <f>+C13</f>
        <v>0</v>
      </c>
      <c r="E25" s="61">
        <f>+C9-D25</f>
        <v>55</v>
      </c>
      <c r="F25" s="61">
        <f>+E25*C25</f>
        <v>7315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400</v>
      </c>
      <c r="D26" s="34"/>
      <c r="E26" s="14"/>
      <c r="F26" s="14">
        <f>SUM(F23:F25)</f>
        <v>22000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68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55</v>
      </c>
      <c r="F23" s="61">
        <f>+E23*C23</f>
        <v>9185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55</v>
      </c>
      <c r="F24" s="61">
        <f>+E24*C24</f>
        <v>9185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55</v>
      </c>
      <c r="F25" s="61">
        <f>+E25*C25</f>
        <v>9130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27500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202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67</v>
      </c>
      <c r="D23" s="58">
        <f>+C13</f>
        <v>0</v>
      </c>
      <c r="E23" s="61">
        <f>+C9-D23</f>
        <v>40</v>
      </c>
      <c r="F23" s="61">
        <f>+E23*C23</f>
        <v>2680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67</v>
      </c>
      <c r="D24" s="207">
        <f>+C13</f>
        <v>0</v>
      </c>
      <c r="E24" s="61">
        <f>+C9-D24</f>
        <v>40</v>
      </c>
      <c r="F24" s="61">
        <f>+E24*C24</f>
        <v>2680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</v>
      </c>
      <c r="D25" s="208">
        <f>+C13</f>
        <v>0</v>
      </c>
      <c r="E25" s="61">
        <f>+C9-D25</f>
        <v>40</v>
      </c>
      <c r="F25" s="61">
        <f>+E25*C25</f>
        <v>2640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</v>
      </c>
      <c r="D26" s="34"/>
      <c r="E26" s="14"/>
      <c r="F26" s="14">
        <f>SUM(F23:F25)</f>
        <v>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204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600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200</v>
      </c>
      <c r="D23" s="58">
        <f>+C13</f>
        <v>0</v>
      </c>
      <c r="E23" s="61">
        <f>+C9-D23</f>
        <v>25</v>
      </c>
      <c r="F23" s="61">
        <f>+E23*C23</f>
        <v>5000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200</v>
      </c>
      <c r="D24" s="207">
        <f>+C13</f>
        <v>0</v>
      </c>
      <c r="E24" s="61">
        <f>+C9-D24</f>
        <v>25</v>
      </c>
      <c r="F24" s="61">
        <f>+E24*C24</f>
        <v>5000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200</v>
      </c>
      <c r="D25" s="208">
        <f>+C13</f>
        <v>0</v>
      </c>
      <c r="E25" s="61">
        <f>+C9-D25</f>
        <v>25</v>
      </c>
      <c r="F25" s="61">
        <f>+E25*C25</f>
        <v>5000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600</v>
      </c>
      <c r="D26" s="34"/>
      <c r="E26" s="14"/>
      <c r="F26" s="14">
        <f>SUM(F23:F25)</f>
        <v>15000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203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8.1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1600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534</v>
      </c>
      <c r="D23" s="58">
        <f>+C13</f>
        <v>0</v>
      </c>
      <c r="E23" s="61">
        <f>+C9-D23</f>
        <v>8.1</v>
      </c>
      <c r="F23" s="61">
        <f>+E23*C23</f>
        <v>4325.4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533</v>
      </c>
      <c r="D24" s="207">
        <f>+C13</f>
        <v>0</v>
      </c>
      <c r="E24" s="61">
        <f>+C9-D24</f>
        <v>8.1</v>
      </c>
      <c r="F24" s="61">
        <f>+E24*C24</f>
        <v>4317.3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533</v>
      </c>
      <c r="D25" s="208">
        <f>+C13</f>
        <v>0</v>
      </c>
      <c r="E25" s="61">
        <f>+C9-D25</f>
        <v>8.1</v>
      </c>
      <c r="F25" s="61">
        <f>+E25*C25</f>
        <v>4317.3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1600</v>
      </c>
      <c r="D26" s="34"/>
      <c r="E26" s="14"/>
      <c r="F26" s="14">
        <f>SUM(F23:F25)</f>
        <v>12960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6"/>
  <sheetViews>
    <sheetView zoomScale="80" zoomScaleNormal="80" workbookViewId="0" topLeftCell="A1">
      <selection activeCell="J10" sqref="J10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8" width="18.421875" style="5" customWidth="1"/>
    <col min="9" max="9" width="26.421875" style="5" customWidth="1"/>
    <col min="10" max="10" width="34.28125" style="5" customWidth="1"/>
    <col min="11" max="16384" width="9.140625" style="5" customWidth="1"/>
  </cols>
  <sheetData>
    <row r="1" spans="1:9" ht="23.4" customHeight="1">
      <c r="A1" s="297" t="s">
        <v>184</v>
      </c>
      <c r="B1" s="298"/>
      <c r="C1" s="298"/>
      <c r="D1" s="298"/>
      <c r="E1" s="298"/>
      <c r="F1" s="298"/>
      <c r="G1" s="298"/>
      <c r="H1" s="298"/>
      <c r="I1" s="298"/>
    </row>
    <row r="2" spans="1:9" ht="23.4">
      <c r="A2" s="260"/>
      <c r="B2" s="261"/>
      <c r="C2" s="261"/>
      <c r="D2" s="261"/>
      <c r="E2" s="261"/>
      <c r="F2" s="261"/>
      <c r="G2" s="261"/>
      <c r="H2" s="261"/>
      <c r="I2" s="261"/>
    </row>
    <row r="3" spans="1:9" ht="23.4">
      <c r="A3" s="50" t="s">
        <v>29</v>
      </c>
      <c r="B3" s="261"/>
      <c r="C3" s="261"/>
      <c r="D3" s="261"/>
      <c r="E3" s="261"/>
      <c r="F3" s="261"/>
      <c r="G3" s="261"/>
      <c r="H3" s="261"/>
      <c r="I3" s="261"/>
    </row>
    <row r="4" spans="1:2" ht="12.75" customHeight="1">
      <c r="A4" s="10"/>
      <c r="B4" s="5"/>
    </row>
    <row r="5" spans="1:9" ht="18.75" customHeight="1">
      <c r="A5" s="302" t="s">
        <v>26</v>
      </c>
      <c r="B5" s="302"/>
      <c r="C5" s="302"/>
      <c r="D5" s="302"/>
      <c r="E5" s="302"/>
      <c r="F5" s="302"/>
      <c r="G5" s="302"/>
      <c r="H5" s="302"/>
      <c r="I5" s="302"/>
    </row>
    <row r="7" spans="1:9" ht="44.25" customHeight="1">
      <c r="A7" s="3" t="s">
        <v>22</v>
      </c>
      <c r="B7" s="66" t="s">
        <v>33</v>
      </c>
      <c r="C7" s="67" t="s">
        <v>98</v>
      </c>
      <c r="D7" s="81"/>
      <c r="E7" s="81"/>
      <c r="F7" s="81"/>
      <c r="G7" s="81"/>
      <c r="H7" s="81"/>
      <c r="I7" s="82"/>
    </row>
    <row r="8" spans="1:9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  <c r="H8" s="70"/>
      <c r="I8" s="70"/>
    </row>
    <row r="9" spans="1:9" ht="28.8">
      <c r="A9" s="128">
        <v>2</v>
      </c>
      <c r="B9" s="11" t="s">
        <v>4</v>
      </c>
      <c r="C9" s="61">
        <v>6.2</v>
      </c>
      <c r="D9" s="70"/>
      <c r="E9" s="70"/>
      <c r="F9" s="70"/>
      <c r="G9" s="70"/>
      <c r="H9" s="70"/>
      <c r="I9" s="70"/>
    </row>
    <row r="10" spans="1:9" s="9" customFormat="1" ht="60" customHeight="1">
      <c r="A10" s="129">
        <v>3</v>
      </c>
      <c r="B10" s="11" t="s">
        <v>53</v>
      </c>
      <c r="C10" s="60">
        <v>280</v>
      </c>
      <c r="D10" s="71"/>
      <c r="E10" s="71"/>
      <c r="F10" s="70"/>
      <c r="G10" s="70"/>
      <c r="H10" s="70"/>
      <c r="I10" s="70"/>
    </row>
    <row r="11" spans="1:9" s="9" customFormat="1" ht="39.75" customHeight="1">
      <c r="A11" s="129">
        <v>4</v>
      </c>
      <c r="B11" s="51" t="s">
        <v>34</v>
      </c>
      <c r="C11" s="52" t="s">
        <v>218</v>
      </c>
      <c r="D11" s="5"/>
      <c r="E11" s="5"/>
      <c r="F11" s="5"/>
      <c r="G11" s="5"/>
      <c r="H11" s="5"/>
      <c r="I11" s="5"/>
    </row>
    <row r="12" spans="1:9" s="9" customFormat="1" ht="39.75" customHeight="1">
      <c r="A12" s="129">
        <v>5</v>
      </c>
      <c r="B12" s="51" t="s">
        <v>30</v>
      </c>
      <c r="C12" s="264" t="s">
        <v>219</v>
      </c>
      <c r="D12" s="64"/>
      <c r="E12" s="64"/>
      <c r="F12" s="64"/>
      <c r="G12" s="64"/>
      <c r="H12" s="64"/>
      <c r="I12" s="65"/>
    </row>
    <row r="13" spans="1:9" s="9" customFormat="1" ht="39.75" customHeight="1">
      <c r="A13" s="128">
        <v>6</v>
      </c>
      <c r="B13" s="51" t="s">
        <v>5</v>
      </c>
      <c r="C13" s="69">
        <v>5.5</v>
      </c>
      <c r="D13" s="5"/>
      <c r="E13" s="5"/>
      <c r="F13" s="5"/>
      <c r="G13" s="5"/>
      <c r="H13" s="5"/>
      <c r="I13" s="5"/>
    </row>
    <row r="14" ht="15">
      <c r="I14" s="265" t="s">
        <v>220</v>
      </c>
    </row>
    <row r="15" ht="15">
      <c r="I15" s="265" t="s">
        <v>220</v>
      </c>
    </row>
    <row r="16" spans="1:9" ht="42" customHeight="1">
      <c r="A16" s="303" t="s">
        <v>27</v>
      </c>
      <c r="B16" s="303"/>
      <c r="C16" s="303"/>
      <c r="D16" s="303"/>
      <c r="E16" s="303"/>
      <c r="F16" s="303"/>
      <c r="G16" s="303"/>
      <c r="H16" s="303"/>
      <c r="I16" s="303"/>
    </row>
    <row r="17" spans="1:9" ht="16.5" customHeight="1">
      <c r="A17" s="304" t="s">
        <v>166</v>
      </c>
      <c r="B17" s="304"/>
      <c r="C17" s="304"/>
      <c r="D17" s="304"/>
      <c r="E17" s="304"/>
      <c r="F17" s="304"/>
      <c r="G17" s="304"/>
      <c r="H17" s="304"/>
      <c r="I17" s="304"/>
    </row>
    <row r="18" spans="1:9" s="13" customFormat="1" ht="15" customHeight="1">
      <c r="A18" s="305" t="s">
        <v>167</v>
      </c>
      <c r="B18" s="306"/>
      <c r="C18" s="306"/>
      <c r="D18" s="306"/>
      <c r="E18" s="306"/>
      <c r="F18" s="306"/>
      <c r="G18" s="306"/>
      <c r="H18" s="306"/>
      <c r="I18" s="307"/>
    </row>
    <row r="19" spans="1:13" s="13" customFormat="1" ht="65.25" customHeight="1">
      <c r="A19" s="308"/>
      <c r="B19" s="309"/>
      <c r="C19" s="309"/>
      <c r="D19" s="309"/>
      <c r="E19" s="309"/>
      <c r="F19" s="309"/>
      <c r="G19" s="309"/>
      <c r="H19" s="309"/>
      <c r="I19" s="310"/>
      <c r="M19" s="265" t="s">
        <v>220</v>
      </c>
    </row>
    <row r="20" spans="1:9" s="13" customFormat="1" ht="8.25" customHeight="1">
      <c r="A20" s="55"/>
      <c r="B20" s="55"/>
      <c r="C20" s="55"/>
      <c r="D20" s="55"/>
      <c r="E20" s="55"/>
      <c r="F20" s="55"/>
      <c r="G20" s="55"/>
      <c r="H20" s="55"/>
      <c r="I20" s="55"/>
    </row>
    <row r="21" spans="1:9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299" t="s">
        <v>25</v>
      </c>
      <c r="H21" s="300"/>
      <c r="I21" s="301"/>
    </row>
    <row r="22" spans="1:9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285">
        <v>5</v>
      </c>
      <c r="H22" s="286"/>
      <c r="I22" s="287"/>
    </row>
    <row r="23" spans="1:9" ht="63" customHeight="1">
      <c r="A23" s="132">
        <v>8</v>
      </c>
      <c r="B23" s="12" t="s">
        <v>56</v>
      </c>
      <c r="C23" s="62">
        <f>CEILING(C10/3*2,2)/2</f>
        <v>94</v>
      </c>
      <c r="D23" s="58">
        <f>+C13</f>
        <v>5.5</v>
      </c>
      <c r="E23" s="61">
        <f>+C9-D23</f>
        <v>0.7000000000000002</v>
      </c>
      <c r="F23" s="61">
        <f>+E23*C23</f>
        <v>65.80000000000001</v>
      </c>
      <c r="G23" s="288" t="s">
        <v>169</v>
      </c>
      <c r="H23" s="289"/>
      <c r="I23" s="290"/>
    </row>
    <row r="24" spans="1:9" ht="115.5" customHeight="1">
      <c r="A24" s="132">
        <v>9</v>
      </c>
      <c r="B24" s="12" t="s">
        <v>57</v>
      </c>
      <c r="C24" s="62">
        <f>+ROUND((C10-C23)/2,0)</f>
        <v>93</v>
      </c>
      <c r="D24" s="53">
        <f>+D23</f>
        <v>5.5</v>
      </c>
      <c r="E24" s="61">
        <f>+C9-D24</f>
        <v>0.7000000000000002</v>
      </c>
      <c r="F24" s="61">
        <f>+E24*C24</f>
        <v>65.10000000000002</v>
      </c>
      <c r="G24" s="288" t="s">
        <v>221</v>
      </c>
      <c r="H24" s="289"/>
      <c r="I24" s="290"/>
    </row>
    <row r="25" spans="1:9" ht="111.75" customHeight="1">
      <c r="A25" s="132">
        <v>10</v>
      </c>
      <c r="B25" s="12" t="s">
        <v>58</v>
      </c>
      <c r="C25" s="62">
        <f>+C10-C23-C24</f>
        <v>93</v>
      </c>
      <c r="D25" s="63">
        <f>+D23</f>
        <v>5.5</v>
      </c>
      <c r="E25" s="61">
        <f>+C9-D25</f>
        <v>0.7000000000000002</v>
      </c>
      <c r="F25" s="61">
        <f>+E25*C25</f>
        <v>65.10000000000002</v>
      </c>
      <c r="G25" s="291" t="s">
        <v>222</v>
      </c>
      <c r="H25" s="292"/>
      <c r="I25" s="293"/>
    </row>
    <row r="26" spans="1:9" ht="34.5" customHeight="1">
      <c r="A26" s="133">
        <v>11</v>
      </c>
      <c r="B26" s="29" t="s">
        <v>6</v>
      </c>
      <c r="C26" s="35">
        <f>SUM(C23:C25)</f>
        <v>280</v>
      </c>
      <c r="D26" s="34"/>
      <c r="E26" s="14"/>
      <c r="F26" s="14">
        <f>SUM(F23:F25)</f>
        <v>196.00000000000006</v>
      </c>
      <c r="G26" s="294"/>
      <c r="H26" s="295"/>
      <c r="I26" s="296"/>
    </row>
    <row r="28" spans="2:9" ht="36" customHeight="1">
      <c r="B28" s="196" t="s">
        <v>174</v>
      </c>
      <c r="C28" s="197">
        <f>C26-C10</f>
        <v>0</v>
      </c>
      <c r="I28" s="83"/>
    </row>
    <row r="29" ht="15">
      <c r="I29" s="83"/>
    </row>
    <row r="30" spans="2:10" ht="35.25" customHeight="1" thickBot="1">
      <c r="B30" s="297" t="s">
        <v>223</v>
      </c>
      <c r="C30" s="298"/>
      <c r="D30" s="298"/>
      <c r="E30" s="298"/>
      <c r="F30" s="298"/>
      <c r="G30" s="298"/>
      <c r="H30" s="298"/>
      <c r="I30" s="298"/>
      <c r="J30" s="298"/>
    </row>
    <row r="31" spans="2:10" ht="31.5" customHeight="1" thickBot="1">
      <c r="B31" s="134"/>
      <c r="C31" s="276" t="s">
        <v>224</v>
      </c>
      <c r="D31" s="277"/>
      <c r="E31" s="278" t="s">
        <v>225</v>
      </c>
      <c r="F31" s="279"/>
      <c r="G31" s="279"/>
      <c r="H31" s="280"/>
      <c r="I31" s="281" t="s">
        <v>226</v>
      </c>
      <c r="J31" s="282"/>
    </row>
    <row r="32" spans="2:10" ht="86.4">
      <c r="B32" s="135" t="s">
        <v>36</v>
      </c>
      <c r="C32" s="136" t="s">
        <v>45</v>
      </c>
      <c r="D32" s="16" t="s">
        <v>164</v>
      </c>
      <c r="E32" s="173" t="s">
        <v>99</v>
      </c>
      <c r="F32" s="176" t="s">
        <v>100</v>
      </c>
      <c r="G32" s="180" t="s">
        <v>101</v>
      </c>
      <c r="H32" s="176" t="s">
        <v>151</v>
      </c>
      <c r="I32" s="266" t="s">
        <v>183</v>
      </c>
      <c r="J32" s="267" t="s">
        <v>227</v>
      </c>
    </row>
    <row r="33" spans="2:10" ht="65.25" customHeight="1">
      <c r="B33" s="137" t="s">
        <v>102</v>
      </c>
      <c r="C33" s="138">
        <f>+C23</f>
        <v>94</v>
      </c>
      <c r="D33" s="139">
        <v>5.5</v>
      </c>
      <c r="E33" s="140">
        <v>100</v>
      </c>
      <c r="F33" s="177">
        <v>5.5</v>
      </c>
      <c r="G33" s="181" t="s">
        <v>165</v>
      </c>
      <c r="H33" s="174">
        <f>+C9-F33</f>
        <v>0.7000000000000002</v>
      </c>
      <c r="I33" s="268">
        <f>+E33*F33</f>
        <v>550</v>
      </c>
      <c r="J33" s="269" t="s">
        <v>54</v>
      </c>
    </row>
    <row r="34" spans="2:10" ht="37.5" customHeight="1">
      <c r="B34" s="137" t="s">
        <v>57</v>
      </c>
      <c r="C34" s="138">
        <f>+C24</f>
        <v>93</v>
      </c>
      <c r="D34" s="139">
        <v>5.5</v>
      </c>
      <c r="E34" s="140">
        <v>150</v>
      </c>
      <c r="F34" s="178">
        <v>5.3</v>
      </c>
      <c r="G34" s="181" t="s">
        <v>38</v>
      </c>
      <c r="H34" s="174">
        <f>+C9-F34</f>
        <v>0.9000000000000004</v>
      </c>
      <c r="I34" s="268">
        <f>+E34*F34</f>
        <v>795</v>
      </c>
      <c r="J34" s="283" t="s">
        <v>228</v>
      </c>
    </row>
    <row r="35" spans="2:10" ht="64.5" customHeight="1" thickBot="1">
      <c r="B35" s="137" t="s">
        <v>103</v>
      </c>
      <c r="C35" s="138">
        <f>+C25</f>
        <v>93</v>
      </c>
      <c r="D35" s="139">
        <v>5.5</v>
      </c>
      <c r="E35" s="140">
        <v>30</v>
      </c>
      <c r="F35" s="178">
        <v>5.1</v>
      </c>
      <c r="G35" s="181" t="s">
        <v>39</v>
      </c>
      <c r="H35" s="174">
        <f>+C9-F35</f>
        <v>1.1000000000000005</v>
      </c>
      <c r="I35" s="270">
        <f>+E35*F35</f>
        <v>153</v>
      </c>
      <c r="J35" s="284"/>
    </row>
    <row r="36" spans="2:10" ht="27" customHeight="1" thickBot="1">
      <c r="B36" s="141" t="s">
        <v>37</v>
      </c>
      <c r="C36" s="142">
        <f>SUM(C33:C35)</f>
        <v>280</v>
      </c>
      <c r="D36" s="143"/>
      <c r="E36" s="144">
        <f>SUM(E33:E35)</f>
        <v>280</v>
      </c>
      <c r="F36" s="179"/>
      <c r="G36" s="182"/>
      <c r="H36" s="175"/>
      <c r="I36" s="271">
        <f>SUM(I33:I35)</f>
        <v>1498</v>
      </c>
      <c r="J36" s="272"/>
    </row>
  </sheetData>
  <mergeCells count="16">
    <mergeCell ref="G21:I21"/>
    <mergeCell ref="A1:I1"/>
    <mergeCell ref="A5:I5"/>
    <mergeCell ref="A16:I16"/>
    <mergeCell ref="A17:I17"/>
    <mergeCell ref="A18:I19"/>
    <mergeCell ref="C31:D31"/>
    <mergeCell ref="E31:H31"/>
    <mergeCell ref="I31:J31"/>
    <mergeCell ref="J34:J35"/>
    <mergeCell ref="G22:I22"/>
    <mergeCell ref="G23:I23"/>
    <mergeCell ref="G24:I24"/>
    <mergeCell ref="G25:I25"/>
    <mergeCell ref="G26:I26"/>
    <mergeCell ref="B30:J30"/>
  </mergeCells>
  <printOptions/>
  <pageMargins left="0.33" right="0.26" top="0.787401575" bottom="0.787401575" header="0.3" footer="0.3"/>
  <pageSetup fitToHeight="0" fitToWidth="1" horizontalDpi="600" verticalDpi="600" orientation="portrait" paperSize="9" scale="3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67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4.5</v>
      </c>
      <c r="F23" s="61">
        <f>+E23*C23</f>
        <v>751.5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4.5</v>
      </c>
      <c r="F24" s="61">
        <f>+E24*C24</f>
        <v>751.5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4.5</v>
      </c>
      <c r="F25" s="61">
        <f>+E25*C25</f>
        <v>747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2250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267</v>
      </c>
      <c r="D23" s="58">
        <f>+C13</f>
        <v>0</v>
      </c>
      <c r="E23" s="61">
        <f>+C9-D23</f>
        <v>6</v>
      </c>
      <c r="F23" s="61">
        <f>+E23*C23</f>
        <v>1602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267</v>
      </c>
      <c r="D24" s="207">
        <f>+C13</f>
        <v>0</v>
      </c>
      <c r="E24" s="61">
        <f>+C9-D24</f>
        <v>6</v>
      </c>
      <c r="F24" s="61">
        <f>+E24*C24</f>
        <v>1602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266</v>
      </c>
      <c r="D25" s="208">
        <f>+C13</f>
        <v>0</v>
      </c>
      <c r="E25" s="61">
        <f>+C9-D25</f>
        <v>6</v>
      </c>
      <c r="F25" s="61">
        <f>+E25*C25</f>
        <v>1596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800</v>
      </c>
      <c r="D26" s="34"/>
      <c r="E26" s="14"/>
      <c r="F26" s="14">
        <f>SUM(F23:F25)</f>
        <v>4800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80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80</v>
      </c>
      <c r="F23" s="61">
        <f>+E23*C23</f>
        <v>2720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80</v>
      </c>
      <c r="F24" s="61">
        <f>+E24*C24</f>
        <v>2640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80</v>
      </c>
      <c r="F25" s="61">
        <f>+E25*C25</f>
        <v>2640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4"/>
      <c r="B2" s="85"/>
      <c r="C2" s="85"/>
      <c r="D2" s="85"/>
      <c r="E2" s="85"/>
      <c r="F2" s="85"/>
      <c r="G2" s="85"/>
    </row>
    <row r="3" spans="1:7" ht="23.4">
      <c r="A3" s="50" t="s">
        <v>29</v>
      </c>
      <c r="B3" s="85"/>
      <c r="C3" s="85"/>
      <c r="D3" s="85"/>
      <c r="E3" s="85"/>
      <c r="F3" s="85"/>
      <c r="G3" s="85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205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5.2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1300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434</v>
      </c>
      <c r="D23" s="58">
        <f>+C13</f>
        <v>0</v>
      </c>
      <c r="E23" s="61">
        <f>+C9-D23</f>
        <v>5.2</v>
      </c>
      <c r="F23" s="61">
        <f>+E23*C23</f>
        <v>2256.8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433</v>
      </c>
      <c r="D24" s="207">
        <f>+C13</f>
        <v>0</v>
      </c>
      <c r="E24" s="61">
        <f>+C9-D24</f>
        <v>5.2</v>
      </c>
      <c r="F24" s="61">
        <f>+E24*C24</f>
        <v>2251.6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433</v>
      </c>
      <c r="D25" s="208">
        <f>+C13</f>
        <v>0</v>
      </c>
      <c r="E25" s="61">
        <f>+C9-D25</f>
        <v>5.2</v>
      </c>
      <c r="F25" s="61">
        <f>+E25*C25</f>
        <v>2251.6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1300</v>
      </c>
      <c r="D26" s="34"/>
      <c r="E26" s="14"/>
      <c r="F26" s="14">
        <f>SUM(F23:F25)</f>
        <v>6760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22.4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650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217</v>
      </c>
      <c r="D23" s="58">
        <f>+C13</f>
        <v>0</v>
      </c>
      <c r="E23" s="61">
        <f>+C9-D23</f>
        <v>22.4</v>
      </c>
      <c r="F23" s="61">
        <f>+E23*C23</f>
        <v>4860.799999999999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217</v>
      </c>
      <c r="D24" s="207">
        <f>+C13</f>
        <v>0</v>
      </c>
      <c r="E24" s="61">
        <f>+C9-D24</f>
        <v>22.4</v>
      </c>
      <c r="F24" s="61">
        <f>+E24*C24</f>
        <v>4860.799999999999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216</v>
      </c>
      <c r="D25" s="208">
        <f>+C13</f>
        <v>0</v>
      </c>
      <c r="E25" s="61">
        <f>+C9-D25</f>
        <v>22.4</v>
      </c>
      <c r="F25" s="61">
        <f>+E25*C25</f>
        <v>4838.4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650</v>
      </c>
      <c r="D26" s="34"/>
      <c r="E26" s="14"/>
      <c r="F26" s="14">
        <f>SUM(F23:F25)</f>
        <v>14559.999999999998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163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450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150</v>
      </c>
      <c r="D23" s="58">
        <f>+C13</f>
        <v>0</v>
      </c>
      <c r="E23" s="61">
        <f>+C9-D23</f>
        <v>5</v>
      </c>
      <c r="F23" s="61">
        <f>+E23*C23</f>
        <v>750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150</v>
      </c>
      <c r="D24" s="207">
        <f>+C13</f>
        <v>0</v>
      </c>
      <c r="E24" s="61">
        <f>+C9-D24</f>
        <v>5</v>
      </c>
      <c r="F24" s="61">
        <f>+E24*C24</f>
        <v>750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150</v>
      </c>
      <c r="D25" s="208">
        <f>+C13</f>
        <v>0</v>
      </c>
      <c r="E25" s="61">
        <f>+C9-D25</f>
        <v>5</v>
      </c>
      <c r="F25" s="61">
        <f>+E25*C25</f>
        <v>750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450</v>
      </c>
      <c r="D26" s="34"/>
      <c r="E26" s="14"/>
      <c r="F26" s="14">
        <f>SUM(F23:F25)</f>
        <v>2250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206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900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300</v>
      </c>
      <c r="D23" s="58">
        <f>+C13</f>
        <v>0</v>
      </c>
      <c r="E23" s="61">
        <f>+C9-D23</f>
        <v>20</v>
      </c>
      <c r="F23" s="61">
        <f>+E23*C23</f>
        <v>6000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300</v>
      </c>
      <c r="D24" s="207">
        <f>+C13</f>
        <v>0</v>
      </c>
      <c r="E24" s="61">
        <f>+C9-D24</f>
        <v>20</v>
      </c>
      <c r="F24" s="61">
        <f>+E24*C24</f>
        <v>6000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300</v>
      </c>
      <c r="D25" s="208">
        <f>+C13</f>
        <v>0</v>
      </c>
      <c r="E25" s="61">
        <f>+C9-D25</f>
        <v>20</v>
      </c>
      <c r="F25" s="61">
        <f>+E25*C25</f>
        <v>6000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900</v>
      </c>
      <c r="D26" s="34"/>
      <c r="E26" s="14"/>
      <c r="F26" s="14">
        <f>SUM(F23:F25)</f>
        <v>18000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207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+CEILING(25*4,10)</f>
        <v>100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55</v>
      </c>
      <c r="F23" s="61">
        <f>+E23*C23</f>
        <v>1870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55</v>
      </c>
      <c r="F24" s="61">
        <f>+E24*C24</f>
        <v>1815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55</v>
      </c>
      <c r="F25" s="61">
        <f>+E25*C25</f>
        <v>1815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5500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208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17</v>
      </c>
      <c r="D23" s="58">
        <f>+C13</f>
        <v>0</v>
      </c>
      <c r="E23" s="61">
        <f>+C9-D23</f>
        <v>50</v>
      </c>
      <c r="F23" s="61">
        <f>+E23*C23</f>
        <v>850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17</v>
      </c>
      <c r="D24" s="207">
        <f>+C13</f>
        <v>0</v>
      </c>
      <c r="E24" s="61">
        <f>+C9-D24</f>
        <v>50</v>
      </c>
      <c r="F24" s="61">
        <f>+E24*C24</f>
        <v>850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</v>
      </c>
      <c r="D25" s="208">
        <f>+C13</f>
        <v>0</v>
      </c>
      <c r="E25" s="61">
        <f>+C9-D25</f>
        <v>50</v>
      </c>
      <c r="F25" s="61">
        <f>+E25*C25</f>
        <v>800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</v>
      </c>
      <c r="D26" s="34"/>
      <c r="E26" s="14"/>
      <c r="F26" s="14">
        <f>SUM(F23:F25)</f>
        <v>2500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209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7</v>
      </c>
      <c r="F23" s="61">
        <f>+E23*C23</f>
        <v>2338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7</v>
      </c>
      <c r="F24" s="61">
        <f>+E24*C24</f>
        <v>2331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7</v>
      </c>
      <c r="F25" s="61">
        <f>+E25*C25</f>
        <v>2331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7000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07"/>
  <sheetViews>
    <sheetView zoomScale="80" zoomScaleNormal="80" workbookViewId="0" topLeftCell="A1">
      <selection activeCell="F13" sqref="F12:F13"/>
    </sheetView>
  </sheetViews>
  <sheetFormatPr defaultColWidth="9.140625" defaultRowHeight="15"/>
  <cols>
    <col min="1" max="1" width="4.421875" style="0" customWidth="1"/>
    <col min="2" max="2" width="8.8515625" style="75" customWidth="1"/>
    <col min="3" max="3" width="85.00390625" style="0" customWidth="1"/>
    <col min="4" max="4" width="53.57421875" style="106" bestFit="1" customWidth="1"/>
    <col min="5" max="5" width="18.7109375" style="106" customWidth="1"/>
    <col min="6" max="6" width="11.140625" style="2" customWidth="1"/>
    <col min="7" max="7" width="18.7109375" style="20" customWidth="1"/>
    <col min="8" max="8" width="15.57421875" style="190" customWidth="1"/>
    <col min="9" max="9" width="16.8515625" style="20" customWidth="1"/>
    <col min="10" max="10" width="15.57421875" style="121" customWidth="1"/>
    <col min="11" max="11" width="23.57421875" style="20" customWidth="1"/>
    <col min="12" max="12" width="12.57421875" style="121" customWidth="1"/>
    <col min="13" max="13" width="11.57421875" style="20" customWidth="1"/>
    <col min="14" max="14" width="12.57421875" style="121" customWidth="1"/>
    <col min="15" max="15" width="11.57421875" style="20" customWidth="1"/>
    <col min="16" max="16" width="22.8515625" style="20" customWidth="1"/>
    <col min="17" max="17" width="18.421875" style="20" hidden="1" customWidth="1"/>
    <col min="18" max="18" width="23.140625" style="20" hidden="1" customWidth="1"/>
    <col min="19" max="19" width="14.57421875" style="0" customWidth="1"/>
    <col min="20" max="20" width="11.8515625" style="0" customWidth="1"/>
  </cols>
  <sheetData>
    <row r="1" spans="1:20" s="40" customFormat="1" ht="21">
      <c r="A1" s="54" t="s">
        <v>217</v>
      </c>
      <c r="B1" s="72"/>
      <c r="C1" s="56"/>
      <c r="D1" s="262"/>
      <c r="E1" s="262"/>
      <c r="F1" s="57"/>
      <c r="H1" s="183"/>
      <c r="I1" s="57"/>
      <c r="J1" s="116"/>
      <c r="K1" s="57"/>
      <c r="L1" s="116"/>
      <c r="M1" s="57"/>
      <c r="N1" s="116"/>
      <c r="O1" s="57"/>
      <c r="T1" s="215"/>
    </row>
    <row r="2" spans="1:20" s="8" customFormat="1" ht="15">
      <c r="A2" s="311" t="s">
        <v>23</v>
      </c>
      <c r="B2" s="311"/>
      <c r="C2" s="311"/>
      <c r="D2" s="311"/>
      <c r="E2" s="311"/>
      <c r="F2" s="311"/>
      <c r="G2" s="312"/>
      <c r="H2" s="184"/>
      <c r="I2" s="47"/>
      <c r="J2" s="122"/>
      <c r="K2" s="47"/>
      <c r="L2" s="122"/>
      <c r="M2" s="47"/>
      <c r="N2" s="122"/>
      <c r="O2" s="47"/>
      <c r="P2" s="48"/>
      <c r="Q2" s="48"/>
      <c r="R2" s="48"/>
      <c r="T2" s="215"/>
    </row>
    <row r="3" spans="1:20" s="4" customFormat="1" ht="72">
      <c r="A3" s="32" t="s">
        <v>43</v>
      </c>
      <c r="B3" s="73" t="s">
        <v>32</v>
      </c>
      <c r="C3" s="1" t="s">
        <v>31</v>
      </c>
      <c r="D3" s="149" t="s">
        <v>173</v>
      </c>
      <c r="E3" s="149" t="s">
        <v>188</v>
      </c>
      <c r="F3" s="3" t="s">
        <v>50</v>
      </c>
      <c r="G3" s="17" t="s">
        <v>49</v>
      </c>
      <c r="H3" s="117" t="s">
        <v>78</v>
      </c>
      <c r="I3" s="17" t="s">
        <v>48</v>
      </c>
      <c r="J3" s="117" t="s">
        <v>189</v>
      </c>
      <c r="K3" s="45" t="s">
        <v>54</v>
      </c>
      <c r="L3" s="117" t="s">
        <v>171</v>
      </c>
      <c r="M3" s="17" t="s">
        <v>190</v>
      </c>
      <c r="N3" s="117" t="s">
        <v>172</v>
      </c>
      <c r="O3" s="17" t="s">
        <v>191</v>
      </c>
      <c r="P3" s="45" t="s">
        <v>55</v>
      </c>
      <c r="Q3" s="76" t="s">
        <v>192</v>
      </c>
      <c r="R3" s="76" t="s">
        <v>193</v>
      </c>
      <c r="S3" s="45" t="s">
        <v>185</v>
      </c>
      <c r="T3" s="45" t="s">
        <v>186</v>
      </c>
    </row>
    <row r="4" spans="1:20" s="31" customFormat="1" ht="15">
      <c r="A4" s="49"/>
      <c r="B4" s="74"/>
      <c r="C4" s="23"/>
      <c r="D4" s="263"/>
      <c r="E4" s="263"/>
      <c r="F4" s="33">
        <v>1</v>
      </c>
      <c r="G4" s="33">
        <v>2</v>
      </c>
      <c r="H4" s="33">
        <v>3</v>
      </c>
      <c r="I4" s="33">
        <v>4</v>
      </c>
      <c r="J4" s="118">
        <v>5</v>
      </c>
      <c r="K4" s="46" t="s">
        <v>24</v>
      </c>
      <c r="L4" s="118">
        <v>7</v>
      </c>
      <c r="M4" s="33">
        <v>8</v>
      </c>
      <c r="N4" s="118">
        <v>9</v>
      </c>
      <c r="O4" s="33">
        <v>10</v>
      </c>
      <c r="P4" s="46" t="s">
        <v>40</v>
      </c>
      <c r="Q4" s="77" t="s">
        <v>41</v>
      </c>
      <c r="R4" s="77" t="s">
        <v>63</v>
      </c>
      <c r="S4" s="213" t="s">
        <v>187</v>
      </c>
      <c r="T4" s="213"/>
    </row>
    <row r="5" spans="1:20" s="10" customFormat="1" ht="20.4">
      <c r="A5" s="91">
        <v>1</v>
      </c>
      <c r="B5" s="92" t="s">
        <v>52</v>
      </c>
      <c r="C5" s="93" t="str">
        <f>+'Pero čína'!C7</f>
        <v>Pero kuličkové "čína"</v>
      </c>
      <c r="D5" s="201">
        <f>+'Pero čína'!C12</f>
        <v>0</v>
      </c>
      <c r="E5" s="200">
        <f>+'Pero čína'!C11</f>
        <v>0</v>
      </c>
      <c r="F5" s="94" t="str">
        <f>+'Pero čína'!C8</f>
        <v>ks</v>
      </c>
      <c r="G5" s="95">
        <f>+'Pero čína'!C9</f>
        <v>11</v>
      </c>
      <c r="H5" s="185">
        <f>+'Pero čína'!C10</f>
        <v>100</v>
      </c>
      <c r="I5" s="96">
        <f>+'Pero čína'!C13</f>
        <v>0</v>
      </c>
      <c r="J5" s="169">
        <f>+'Pero čína'!C23</f>
        <v>34</v>
      </c>
      <c r="K5" s="97">
        <f>+I5*J5</f>
        <v>0</v>
      </c>
      <c r="L5" s="169">
        <f>+'Pero čína'!C24</f>
        <v>33</v>
      </c>
      <c r="M5" s="96">
        <f>+'Pero čína'!D24</f>
        <v>0</v>
      </c>
      <c r="N5" s="169">
        <f>+'Pero čína'!C25</f>
        <v>33</v>
      </c>
      <c r="O5" s="96">
        <f>+'Pero čína'!D25</f>
        <v>0</v>
      </c>
      <c r="P5" s="97">
        <f>+M5*L5+O5*N5</f>
        <v>0</v>
      </c>
      <c r="Q5" s="98">
        <f>+G5*H5</f>
        <v>1100</v>
      </c>
      <c r="R5" s="98">
        <f>+Q5-(K5+P5)</f>
        <v>1100</v>
      </c>
      <c r="S5" s="97">
        <f>+K5+P5</f>
        <v>0</v>
      </c>
      <c r="T5" s="214"/>
    </row>
    <row r="6" spans="1:20" s="10" customFormat="1" ht="20.4">
      <c r="A6" s="91">
        <v>2</v>
      </c>
      <c r="B6" s="92" t="s">
        <v>52</v>
      </c>
      <c r="C6" s="93" t="str">
        <f>+'Pero jedn. 0,7'!C7</f>
        <v>Pero kuličkové jednorázové, plastové tělo, uzavírací kryt, hrot 0,7 mm, různé barvy náplně</v>
      </c>
      <c r="D6" s="201">
        <f>+'Pero jedn. 0,7'!C12</f>
        <v>0</v>
      </c>
      <c r="E6" s="200">
        <f>+'Pero jedn. 0,7'!C11</f>
        <v>0</v>
      </c>
      <c r="F6" s="94" t="str">
        <f>+'Pero jedn. 0,7'!C8</f>
        <v>ks</v>
      </c>
      <c r="G6" s="95">
        <f>+'Pero jedn. 0,7'!C9</f>
        <v>1.8</v>
      </c>
      <c r="H6" s="185">
        <f>+'Pero jedn. 0,7'!C10</f>
        <v>4800</v>
      </c>
      <c r="I6" s="96">
        <f>+'Pero jedn. 0,7'!C13</f>
        <v>0</v>
      </c>
      <c r="J6" s="169">
        <f>+'Pero jedn. 0,7'!C23</f>
        <v>1600</v>
      </c>
      <c r="K6" s="97">
        <f aca="true" t="shared" si="0" ref="K6:K103">+I6*J6</f>
        <v>0</v>
      </c>
      <c r="L6" s="169">
        <f>+'Pero jedn. 0,7'!C24</f>
        <v>1600</v>
      </c>
      <c r="M6" s="96">
        <f>+'Pero jedn. 0,7'!D24</f>
        <v>0</v>
      </c>
      <c r="N6" s="169">
        <f>+'Pero jedn. 0,7'!C25</f>
        <v>1600</v>
      </c>
      <c r="O6" s="96">
        <f>+'Pero jedn. 0,7'!D25</f>
        <v>0</v>
      </c>
      <c r="P6" s="97">
        <f aca="true" t="shared" si="1" ref="P6:P103">+M6*L6+O6*N6</f>
        <v>0</v>
      </c>
      <c r="Q6" s="98">
        <f aca="true" t="shared" si="2" ref="Q6:Q103">+G6*H6</f>
        <v>8640</v>
      </c>
      <c r="R6" s="98">
        <f aca="true" t="shared" si="3" ref="R6:R49">+Q6-(K6+P6)</f>
        <v>8640</v>
      </c>
      <c r="S6" s="97">
        <f aca="true" t="shared" si="4" ref="S6:S69">+K6+P6</f>
        <v>0</v>
      </c>
      <c r="T6" s="214"/>
    </row>
    <row r="7" spans="1:20" s="10" customFormat="1" ht="28.8">
      <c r="A7" s="91">
        <v>3</v>
      </c>
      <c r="B7" s="92" t="s">
        <v>52</v>
      </c>
      <c r="C7" s="93" t="str">
        <f>+'Pero jedn. do 0,5_stisk'!C7</f>
        <v>Pero kuličkové jednorázové, stiskací mechanismus, šíře stopy do 0,5 mm, barva náplně minimálně modrá</v>
      </c>
      <c r="D7" s="201">
        <f>+'Pero jedn. do 0,5_stisk'!C12</f>
        <v>0</v>
      </c>
      <c r="E7" s="200">
        <f>+'Pero jedn. do 0,5_stisk'!C11</f>
        <v>0</v>
      </c>
      <c r="F7" s="94" t="str">
        <f>+'Pero jedn. do 0,5_stisk'!C8</f>
        <v>ks</v>
      </c>
      <c r="G7" s="95">
        <f>+'Pero jedn. do 0,5_stisk'!C9</f>
        <v>3.5</v>
      </c>
      <c r="H7" s="186">
        <f>+'Pero jedn. do 0,5_stisk'!C10</f>
        <v>10500</v>
      </c>
      <c r="I7" s="96">
        <f>+'Pero jedn. do 0,5_stisk'!C13</f>
        <v>0</v>
      </c>
      <c r="J7" s="169">
        <f>+'Pero jedn. do 0,5_stisk'!C23</f>
        <v>3500</v>
      </c>
      <c r="K7" s="97">
        <f t="shared" si="0"/>
        <v>0</v>
      </c>
      <c r="L7" s="169">
        <f>+'Pero jedn. do 0,5_stisk'!C24</f>
        <v>3500</v>
      </c>
      <c r="M7" s="96">
        <f>+'Pero jedn. do 0,5_stisk'!D24</f>
        <v>0</v>
      </c>
      <c r="N7" s="169">
        <f>+'Pero jedn. do 0,5_stisk'!C25</f>
        <v>3500</v>
      </c>
      <c r="O7" s="96">
        <f>+'Pero jedn. do 0,5_stisk'!D25</f>
        <v>0</v>
      </c>
      <c r="P7" s="97">
        <f t="shared" si="1"/>
        <v>0</v>
      </c>
      <c r="Q7" s="98">
        <f t="shared" si="2"/>
        <v>36750</v>
      </c>
      <c r="R7" s="98">
        <f t="shared" si="3"/>
        <v>36750</v>
      </c>
      <c r="S7" s="97">
        <f t="shared" si="4"/>
        <v>0</v>
      </c>
      <c r="T7" s="214" t="s">
        <v>194</v>
      </c>
    </row>
    <row r="8" spans="1:20" s="10" customFormat="1" ht="28.8">
      <c r="A8" s="91">
        <v>4</v>
      </c>
      <c r="B8" s="92" t="s">
        <v>52</v>
      </c>
      <c r="C8" s="114" t="str">
        <f>+'Pero vym. 0,7 celoplast'!C7</f>
        <v>Pero kuličkové vyměnitelná náplň, stopa do 0,7 mm, celoplastové tělo, stiskací mechanismus, barva náplně minimálně modrá</v>
      </c>
      <c r="D8" s="201">
        <f>+'Pero vym. 0,7 celoplast'!C12</f>
        <v>0</v>
      </c>
      <c r="E8" s="200">
        <f>+'Pero vym. 0,7 celoplast'!C11</f>
        <v>0</v>
      </c>
      <c r="F8" s="94" t="str">
        <f>+'Pero vym. 0,7 celoplast'!C8</f>
        <v>ks</v>
      </c>
      <c r="G8" s="95">
        <f>+'Pero vym. 0,7 celoplast'!C9</f>
        <v>3.2</v>
      </c>
      <c r="H8" s="186">
        <f>+'Pero vym. 0,7 celoplast'!C10</f>
        <v>1000</v>
      </c>
      <c r="I8" s="96">
        <f>+'Pero vym. 0,7 celoplast'!C13</f>
        <v>0</v>
      </c>
      <c r="J8" s="169">
        <f>+'Pero vym. 0,7 celoplast'!C23</f>
        <v>334</v>
      </c>
      <c r="K8" s="97">
        <f t="shared" si="0"/>
        <v>0</v>
      </c>
      <c r="L8" s="169">
        <f>+'Pero vym. 0,7 celoplast'!C24</f>
        <v>333</v>
      </c>
      <c r="M8" s="96">
        <f>+'Pero vym. 0,7 celoplast'!D24</f>
        <v>0</v>
      </c>
      <c r="N8" s="169">
        <f>+'Pero vym. 0,7 celoplast'!C25</f>
        <v>333</v>
      </c>
      <c r="O8" s="96">
        <f>+'Pero vym. 0,7 celoplast'!D25</f>
        <v>0</v>
      </c>
      <c r="P8" s="97">
        <f t="shared" si="1"/>
        <v>0</v>
      </c>
      <c r="Q8" s="98">
        <f t="shared" si="2"/>
        <v>3200</v>
      </c>
      <c r="R8" s="98">
        <f t="shared" si="3"/>
        <v>3200</v>
      </c>
      <c r="S8" s="97">
        <f t="shared" si="4"/>
        <v>0</v>
      </c>
      <c r="T8" s="214" t="s">
        <v>194</v>
      </c>
    </row>
    <row r="9" spans="1:20" s="10" customFormat="1" ht="28.8">
      <c r="A9" s="91">
        <v>5</v>
      </c>
      <c r="B9" s="92" t="s">
        <v>52</v>
      </c>
      <c r="C9" s="10" t="str">
        <f>+'Pero vym. 0,5 plast'!C7:G7</f>
        <v>Pero kuličkové vyměnitelná náplň, stopa max 0,5 mm, plastové tělo, pogumovaný úchop, stiskací mechanismus,  barva náplně minimálně modrá</v>
      </c>
      <c r="D9" s="201">
        <f>+'Pero vym. 0,5 plast'!C12</f>
        <v>0</v>
      </c>
      <c r="E9" s="200">
        <f>+'Pero vym. 0,5 plast'!C11</f>
        <v>0</v>
      </c>
      <c r="F9" s="94" t="str">
        <f>+'Pero vym. 0,5 plast'!C8</f>
        <v>ks</v>
      </c>
      <c r="G9" s="95">
        <f>+'Pero vym. 0,5 plast'!C9</f>
        <v>5</v>
      </c>
      <c r="H9" s="187">
        <f>+'Pero vym. 0,5 plast'!C10</f>
        <v>4000</v>
      </c>
      <c r="I9" s="96">
        <f>+'Pero vym. 0,5 plast'!C13</f>
        <v>0</v>
      </c>
      <c r="J9" s="169">
        <f>+'Pero vym. 0,5 plast'!C23</f>
        <v>1334</v>
      </c>
      <c r="K9" s="97">
        <f t="shared" si="0"/>
        <v>0</v>
      </c>
      <c r="L9" s="169">
        <f>+'Pero vym. 0,5 plast'!C24</f>
        <v>1333</v>
      </c>
      <c r="M9" s="96">
        <f>+'Pero vym. 0,5 plast'!D24</f>
        <v>0</v>
      </c>
      <c r="N9" s="169">
        <f>+'Pero vym. 0,5 plast'!C25</f>
        <v>1333</v>
      </c>
      <c r="O9" s="96">
        <f>+'Pero vym. 0,5 plast'!D25</f>
        <v>0</v>
      </c>
      <c r="P9" s="97">
        <f aca="true" t="shared" si="5" ref="P9">+M9*L9+O9*N9</f>
        <v>0</v>
      </c>
      <c r="Q9" s="98">
        <f aca="true" t="shared" si="6" ref="Q9">+G9*H9</f>
        <v>20000</v>
      </c>
      <c r="R9" s="98">
        <f t="shared" si="3"/>
        <v>20000</v>
      </c>
      <c r="S9" s="97">
        <f t="shared" si="4"/>
        <v>0</v>
      </c>
      <c r="T9" s="214" t="s">
        <v>194</v>
      </c>
    </row>
    <row r="10" spans="1:20" s="10" customFormat="1" ht="28.8">
      <c r="A10" s="91">
        <v>6</v>
      </c>
      <c r="B10" s="92" t="s">
        <v>52</v>
      </c>
      <c r="C10" s="93" t="str">
        <f>+'Pero vym. mikro plast gum'!C7</f>
        <v>Pero kuličkové vyměnitelná náplň, velmi jemně píšící jehlový hrot (mikrohrot), stopa max 0,5 mm, plastové tělo, pogumovaný úchop, stiskací mechanismus, vhodné pro časté psaní, modrá náplň</v>
      </c>
      <c r="D10" s="201">
        <f>+'Pero vym. mikro plast gum'!C12</f>
        <v>0</v>
      </c>
      <c r="E10" s="200">
        <f>+'Pero vym. mikro plast gum'!C11</f>
        <v>0</v>
      </c>
      <c r="F10" s="94" t="str">
        <f>+'Pero vym. mikro plast gum'!C8</f>
        <v>ks</v>
      </c>
      <c r="G10" s="95">
        <f>+'Pero vym. mikro plast gum'!C9</f>
        <v>9</v>
      </c>
      <c r="H10" s="185">
        <f>+'Pero vym. mikro plast gum'!C10</f>
        <v>4000</v>
      </c>
      <c r="I10" s="96">
        <f>+'Pero vym. mikro plast gum'!C13</f>
        <v>0</v>
      </c>
      <c r="J10" s="169">
        <f>+'Pero vym. mikro plast gum'!C23</f>
        <v>1334</v>
      </c>
      <c r="K10" s="97">
        <f t="shared" si="0"/>
        <v>0</v>
      </c>
      <c r="L10" s="169">
        <f>+'Pero vym. mikro plast gum'!C24</f>
        <v>1333</v>
      </c>
      <c r="M10" s="96">
        <f>+'Pero vym. mikro plast gum'!D24</f>
        <v>0</v>
      </c>
      <c r="N10" s="169">
        <f>+'Pero vym. mikro plast gum'!C25</f>
        <v>1333</v>
      </c>
      <c r="O10" s="96">
        <f>+'Pero vym. mikro plast gum'!D25</f>
        <v>0</v>
      </c>
      <c r="P10" s="97">
        <f t="shared" si="1"/>
        <v>0</v>
      </c>
      <c r="Q10" s="98">
        <f t="shared" si="2"/>
        <v>36000</v>
      </c>
      <c r="R10" s="98">
        <f t="shared" si="3"/>
        <v>36000</v>
      </c>
      <c r="S10" s="97">
        <f t="shared" si="4"/>
        <v>0</v>
      </c>
      <c r="T10" s="214" t="s">
        <v>194</v>
      </c>
    </row>
    <row r="11" spans="1:20" s="10" customFormat="1" ht="28.8">
      <c r="A11" s="91">
        <v>7</v>
      </c>
      <c r="B11" s="92" t="s">
        <v>52</v>
      </c>
      <c r="C11" s="93" t="str">
        <f>+'Pero vym. 0,7 kov'!C7</f>
        <v>Pero kuličkové vyměnitelná náplň,mikrohrot do 0,7 mm, tělo kombinace kov a  plast, stiskací mechanismus</v>
      </c>
      <c r="D11" s="201">
        <f>+'Pero vym. 0,7 kov'!C12</f>
        <v>0</v>
      </c>
      <c r="E11" s="200">
        <f>+'Pero vym. 0,7 kov'!C11</f>
        <v>0</v>
      </c>
      <c r="F11" s="94" t="str">
        <f>+'Pero vym. 0,7 kov'!C8</f>
        <v>ks</v>
      </c>
      <c r="G11" s="95">
        <f>+'Pero vym. 0,7 kov'!C9</f>
        <v>15</v>
      </c>
      <c r="H11" s="185">
        <f>+'Pero vym. 0,7 kov'!C10</f>
        <v>1200</v>
      </c>
      <c r="I11" s="96">
        <f>+'Pero vym. 0,7 kov'!C13</f>
        <v>0</v>
      </c>
      <c r="J11" s="169">
        <f>+'Pero vym. 0,7 kov'!C23</f>
        <v>400</v>
      </c>
      <c r="K11" s="97">
        <f t="shared" si="0"/>
        <v>0</v>
      </c>
      <c r="L11" s="169">
        <f>+'Pero vym. 0,7 kov'!C24</f>
        <v>400</v>
      </c>
      <c r="M11" s="96">
        <f>+'Pero vym. 0,7 kov'!D24</f>
        <v>0</v>
      </c>
      <c r="N11" s="169">
        <f>+'Pero vym. 0,7 kov'!C25</f>
        <v>400</v>
      </c>
      <c r="O11" s="96">
        <f>+'Pero vym. 0,7 kov'!D25</f>
        <v>0</v>
      </c>
      <c r="P11" s="97">
        <f t="shared" si="1"/>
        <v>0</v>
      </c>
      <c r="Q11" s="98">
        <f t="shared" si="2"/>
        <v>18000</v>
      </c>
      <c r="R11" s="98">
        <f t="shared" si="3"/>
        <v>18000</v>
      </c>
      <c r="S11" s="97">
        <f t="shared" si="4"/>
        <v>0</v>
      </c>
      <c r="T11" s="214"/>
    </row>
    <row r="12" spans="1:20" s="10" customFormat="1" ht="28.8">
      <c r="A12" s="91">
        <v>8</v>
      </c>
      <c r="B12" s="92" t="s">
        <v>52</v>
      </c>
      <c r="C12" s="93" t="str">
        <f>+'Pero vym. 0,6-0,8 plast'!C7</f>
        <v>Pero kuličkové vyměnitelná náplň, stopa 0,6 - 0,8 mm,  plastové tělo, pogumovaný úchop, stiskací mechanismus, barva náplně minimálně modrá</v>
      </c>
      <c r="D12" s="201">
        <f>+'Pero vym. 0,6-0,8 plast'!C12</f>
        <v>0</v>
      </c>
      <c r="E12" s="200">
        <f>+'Pero vym. 0,6-0,8 plast'!C11</f>
        <v>0</v>
      </c>
      <c r="F12" s="99" t="str">
        <f>+'Pero vym. 0,6-0,8 plast'!C8</f>
        <v>ks</v>
      </c>
      <c r="G12" s="95">
        <f>+'Pero vym. 0,6-0,8 plast'!C9</f>
        <v>6</v>
      </c>
      <c r="H12" s="185">
        <f>+'Pero vym. 0,6-0,8 plast'!C10</f>
        <v>2700</v>
      </c>
      <c r="I12" s="96">
        <f>+'Pero vym. 0,6-0,8 plast'!C13</f>
        <v>0</v>
      </c>
      <c r="J12" s="169">
        <f>+'Pero vym. 0,6-0,8 plast'!C23</f>
        <v>900</v>
      </c>
      <c r="K12" s="97">
        <f t="shared" si="0"/>
        <v>0</v>
      </c>
      <c r="L12" s="169">
        <f>+'Pero vym. 0,6-0,8 plast'!C24</f>
        <v>900</v>
      </c>
      <c r="M12" s="96">
        <f>+'Pero vym. 0,6-0,8 plast'!D24</f>
        <v>0</v>
      </c>
      <c r="N12" s="169">
        <f>+'Pero vym. 0,6-0,8 plast'!C25</f>
        <v>900</v>
      </c>
      <c r="O12" s="96">
        <f>+'Pero vym. 0,6-0,8 plast'!D25</f>
        <v>0</v>
      </c>
      <c r="P12" s="97">
        <f t="shared" si="1"/>
        <v>0</v>
      </c>
      <c r="Q12" s="98">
        <f t="shared" si="2"/>
        <v>16200</v>
      </c>
      <c r="R12" s="98">
        <f t="shared" si="3"/>
        <v>16200</v>
      </c>
      <c r="S12" s="97">
        <f t="shared" si="4"/>
        <v>0</v>
      </c>
      <c r="T12" s="214" t="s">
        <v>194</v>
      </c>
    </row>
    <row r="13" spans="1:20" s="10" customFormat="1" ht="43.2">
      <c r="A13" s="91">
        <v>9</v>
      </c>
      <c r="B13" s="92" t="s">
        <v>52</v>
      </c>
      <c r="C13" s="93" t="str">
        <f>+'Pero vym. 0,2-0,4'!C7</f>
        <v>Pero kuličkové vyměnitelná náplň,stopa 0,2 - 0,3 mm, hrot 0,7 mm,  délka stopy až 800 m, plastové tělo, gumový ergonomický úchop, stiskací mechanismus,různé barvy náplně, minimálně modrá a červená náplň</v>
      </c>
      <c r="D13" s="201">
        <f>+'Pero vym. 0,2-0,4'!C12</f>
        <v>0</v>
      </c>
      <c r="E13" s="200">
        <f>+'Pero vym. 0,2-0,4'!C11</f>
        <v>0</v>
      </c>
      <c r="F13" s="94" t="str">
        <f>+'Pero vym. 0,2-0,4'!C8</f>
        <v>ks</v>
      </c>
      <c r="G13" s="95">
        <f>+'Pero vym. 0,2-0,4'!C9</f>
        <v>40</v>
      </c>
      <c r="H13" s="185">
        <f>+'Pero vym. 0,2-0,4'!C10</f>
        <v>1500</v>
      </c>
      <c r="I13" s="96">
        <f>+'Pero vym. 0,2-0,4'!C13</f>
        <v>0</v>
      </c>
      <c r="J13" s="169">
        <f>+'Pero vym. 0,2-0,4'!C23</f>
        <v>500</v>
      </c>
      <c r="K13" s="97">
        <f t="shared" si="0"/>
        <v>0</v>
      </c>
      <c r="L13" s="169">
        <f>+'Pero vym. 0,2-0,4'!C24</f>
        <v>500</v>
      </c>
      <c r="M13" s="96">
        <f>+'Pero vym. 0,2-0,4'!D24</f>
        <v>0</v>
      </c>
      <c r="N13" s="169">
        <f>+'Pero vym. 0,2-0,4'!C25</f>
        <v>500</v>
      </c>
      <c r="O13" s="96">
        <f>+'Pero vym. 0,2-0,4'!D25</f>
        <v>0</v>
      </c>
      <c r="P13" s="97">
        <f t="shared" si="1"/>
        <v>0</v>
      </c>
      <c r="Q13" s="98">
        <f t="shared" si="2"/>
        <v>60000</v>
      </c>
      <c r="R13" s="98">
        <f t="shared" si="3"/>
        <v>60000</v>
      </c>
      <c r="S13" s="97">
        <f t="shared" si="4"/>
        <v>0</v>
      </c>
      <c r="T13" s="214" t="s">
        <v>194</v>
      </c>
    </row>
    <row r="14" spans="1:20" s="10" customFormat="1" ht="28.8">
      <c r="A14" s="91">
        <v>10</v>
      </c>
      <c r="B14" s="100" t="s">
        <v>64</v>
      </c>
      <c r="C14" s="93" t="str">
        <f>+'Pero gel jedn. 0,4'!C7</f>
        <v>Pero gelové jednorázové, stiskací, plastové tělo, gumový úchop, kovový hrot, šíře stopy max 0,4 mm, barva náplně minimálně modrá</v>
      </c>
      <c r="D14" s="201">
        <f>+'Pero gel jedn. 0,4'!C12</f>
        <v>0</v>
      </c>
      <c r="E14" s="200">
        <f>+'Pero gel jedn. 0,4'!C11</f>
        <v>0</v>
      </c>
      <c r="F14" s="94" t="str">
        <f>+'Pero gel jedn. 0,4'!C8</f>
        <v>ks</v>
      </c>
      <c r="G14" s="95">
        <f>+'Pero gel jedn. 0,4'!C9</f>
        <v>13</v>
      </c>
      <c r="H14" s="185">
        <f>+'Pero gel jedn. 0,4'!C10</f>
        <v>550</v>
      </c>
      <c r="I14" s="96">
        <f>+'Pero gel jedn. 0,4'!C13</f>
        <v>0</v>
      </c>
      <c r="J14" s="169">
        <f>+'Pero gel jedn. 0,4'!C23</f>
        <v>184</v>
      </c>
      <c r="K14" s="97">
        <f t="shared" si="0"/>
        <v>0</v>
      </c>
      <c r="L14" s="169">
        <f>+'Pero gel jedn. 0,4'!C24</f>
        <v>183</v>
      </c>
      <c r="M14" s="96">
        <f>+'Pero gel jedn. 0,4'!D24</f>
        <v>0</v>
      </c>
      <c r="N14" s="169">
        <f>+'Pero gel jedn. 0,4'!C25</f>
        <v>183</v>
      </c>
      <c r="O14" s="96">
        <f>+'Pero gel jedn. 0,4'!D25</f>
        <v>0</v>
      </c>
      <c r="P14" s="97">
        <f t="shared" si="1"/>
        <v>0</v>
      </c>
      <c r="Q14" s="98">
        <f t="shared" si="2"/>
        <v>7150</v>
      </c>
      <c r="R14" s="98">
        <f t="shared" si="3"/>
        <v>7150</v>
      </c>
      <c r="S14" s="97">
        <f t="shared" si="4"/>
        <v>0</v>
      </c>
      <c r="T14" s="214" t="s">
        <v>194</v>
      </c>
    </row>
    <row r="15" spans="1:20" s="10" customFormat="1" ht="28.8">
      <c r="A15" s="91">
        <v>11</v>
      </c>
      <c r="B15" s="100" t="s">
        <v>64</v>
      </c>
      <c r="C15" s="93" t="str">
        <f>+'Pero gel jedn. 0,7'!C7</f>
        <v>Pero gelové jednorázové,s víčkem nebo stiskací, plastové tělo, gumový úchop, hrot &gt;0,4 a max 0,7, barva náplně minimálně modrá, červená</v>
      </c>
      <c r="D15" s="201">
        <f>+'Pero gel jedn. 0,7'!C12</f>
        <v>0</v>
      </c>
      <c r="E15" s="200">
        <f>+'Pero gel jedn. 0,7'!C11</f>
        <v>0</v>
      </c>
      <c r="F15" s="94" t="str">
        <f>+'Pero gel jedn. 0,7'!C8</f>
        <v>ks</v>
      </c>
      <c r="G15" s="95">
        <f>+'Pero gel jedn. 0,7'!C9</f>
        <v>9</v>
      </c>
      <c r="H15" s="186">
        <f>+'Pero gel jedn. 0,7'!C10</f>
        <v>1000</v>
      </c>
      <c r="I15" s="96">
        <f>+'Pero gel jedn. 0,7'!C13</f>
        <v>0</v>
      </c>
      <c r="J15" s="169">
        <f>+'Pero gel jedn. 0,7'!C23</f>
        <v>334</v>
      </c>
      <c r="K15" s="97">
        <f t="shared" si="0"/>
        <v>0</v>
      </c>
      <c r="L15" s="169">
        <f>+'Pero gel jedn. 0,7'!C24</f>
        <v>333</v>
      </c>
      <c r="M15" s="96">
        <f>+'Pero gel jedn. 0,7'!D24</f>
        <v>0</v>
      </c>
      <c r="N15" s="169">
        <f>+'Pero gel jedn. 0,7'!C25</f>
        <v>333</v>
      </c>
      <c r="O15" s="96">
        <f>+'Pero gel jedn. 0,7'!D25</f>
        <v>0</v>
      </c>
      <c r="P15" s="97">
        <f t="shared" si="1"/>
        <v>0</v>
      </c>
      <c r="Q15" s="98">
        <f t="shared" si="2"/>
        <v>9000</v>
      </c>
      <c r="R15" s="98">
        <f t="shared" si="3"/>
        <v>9000</v>
      </c>
      <c r="S15" s="97">
        <f t="shared" si="4"/>
        <v>0</v>
      </c>
      <c r="T15" s="214"/>
    </row>
    <row r="16" spans="1:20" s="10" customFormat="1" ht="28.8">
      <c r="A16" s="91">
        <v>12</v>
      </c>
      <c r="B16" s="100" t="s">
        <v>64</v>
      </c>
      <c r="C16" s="93" t="str">
        <f>+'Pero gel vym. jehl. 0,28'!C7</f>
        <v>Pero gelové vyměnitelná rychleschnoucí náplň, stiskací, plastové tělo, gumový úchop, jehlový hrot do 0,5 mm, šíře stopy  0,28 mm  (+ 0,02/-0,03 mm), různé barvy náplně, minimálně modrá, červená</v>
      </c>
      <c r="D16" s="201">
        <f>+'Pero gel vym. jehl. 0,28'!C12</f>
        <v>0</v>
      </c>
      <c r="E16" s="200">
        <f>+'Pero gel vym. jehl. 0,28'!C11</f>
        <v>0</v>
      </c>
      <c r="F16" s="94" t="str">
        <f>+'Pero gel vym. jehl. 0,28'!C8</f>
        <v>ks</v>
      </c>
      <c r="G16" s="95">
        <f>+'Pero gel vym. jehl. 0,28'!C9</f>
        <v>55</v>
      </c>
      <c r="H16" s="185">
        <f>+'Pero gel vym. jehl. 0,28'!C10</f>
        <v>400</v>
      </c>
      <c r="I16" s="96">
        <f>+'Pero gel vym. jehl. 0,28'!C13</f>
        <v>0</v>
      </c>
      <c r="J16" s="169">
        <f>+'Pero gel vym. jehl. 0,28'!C23</f>
        <v>134</v>
      </c>
      <c r="K16" s="97">
        <f t="shared" si="0"/>
        <v>0</v>
      </c>
      <c r="L16" s="169">
        <f>+'Pero gel vym. jehl. 0,28'!C24</f>
        <v>133</v>
      </c>
      <c r="M16" s="96">
        <f>+'Pero gel vym. jehl. 0,28'!D24</f>
        <v>0</v>
      </c>
      <c r="N16" s="169">
        <f>+'Pero gel vym. jehl. 0,28'!C25</f>
        <v>133</v>
      </c>
      <c r="O16" s="96">
        <f>+'Pero gel vym. jehl. 0,28'!D25</f>
        <v>0</v>
      </c>
      <c r="P16" s="97">
        <f t="shared" si="1"/>
        <v>0</v>
      </c>
      <c r="Q16" s="98">
        <f t="shared" si="2"/>
        <v>22000</v>
      </c>
      <c r="R16" s="98">
        <f t="shared" si="3"/>
        <v>22000</v>
      </c>
      <c r="S16" s="97">
        <f t="shared" si="4"/>
        <v>0</v>
      </c>
      <c r="T16" s="214"/>
    </row>
    <row r="17" spans="1:20" s="10" customFormat="1" ht="28.8">
      <c r="A17" s="91">
        <v>13</v>
      </c>
      <c r="B17" s="100" t="s">
        <v>64</v>
      </c>
      <c r="C17" s="93" t="str">
        <f>+'Pero gel vym. 0,32'!C7</f>
        <v>Pero gelové, vyměnitelná rychleschnoucí náplň, stiskací, plastové tělo, gumový úchop, hrot 0,5 mm, šíře stopy 0,32 mm (+/- 0,01 mm), barva náplně minimálně modrá, červená</v>
      </c>
      <c r="D17" s="200">
        <f>+'Pero gel vym. 0,32'!C12</f>
        <v>0</v>
      </c>
      <c r="E17" s="200">
        <f>+'Pero gel vym. 0,32'!C11</f>
        <v>0</v>
      </c>
      <c r="F17" s="94" t="str">
        <f>+'Pero gel vym. 0,32'!C8</f>
        <v>ks</v>
      </c>
      <c r="G17" s="95">
        <f>+'Pero gel vym. 0,32'!C9</f>
        <v>55</v>
      </c>
      <c r="H17" s="185">
        <f>+'Pero gel vym. 0,32'!C10</f>
        <v>500</v>
      </c>
      <c r="I17" s="96">
        <f>+'Pero gel vym. 0,32'!C13</f>
        <v>0</v>
      </c>
      <c r="J17" s="169">
        <f>+'Pero gel vym. 0,32'!C23</f>
        <v>167</v>
      </c>
      <c r="K17" s="97">
        <f t="shared" si="0"/>
        <v>0</v>
      </c>
      <c r="L17" s="169">
        <f>+'Pero gel vym. 0,32'!C24</f>
        <v>167</v>
      </c>
      <c r="M17" s="96">
        <f>+'Pero gel vym. 0,32'!D24</f>
        <v>0</v>
      </c>
      <c r="N17" s="169">
        <f>+'Pero gel vym. 0,32'!C25</f>
        <v>166</v>
      </c>
      <c r="O17" s="96">
        <f>+'Pero gel vym. 0,32'!D25</f>
        <v>0</v>
      </c>
      <c r="P17" s="97">
        <f t="shared" si="1"/>
        <v>0</v>
      </c>
      <c r="Q17" s="98">
        <f t="shared" si="2"/>
        <v>27500</v>
      </c>
      <c r="R17" s="98">
        <f t="shared" si="3"/>
        <v>27500</v>
      </c>
      <c r="S17" s="97">
        <f t="shared" si="4"/>
        <v>0</v>
      </c>
      <c r="T17" s="214" t="s">
        <v>194</v>
      </c>
    </row>
    <row r="18" spans="1:20" s="10" customFormat="1" ht="28.8">
      <c r="A18" s="91">
        <v>14</v>
      </c>
      <c r="B18" s="100" t="s">
        <v>64</v>
      </c>
      <c r="C18" s="93" t="str">
        <f>+'Pero gel vym. 0,35'!C7</f>
        <v>Pero gelové, vyměnitelná rychleschnoucí náplň, stiskací, plastové tělo, gumový úchop, průměr hrotu 0,7 mm, šíře stopy max 0,35 mm (+/- 0,05 mm),  barva minimálně modrá</v>
      </c>
      <c r="D18" s="200">
        <f>+'Pero gel vym. 0,35'!C12</f>
        <v>0</v>
      </c>
      <c r="E18" s="200">
        <f>+'Pero gel vym. 0,35'!C11</f>
        <v>0</v>
      </c>
      <c r="F18" s="94" t="str">
        <f>+'Pero gel vym. 0,35'!C8</f>
        <v>ks</v>
      </c>
      <c r="G18" s="95">
        <f>+'Pero gel vym. 0,35'!C9</f>
        <v>40</v>
      </c>
      <c r="H18" s="185">
        <f>+'Pero gel vym. 0,35'!C10</f>
        <v>200</v>
      </c>
      <c r="I18" s="96">
        <f>+'Pero gel vym. 0,35'!C13</f>
        <v>0</v>
      </c>
      <c r="J18" s="169">
        <f>+'Pero gel vym. 0,35'!C23</f>
        <v>67</v>
      </c>
      <c r="K18" s="97">
        <f t="shared" si="0"/>
        <v>0</v>
      </c>
      <c r="L18" s="169">
        <f>+'Pero gel vym. 0,35'!C24</f>
        <v>67</v>
      </c>
      <c r="M18" s="96">
        <f>+'Pero gel vym. 0,35'!D24</f>
        <v>0</v>
      </c>
      <c r="N18" s="169">
        <f>+'Pero gel vym. 0,35'!C25</f>
        <v>66</v>
      </c>
      <c r="O18" s="96">
        <f>+'Pero gel vym. 0,35'!D25</f>
        <v>0</v>
      </c>
      <c r="P18" s="97">
        <f t="shared" si="1"/>
        <v>0</v>
      </c>
      <c r="Q18" s="98">
        <f t="shared" si="2"/>
        <v>8000</v>
      </c>
      <c r="R18" s="98">
        <f t="shared" si="3"/>
        <v>8000</v>
      </c>
      <c r="S18" s="97">
        <f t="shared" si="4"/>
        <v>0</v>
      </c>
      <c r="T18" s="214" t="s">
        <v>194</v>
      </c>
    </row>
    <row r="19" spans="1:20" s="10" customFormat="1" ht="28.8">
      <c r="A19" s="91">
        <v>15</v>
      </c>
      <c r="B19" s="101" t="s">
        <v>65</v>
      </c>
      <c r="C19" s="93" t="str">
        <f>+'liner 0,1'!C7</f>
        <v>Liner s dokumentním světlostálým a vodě odolným inkoustem, šíře stopy do 0,1 mm, vhodný pro technické kreslení</v>
      </c>
      <c r="D19" s="200">
        <f>+'liner 0,1'!C12</f>
        <v>0</v>
      </c>
      <c r="E19" s="200">
        <f>+'liner 0,1'!C11</f>
        <v>0</v>
      </c>
      <c r="F19" s="94" t="str">
        <f>+'liner 0,1'!C8</f>
        <v>ks</v>
      </c>
      <c r="G19" s="95">
        <f>+'liner 0,1'!C9</f>
        <v>25</v>
      </c>
      <c r="H19" s="185">
        <f>+'liner 0,1'!C10</f>
        <v>600</v>
      </c>
      <c r="I19" s="96">
        <f>+'liner 0,1'!C13</f>
        <v>0</v>
      </c>
      <c r="J19" s="169">
        <f>+'liner 0,1'!C23</f>
        <v>200</v>
      </c>
      <c r="K19" s="97">
        <f t="shared" si="0"/>
        <v>0</v>
      </c>
      <c r="L19" s="169">
        <f>+'liner 0,1'!C24</f>
        <v>200</v>
      </c>
      <c r="M19" s="96">
        <f>+'liner 0,1'!D24</f>
        <v>0</v>
      </c>
      <c r="N19" s="169">
        <f>+'liner 0,1'!C25</f>
        <v>200</v>
      </c>
      <c r="O19" s="96">
        <f>+'liner 0,1'!D25</f>
        <v>0</v>
      </c>
      <c r="P19" s="97">
        <f t="shared" si="1"/>
        <v>0</v>
      </c>
      <c r="Q19" s="98">
        <f t="shared" si="2"/>
        <v>15000</v>
      </c>
      <c r="R19" s="98">
        <f t="shared" si="3"/>
        <v>15000</v>
      </c>
      <c r="S19" s="97">
        <f t="shared" si="4"/>
        <v>0</v>
      </c>
      <c r="T19" s="214"/>
    </row>
    <row r="20" spans="1:20" s="10" customFormat="1" ht="28.8">
      <c r="A20" s="91">
        <v>16</v>
      </c>
      <c r="B20" s="101" t="s">
        <v>65</v>
      </c>
      <c r="C20" s="93" t="str">
        <f>+'liner 0,2-0,3 plast'!C7</f>
        <v>Liner, šíře stopy 0,2 - 0,3 mm, délka stopy 1500 m (+- 500 m) hrot v plastové objímce, nepermnentní, různé barvy,  minimálně černá, červená</v>
      </c>
      <c r="D20" s="200">
        <f>+'liner 0,2-0,3 plast'!C12</f>
        <v>0</v>
      </c>
      <c r="E20" s="200">
        <f>+'liner 0,2-0,3 plast'!C11</f>
        <v>0</v>
      </c>
      <c r="F20" s="94" t="str">
        <f>+'liner 0,2-0,3 plast'!C8</f>
        <v>ks</v>
      </c>
      <c r="G20" s="95">
        <f>+'liner 0,2-0,3 plast'!C9</f>
        <v>8.1</v>
      </c>
      <c r="H20" s="185">
        <f>+'liner 0,2-0,3 plast'!C10</f>
        <v>1600</v>
      </c>
      <c r="I20" s="96">
        <f>+'liner 0,2-0,3 plast'!C13</f>
        <v>0</v>
      </c>
      <c r="J20" s="169">
        <f>+'liner 0,2-0,3 plast'!C23</f>
        <v>534</v>
      </c>
      <c r="K20" s="97">
        <f t="shared" si="0"/>
        <v>0</v>
      </c>
      <c r="L20" s="169">
        <f>+'liner 0,2-0,3 plast'!C24</f>
        <v>533</v>
      </c>
      <c r="M20" s="96">
        <f>+'liner 0,2-0,3 plast'!D24</f>
        <v>0</v>
      </c>
      <c r="N20" s="169">
        <f>+'liner 0,2-0,3 plast'!C25</f>
        <v>533</v>
      </c>
      <c r="O20" s="96">
        <f>+'liner 0,2-0,3 plast'!D25</f>
        <v>0</v>
      </c>
      <c r="P20" s="97">
        <f t="shared" si="1"/>
        <v>0</v>
      </c>
      <c r="Q20" s="98">
        <f t="shared" si="2"/>
        <v>12960</v>
      </c>
      <c r="R20" s="98">
        <f t="shared" si="3"/>
        <v>12960</v>
      </c>
      <c r="S20" s="97">
        <f t="shared" si="4"/>
        <v>0</v>
      </c>
      <c r="T20" s="214" t="s">
        <v>194</v>
      </c>
    </row>
    <row r="21" spans="1:20" s="10" customFormat="1" ht="15">
      <c r="A21" s="91">
        <v>17</v>
      </c>
      <c r="B21" s="101" t="s">
        <v>65</v>
      </c>
      <c r="C21" s="93" t="str">
        <f>+'liner 0,4 plast'!C7</f>
        <v>Liner, šíře stopy 0,4 mm, plastové tělo, plastový hrot</v>
      </c>
      <c r="D21" s="200">
        <f>+'liner 0,4 plast'!C12</f>
        <v>0</v>
      </c>
      <c r="E21" s="200">
        <f>+'liner 0,4 plast'!C11</f>
        <v>0</v>
      </c>
      <c r="F21" s="94" t="str">
        <f>+'liner 0,4 plast'!C8</f>
        <v>ks</v>
      </c>
      <c r="G21" s="95">
        <f>+'liner 0,4 plast'!C9</f>
        <v>4.5</v>
      </c>
      <c r="H21" s="185">
        <f>+'liner 0,4 plast'!C10</f>
        <v>500</v>
      </c>
      <c r="I21" s="96">
        <f>+'liner 0,4 plast'!C13</f>
        <v>0</v>
      </c>
      <c r="J21" s="169">
        <f>+'liner 0,4 plast'!C23</f>
        <v>167</v>
      </c>
      <c r="K21" s="97">
        <f t="shared" si="0"/>
        <v>0</v>
      </c>
      <c r="L21" s="169">
        <f>+'liner 0,4 plast'!C24</f>
        <v>167</v>
      </c>
      <c r="M21" s="96">
        <f>+'liner 0,4 plast'!D24</f>
        <v>0</v>
      </c>
      <c r="N21" s="169">
        <f>+'liner 0,4 plast'!C25</f>
        <v>166</v>
      </c>
      <c r="O21" s="96">
        <f>+'liner 0,4 plast'!D25</f>
        <v>0</v>
      </c>
      <c r="P21" s="97">
        <f t="shared" si="1"/>
        <v>0</v>
      </c>
      <c r="Q21" s="98">
        <f t="shared" si="2"/>
        <v>2250</v>
      </c>
      <c r="R21" s="98">
        <f t="shared" si="3"/>
        <v>2250</v>
      </c>
      <c r="S21" s="97">
        <f t="shared" si="4"/>
        <v>0</v>
      </c>
      <c r="T21" s="214" t="s">
        <v>194</v>
      </c>
    </row>
    <row r="22" spans="1:20" s="10" customFormat="1" ht="28.8">
      <c r="A22" s="91">
        <v>18</v>
      </c>
      <c r="B22" s="101" t="s">
        <v>65</v>
      </c>
      <c r="C22" s="93" t="str">
        <f>+'liner 0,5-0,7'!C7</f>
        <v>Liner s nevysychavým inkoustem, který vydrží několik dnů bez chránítka, šíře stopy 0,5 mm - 0,7 mm, plastový hrot,barva minimálně černá, červená, zelená, modrá</v>
      </c>
      <c r="D22" s="200">
        <f>+'liner 0,5-0,7'!C12</f>
        <v>0</v>
      </c>
      <c r="E22" s="200">
        <f>+'liner 0,5-0,7'!C11</f>
        <v>0</v>
      </c>
      <c r="F22" s="94" t="str">
        <f>+'liner 0,5-0,7'!C8</f>
        <v>ks</v>
      </c>
      <c r="G22" s="95">
        <f>+'liner 0,5-0,7'!C9</f>
        <v>6</v>
      </c>
      <c r="H22" s="185">
        <f>+'liner 0,5-0,7'!C10</f>
        <v>800</v>
      </c>
      <c r="I22" s="96">
        <f>+'liner 0,5-0,7'!C13</f>
        <v>0</v>
      </c>
      <c r="J22" s="169">
        <f>+'liner 0,5-0,7'!C23</f>
        <v>267</v>
      </c>
      <c r="K22" s="97">
        <f t="shared" si="0"/>
        <v>0</v>
      </c>
      <c r="L22" s="169">
        <f>+'liner 0,5-0,7'!C24</f>
        <v>267</v>
      </c>
      <c r="M22" s="96">
        <f>+'liner 0,5-0,7'!D24</f>
        <v>0</v>
      </c>
      <c r="N22" s="169">
        <f>+'liner 0,5-0,7'!C25</f>
        <v>266</v>
      </c>
      <c r="O22" s="96">
        <f>+'liner 0,5-0,7'!D25</f>
        <v>0</v>
      </c>
      <c r="P22" s="97">
        <f t="shared" si="1"/>
        <v>0</v>
      </c>
      <c r="Q22" s="98">
        <f t="shared" si="2"/>
        <v>4800</v>
      </c>
      <c r="R22" s="98">
        <f t="shared" si="3"/>
        <v>4800</v>
      </c>
      <c r="S22" s="97">
        <f t="shared" si="4"/>
        <v>0</v>
      </c>
      <c r="T22" s="214" t="s">
        <v>194</v>
      </c>
    </row>
    <row r="23" spans="1:20" s="10" customFormat="1" ht="28.8">
      <c r="A23" s="91">
        <v>19</v>
      </c>
      <c r="B23" s="101" t="s">
        <v>65</v>
      </c>
      <c r="C23" s="93" t="str">
        <f>+'liner 0,7 bal 6 ks'!C7</f>
        <v>Liner,s nevysychavým inkoustem, který vydrží několik dnů bez chránítka,  šíře stopy 0,4 mm, plastové tělo, hrot v kovovém pouzdru, min. 6 ks v balení, různé barvy</v>
      </c>
      <c r="D23" s="200">
        <f>+'liner 0,7 bal 6 ks'!C12</f>
        <v>0</v>
      </c>
      <c r="E23" s="200">
        <f>+'liner 0,7 bal 6 ks'!C11</f>
        <v>0</v>
      </c>
      <c r="F23" s="94" t="str">
        <f>+'liner 0,7 bal 6 ks'!C8</f>
        <v>balení</v>
      </c>
      <c r="G23" s="95">
        <f>+'liner 0,7 bal 6 ks'!C9</f>
        <v>80</v>
      </c>
      <c r="H23" s="185">
        <f>+'liner 0,7 bal 6 ks'!C10</f>
        <v>100</v>
      </c>
      <c r="I23" s="96">
        <f>+'liner 0,7 bal 6 ks'!C13</f>
        <v>0</v>
      </c>
      <c r="J23" s="169">
        <f>+'liner 0,7 bal 6 ks'!C23</f>
        <v>34</v>
      </c>
      <c r="K23" s="97">
        <f t="shared" si="0"/>
        <v>0</v>
      </c>
      <c r="L23" s="169">
        <f>+'liner 0,7 bal 6 ks'!C24</f>
        <v>33</v>
      </c>
      <c r="M23" s="96">
        <f>+'liner 0,7 bal 6 ks'!D24</f>
        <v>0</v>
      </c>
      <c r="N23" s="169">
        <f>+'liner 0,7 bal 6 ks'!C25</f>
        <v>33</v>
      </c>
      <c r="O23" s="96">
        <f>+'liner 0,7 bal 6 ks'!D25</f>
        <v>0</v>
      </c>
      <c r="P23" s="97">
        <f t="shared" si="1"/>
        <v>0</v>
      </c>
      <c r="Q23" s="98">
        <f t="shared" si="2"/>
        <v>8000</v>
      </c>
      <c r="R23" s="98">
        <f t="shared" si="3"/>
        <v>8000</v>
      </c>
      <c r="S23" s="97">
        <f t="shared" si="4"/>
        <v>0</v>
      </c>
      <c r="T23" s="214"/>
    </row>
    <row r="24" spans="1:20" s="10" customFormat="1" ht="15">
      <c r="A24" s="91">
        <v>20</v>
      </c>
      <c r="B24" s="113" t="s">
        <v>73</v>
      </c>
      <c r="C24" s="93" t="str">
        <f>+'zvýrazňovač nad 3,5 mm zkosený'!C7</f>
        <v>Zvýrazňovač zkosený, šíře stopy zkosení nad 3,5 mm, různé barvy</v>
      </c>
      <c r="D24" s="200">
        <f>+'zvýrazňovač nad 3,5 mm zkosený'!C12</f>
        <v>0</v>
      </c>
      <c r="E24" s="200">
        <f>+'zvýrazňovač nad 3,5 mm zkosený'!C11</f>
        <v>0</v>
      </c>
      <c r="F24" s="94" t="str">
        <f>+'zvýrazňovač nad 3,5 mm zkosený'!C8</f>
        <v>ks</v>
      </c>
      <c r="G24" s="95">
        <f>+'zvýrazňovač nad 3,5 mm zkosený'!C9</f>
        <v>5.2</v>
      </c>
      <c r="H24" s="185">
        <f>+'zvýrazňovač nad 3,5 mm zkosený'!C10</f>
        <v>1300</v>
      </c>
      <c r="I24" s="96">
        <f>+'zvýrazňovač nad 3,5 mm zkosený'!C13</f>
        <v>0</v>
      </c>
      <c r="J24" s="169">
        <f>+'zvýrazňovač nad 3,5 mm zkosený'!C23</f>
        <v>434</v>
      </c>
      <c r="K24" s="97">
        <f t="shared" si="0"/>
        <v>0</v>
      </c>
      <c r="L24" s="169">
        <f>+'zvýrazňovač nad 3,5 mm zkosený'!C24</f>
        <v>433</v>
      </c>
      <c r="M24" s="96">
        <f>+'zvýrazňovač nad 3,5 mm zkosený'!D24</f>
        <v>0</v>
      </c>
      <c r="N24" s="169">
        <f>+'zvýrazňovač nad 3,5 mm zkosený'!C25</f>
        <v>433</v>
      </c>
      <c r="O24" s="96">
        <f>+'zvýrazňovač nad 3,5 mm zkosený'!D25</f>
        <v>0</v>
      </c>
      <c r="P24" s="97">
        <f t="shared" si="1"/>
        <v>0</v>
      </c>
      <c r="Q24" s="98">
        <f t="shared" si="2"/>
        <v>6760</v>
      </c>
      <c r="R24" s="98">
        <f t="shared" si="3"/>
        <v>6760</v>
      </c>
      <c r="S24" s="97">
        <f t="shared" si="4"/>
        <v>0</v>
      </c>
      <c r="T24" s="214" t="s">
        <v>194</v>
      </c>
    </row>
    <row r="25" spans="1:20" s="10" customFormat="1" ht="15">
      <c r="A25" s="91">
        <v>21</v>
      </c>
      <c r="B25" s="113" t="s">
        <v>73</v>
      </c>
      <c r="C25" s="93" t="str">
        <f>+'zvýr. nad 3,5 mm zkos bal4ks'!C7</f>
        <v>Zvýrazňovač zkosený, šíře stopy zkosení  nad 3,5 mm - balení 4 ks</v>
      </c>
      <c r="D25" s="200">
        <f>+'zvýr. nad 3,5 mm zkos bal4ks'!C12</f>
        <v>0</v>
      </c>
      <c r="E25" s="200">
        <f>+'zvýr. nad 3,5 mm zkos bal4ks'!C11</f>
        <v>0</v>
      </c>
      <c r="F25" s="94" t="str">
        <f>+'zvýr. nad 3,5 mm zkos bal4ks'!C8</f>
        <v>balení</v>
      </c>
      <c r="G25" s="95">
        <f>+'zvýr. nad 3,5 mm zkos bal4ks'!C9</f>
        <v>22.4</v>
      </c>
      <c r="H25" s="185">
        <f>+'zvýr. nad 3,5 mm zkos bal4ks'!C10</f>
        <v>650</v>
      </c>
      <c r="I25" s="96">
        <f>+'zvýr. nad 3,5 mm zkos bal4ks'!C13</f>
        <v>0</v>
      </c>
      <c r="J25" s="169">
        <f>+'zvýr. nad 3,5 mm zkos bal4ks'!C23</f>
        <v>217</v>
      </c>
      <c r="K25" s="97">
        <f t="shared" si="0"/>
        <v>0</v>
      </c>
      <c r="L25" s="169">
        <f>+'zvýr. nad 3,5 mm zkos bal4ks'!C24</f>
        <v>217</v>
      </c>
      <c r="M25" s="96">
        <f>+'zvýr. nad 3,5 mm zkos bal4ks'!D24</f>
        <v>0</v>
      </c>
      <c r="N25" s="169">
        <f>+'zvýr. nad 3,5 mm zkos bal4ks'!C25</f>
        <v>216</v>
      </c>
      <c r="O25" s="96">
        <f>+'zvýr. nad 3,5 mm zkos bal4ks'!D25</f>
        <v>0</v>
      </c>
      <c r="P25" s="97">
        <f t="shared" si="1"/>
        <v>0</v>
      </c>
      <c r="Q25" s="98">
        <f t="shared" si="2"/>
        <v>14559.999999999998</v>
      </c>
      <c r="R25" s="98">
        <f t="shared" si="3"/>
        <v>14559.999999999998</v>
      </c>
      <c r="S25" s="97">
        <f t="shared" si="4"/>
        <v>0</v>
      </c>
      <c r="T25" s="214"/>
    </row>
    <row r="26" spans="1:20" s="10" customFormat="1" ht="15">
      <c r="A26" s="91">
        <v>22</v>
      </c>
      <c r="B26" s="113" t="s">
        <v>73</v>
      </c>
      <c r="C26" s="93" t="str">
        <f>+'zvýr. do 3,5 mm '!C7</f>
        <v>Zvýrazňovač, šíře stopy do 3,5 mm, klínový nebo válcový hrot,  různé barvy</v>
      </c>
      <c r="D26" s="200">
        <f>+'zvýr. do 3,5 mm '!C12</f>
        <v>0</v>
      </c>
      <c r="E26" s="200">
        <f>+'zvýr. do 3,5 mm '!C11</f>
        <v>0</v>
      </c>
      <c r="F26" s="94" t="str">
        <f>+'zvýr. do 3,5 mm '!C8</f>
        <v>ks</v>
      </c>
      <c r="G26" s="95">
        <f>+'zvýr. do 3,5 mm '!C9</f>
        <v>5</v>
      </c>
      <c r="H26" s="185">
        <f>+'zvýr. do 3,5 mm '!C10</f>
        <v>450</v>
      </c>
      <c r="I26" s="96">
        <f>+'zvýr. do 3,5 mm '!C13</f>
        <v>0</v>
      </c>
      <c r="J26" s="169">
        <f>+'zvýr. do 3,5 mm '!C23</f>
        <v>150</v>
      </c>
      <c r="K26" s="97">
        <f t="shared" si="0"/>
        <v>0</v>
      </c>
      <c r="L26" s="169">
        <f>+'zvýr. do 3,5 mm '!C24</f>
        <v>150</v>
      </c>
      <c r="M26" s="96">
        <f>+'zvýr. do 3,5 mm '!D24</f>
        <v>0</v>
      </c>
      <c r="N26" s="169">
        <f>+'zvýr. do 3,5 mm '!C25</f>
        <v>150</v>
      </c>
      <c r="O26" s="96">
        <f>+'zvýr. do 3,5 mm '!D25</f>
        <v>0</v>
      </c>
      <c r="P26" s="97">
        <f t="shared" si="1"/>
        <v>0</v>
      </c>
      <c r="Q26" s="98">
        <f t="shared" si="2"/>
        <v>2250</v>
      </c>
      <c r="R26" s="98">
        <f t="shared" si="3"/>
        <v>2250</v>
      </c>
      <c r="S26" s="97">
        <f t="shared" si="4"/>
        <v>0</v>
      </c>
      <c r="T26" s="214" t="s">
        <v>194</v>
      </c>
    </row>
    <row r="27" spans="1:20" s="10" customFormat="1" ht="15">
      <c r="A27" s="91">
        <v>23</v>
      </c>
      <c r="B27" s="113" t="s">
        <v>73</v>
      </c>
      <c r="C27" s="93" t="str">
        <f>+'zvýr. do 3 mm bal4ks'!C7</f>
        <v>Zvýrazňovač, šíře stopy do 3,5 mm, klínový nebo válcový hrot - balení 4 ks (různé barvy v balení)</v>
      </c>
      <c r="D27" s="200">
        <f>+'zvýr. do 3 mm bal4ks'!C12</f>
        <v>0</v>
      </c>
      <c r="E27" s="200">
        <f>+'zvýr. do 3 mm bal4ks'!C11</f>
        <v>0</v>
      </c>
      <c r="F27" s="94" t="str">
        <f>+'zvýr. do 3 mm bal4ks'!C8</f>
        <v>balení</v>
      </c>
      <c r="G27" s="30">
        <f>+'zvýr. do 3 mm bal4ks'!C9</f>
        <v>20</v>
      </c>
      <c r="H27" s="185">
        <f>+'zvýr. do 3 mm bal4ks'!C10</f>
        <v>900</v>
      </c>
      <c r="I27" s="96">
        <f>+'zvýr. do 3 mm bal4ks'!C13</f>
        <v>0</v>
      </c>
      <c r="J27" s="169">
        <f>+'zvýr. do 3 mm bal4ks'!C23</f>
        <v>300</v>
      </c>
      <c r="K27" s="97">
        <f t="shared" si="0"/>
        <v>0</v>
      </c>
      <c r="L27" s="169">
        <f>+'zvýr. do 3 mm bal4ks'!C24</f>
        <v>300</v>
      </c>
      <c r="M27" s="96">
        <f>+'zvýr. do 3 mm bal4ks'!D24</f>
        <v>0</v>
      </c>
      <c r="N27" s="169">
        <f>+'zvýr. do 3 mm bal4ks'!C25</f>
        <v>300</v>
      </c>
      <c r="O27" s="96">
        <f>+'zvýr. do 3 mm bal4ks'!D25</f>
        <v>0</v>
      </c>
      <c r="P27" s="97">
        <f t="shared" si="1"/>
        <v>0</v>
      </c>
      <c r="Q27" s="98">
        <f t="shared" si="2"/>
        <v>18000</v>
      </c>
      <c r="R27" s="98">
        <f t="shared" si="3"/>
        <v>18000</v>
      </c>
      <c r="S27" s="97">
        <f t="shared" si="4"/>
        <v>0</v>
      </c>
      <c r="T27" s="214"/>
    </row>
    <row r="28" spans="1:20" s="10" customFormat="1" ht="43.2">
      <c r="A28" s="91">
        <v>24</v>
      </c>
      <c r="B28" s="153" t="s">
        <v>109</v>
      </c>
      <c r="C28" s="171" t="str">
        <f>+'popis. lak. tlak 1,5-5'!C7</f>
        <v>Popisovač lakový (určený pro psaní na sklo, plast, pružné nebo gumové materiály, kov), klínový nebo kulatý hrot, šíře stopy se tlakem mění, šíře se může pohybovat  od 1 do  5 mm  (různé barvy, minimálně černá)</v>
      </c>
      <c r="D28" s="200">
        <f>+'popis. lak. tlak 1,5-5'!C12</f>
        <v>0</v>
      </c>
      <c r="E28" s="200">
        <f>+'popis. lak. tlak 1,5-5'!C11</f>
        <v>0</v>
      </c>
      <c r="F28" s="94" t="str">
        <f>+'popis. lak. tlak 1,5-5'!C8</f>
        <v>ks</v>
      </c>
      <c r="G28" s="30">
        <f>+'popis. lak. tlak 1,5-5'!C9</f>
        <v>55</v>
      </c>
      <c r="H28" s="185">
        <f>+'popis. lak. tlak 1,5-5'!C10</f>
        <v>100</v>
      </c>
      <c r="I28" s="96">
        <f>+'popis. lak. tlak 1,5-5'!C13</f>
        <v>0</v>
      </c>
      <c r="J28" s="169">
        <f>+'popis. lak. tlak 1,5-5'!C23</f>
        <v>34</v>
      </c>
      <c r="K28" s="97">
        <f t="shared" si="0"/>
        <v>0</v>
      </c>
      <c r="L28" s="169">
        <f>+'popis. lak. tlak 1,5-5'!C24</f>
        <v>33</v>
      </c>
      <c r="M28" s="96">
        <f>+'popis. lak. tlak 1,5-5'!D24</f>
        <v>0</v>
      </c>
      <c r="N28" s="169">
        <f>+'popis. lak. tlak 1,5-5'!C25</f>
        <v>33</v>
      </c>
      <c r="O28" s="96">
        <f>+'popis. lak. tlak 1,5-5'!D25</f>
        <v>0</v>
      </c>
      <c r="P28" s="97">
        <f t="shared" si="1"/>
        <v>0</v>
      </c>
      <c r="Q28" s="98">
        <f t="shared" si="2"/>
        <v>5500</v>
      </c>
      <c r="R28" s="98">
        <f t="shared" si="3"/>
        <v>5500</v>
      </c>
      <c r="S28" s="97">
        <f t="shared" si="4"/>
        <v>0</v>
      </c>
      <c r="T28" s="214"/>
    </row>
    <row r="29" spans="1:20" s="10" customFormat="1" ht="43.2">
      <c r="A29" s="91">
        <v>25</v>
      </c>
      <c r="B29" s="153" t="s">
        <v>109</v>
      </c>
      <c r="C29" s="93" t="str">
        <f>+'popis. lak. 0,7-1,2'!C7</f>
        <v xml:space="preserve">Popisovač lakový (určený  pro označováni diapozitivů, rentgenových snímků, gumy, kabelů, kovů, CD a DVD, keramiky, skla, fólií, plastů a pod), šíře stopy se tlakem nemění. Výrobek může mít šíři stopy v rozmezí 0,7 - 1,2 mm), různé barvy </v>
      </c>
      <c r="D29" s="200">
        <f>+'popis. lak. 0,7-1,2'!C12</f>
        <v>0</v>
      </c>
      <c r="E29" s="200">
        <f>+'popis. lak. 0,7-1,2'!C11</f>
        <v>0</v>
      </c>
      <c r="F29" s="94" t="str">
        <f>+'popis. lak. 0,7-1,2'!C8</f>
        <v>ks</v>
      </c>
      <c r="G29" s="30">
        <f>+'popis. lak. 0,7-1,2'!C9</f>
        <v>50</v>
      </c>
      <c r="H29" s="185">
        <f>+'popis. lak. 0,7-1,2'!C10</f>
        <v>50</v>
      </c>
      <c r="I29" s="96">
        <f>+'popis. lak. 0,7-1,2'!C13</f>
        <v>0</v>
      </c>
      <c r="J29" s="169">
        <f>+'popis. lak. 0,7-1,2'!C23</f>
        <v>17</v>
      </c>
      <c r="K29" s="97">
        <f t="shared" si="0"/>
        <v>0</v>
      </c>
      <c r="L29" s="169">
        <f>+'popis. lak. 0,7-1,2'!C24</f>
        <v>17</v>
      </c>
      <c r="M29" s="96">
        <f>+'popis. lak. 0,7-1,2'!D24</f>
        <v>0</v>
      </c>
      <c r="N29" s="169">
        <f>+'popis. lak. 0,7-1,2'!C25</f>
        <v>16</v>
      </c>
      <c r="O29" s="96">
        <f>+'popis. lak. 0,7-1,2'!D25</f>
        <v>0</v>
      </c>
      <c r="P29" s="97">
        <f t="shared" si="1"/>
        <v>0</v>
      </c>
      <c r="Q29" s="98">
        <f t="shared" si="2"/>
        <v>2500</v>
      </c>
      <c r="R29" s="98">
        <f t="shared" si="3"/>
        <v>2500</v>
      </c>
      <c r="S29" s="97">
        <f t="shared" si="4"/>
        <v>0</v>
      </c>
      <c r="T29" s="214"/>
    </row>
    <row r="30" spans="1:20" s="10" customFormat="1" ht="43.2">
      <c r="A30" s="91">
        <v>26</v>
      </c>
      <c r="B30" s="153" t="s">
        <v>109</v>
      </c>
      <c r="C30" s="93" t="str">
        <f>+'popis. bílé tabule'!C7</f>
        <v>Popisovač na bílé tabule stíratelný, určen pro psaní na bílé smaltované tabule, PVC, sklo, porcelán, inkoust je za sucha stíratelný, světlostálý kulatý hrot, šíře stopy do 3 mm, různé barvy, minimálně  černá</v>
      </c>
      <c r="D30" s="200">
        <f>+'popis. bílé tabule'!C12</f>
        <v>0</v>
      </c>
      <c r="E30" s="200">
        <f>+'popis. bílé tabule'!C11</f>
        <v>0</v>
      </c>
      <c r="F30" s="94" t="str">
        <f>+'popis. bílé tabule'!C8</f>
        <v>ks</v>
      </c>
      <c r="G30" s="30">
        <f>+'popis. bílé tabule'!C9</f>
        <v>7</v>
      </c>
      <c r="H30" s="185">
        <f>+'popis. bílé tabule'!C10</f>
        <v>1000</v>
      </c>
      <c r="I30" s="96">
        <f>+'popis. bílé tabule'!C13</f>
        <v>0</v>
      </c>
      <c r="J30" s="169">
        <f>+'popis. bílé tabule'!C23</f>
        <v>334</v>
      </c>
      <c r="K30" s="97">
        <f t="shared" si="0"/>
        <v>0</v>
      </c>
      <c r="L30" s="169">
        <f>+'popis. bílé tabule'!C24</f>
        <v>333</v>
      </c>
      <c r="M30" s="96">
        <f>+'popis. bílé tabule'!D24</f>
        <v>0</v>
      </c>
      <c r="N30" s="169">
        <f>+'popis. bílé tabule'!C25</f>
        <v>333</v>
      </c>
      <c r="O30" s="96">
        <f>+'popis. bílé tabule'!D25</f>
        <v>0</v>
      </c>
      <c r="P30" s="97">
        <f t="shared" si="1"/>
        <v>0</v>
      </c>
      <c r="Q30" s="98">
        <f t="shared" si="2"/>
        <v>7000</v>
      </c>
      <c r="R30" s="98">
        <f t="shared" si="3"/>
        <v>7000</v>
      </c>
      <c r="S30" s="97">
        <f t="shared" si="4"/>
        <v>0</v>
      </c>
      <c r="T30" s="214" t="s">
        <v>194</v>
      </c>
    </row>
    <row r="31" spans="1:20" s="10" customFormat="1" ht="28.8">
      <c r="A31" s="91">
        <v>27</v>
      </c>
      <c r="B31" s="153" t="s">
        <v>109</v>
      </c>
      <c r="C31" s="93" t="str">
        <f>+'popis. bílé tabule bal'!C7</f>
        <v>Popisovač na bílé tabule stíratelný, určen pro psaní na bílé smaltované tabule, PVC, sklo, porcelán. Inkoust je za sucha stíratelný, světlostálý, kulatý hrot, šíře stopy do 3 mm,  balení 4 ks různé barvy</v>
      </c>
      <c r="D31" s="200">
        <f>+'popis. bílé tabule bal'!C12</f>
        <v>0</v>
      </c>
      <c r="E31" s="200">
        <f>+'popis. bílé tabule bal'!C11</f>
        <v>0</v>
      </c>
      <c r="F31" s="94" t="str">
        <f>+'popis. bílé tabule bal'!C8</f>
        <v>balení</v>
      </c>
      <c r="G31" s="30">
        <f>+'popis. bílé tabule bal'!C9</f>
        <v>51</v>
      </c>
      <c r="H31" s="185">
        <f>+'popis. bílé tabule bal'!C10</f>
        <v>350</v>
      </c>
      <c r="I31" s="96">
        <f>+'popis. bílé tabule bal'!C13</f>
        <v>0</v>
      </c>
      <c r="J31" s="169">
        <f>+'popis. bílé tabule bal'!C23</f>
        <v>117</v>
      </c>
      <c r="K31" s="97">
        <f t="shared" si="0"/>
        <v>0</v>
      </c>
      <c r="L31" s="169">
        <f>+'popis. bílé tabule bal'!C24</f>
        <v>117</v>
      </c>
      <c r="M31" s="96">
        <f>+'popis. bílé tabule bal'!D24</f>
        <v>0</v>
      </c>
      <c r="N31" s="169">
        <f>+'popis. bílé tabule bal'!C25</f>
        <v>116</v>
      </c>
      <c r="O31" s="96">
        <f>+'popis. bílé tabule bal'!D25</f>
        <v>0</v>
      </c>
      <c r="P31" s="97">
        <f t="shared" si="1"/>
        <v>0</v>
      </c>
      <c r="Q31" s="98">
        <f t="shared" si="2"/>
        <v>17850</v>
      </c>
      <c r="R31" s="98">
        <f t="shared" si="3"/>
        <v>17850</v>
      </c>
      <c r="S31" s="97">
        <f t="shared" si="4"/>
        <v>0</v>
      </c>
      <c r="T31" s="214"/>
    </row>
    <row r="32" spans="1:20" s="10" customFormat="1" ht="28.8">
      <c r="A32" s="91">
        <v>28</v>
      </c>
      <c r="B32" s="153" t="s">
        <v>109</v>
      </c>
      <c r="C32" s="93" t="str">
        <f>+'popis. bílé tabule nad 3 mm'!C7</f>
        <v>Popisovač na bílé tabule, stíratelný,oblý nebo šikmý hrot, šíře stopy/hrotu nad 3 mm, různé barvy, minimálně černá + 1 další bava</v>
      </c>
      <c r="D32" s="200">
        <f>+'popis. bílé tabule nad 3 mm'!C12</f>
        <v>0</v>
      </c>
      <c r="E32" s="200">
        <f>+'popis. bílé tabule nad 3 mm'!C11</f>
        <v>0</v>
      </c>
      <c r="F32" s="94" t="str">
        <f>+'popis. bílé tabule nad 3 mm'!C8</f>
        <v>ks</v>
      </c>
      <c r="G32" s="30">
        <f>+'popis. bílé tabule nad 3 mm'!C9</f>
        <v>15.7</v>
      </c>
      <c r="H32" s="185">
        <f>+'popis. bílé tabule nad 3 mm'!C10</f>
        <v>2900</v>
      </c>
      <c r="I32" s="96">
        <f>+'popis. bílé tabule nad 3 mm'!C13</f>
        <v>0</v>
      </c>
      <c r="J32" s="169">
        <f>+'popis. bílé tabule nad 3 mm'!C23</f>
        <v>967</v>
      </c>
      <c r="K32" s="97">
        <f t="shared" si="0"/>
        <v>0</v>
      </c>
      <c r="L32" s="169">
        <f>+'popis. bílé tabule nad 3 mm'!C24</f>
        <v>967</v>
      </c>
      <c r="M32" s="96">
        <f>+'popis. bílé tabule nad 3 mm'!D24</f>
        <v>0</v>
      </c>
      <c r="N32" s="169">
        <f>+'popis. bílé tabule nad 3 mm'!C25</f>
        <v>966</v>
      </c>
      <c r="O32" s="96">
        <f>+'popis. bílé tabule nad 3 mm'!D25</f>
        <v>0</v>
      </c>
      <c r="P32" s="97">
        <f t="shared" si="1"/>
        <v>0</v>
      </c>
      <c r="Q32" s="98">
        <f t="shared" si="2"/>
        <v>45530</v>
      </c>
      <c r="R32" s="98">
        <f t="shared" si="3"/>
        <v>45530</v>
      </c>
      <c r="S32" s="97">
        <f t="shared" si="4"/>
        <v>0</v>
      </c>
      <c r="T32" s="214" t="s">
        <v>194</v>
      </c>
    </row>
    <row r="33" spans="1:20" s="10" customFormat="1" ht="28.8">
      <c r="A33" s="91">
        <v>29</v>
      </c>
      <c r="B33" s="153" t="s">
        <v>109</v>
      </c>
      <c r="C33" s="93" t="str">
        <f>+'popis. flip šikmý hrot'!C7</f>
        <v>Popisovač na flipcharty ,šikmý hrot, šíře hrotu nad 3 mm, různé barvy, minimálně modrá, červená, černá, zelená</v>
      </c>
      <c r="D33" s="200">
        <f>+'popis. flip šikmý hrot'!C12</f>
        <v>0</v>
      </c>
      <c r="E33" s="200">
        <f>+'popis. flip šikmý hrot'!C11</f>
        <v>0</v>
      </c>
      <c r="F33" s="172" t="str">
        <f>+'popis. flip šikmý hrot'!C8</f>
        <v>ks</v>
      </c>
      <c r="G33" s="30">
        <f>+'popis. flip šikmý hrot'!C9</f>
        <v>10.5</v>
      </c>
      <c r="H33" s="185">
        <f>+'popis. flip šikmý hrot'!C10</f>
        <v>190</v>
      </c>
      <c r="I33" s="96">
        <f>+'popis. flip šikmý hrot'!C13</f>
        <v>0</v>
      </c>
      <c r="J33" s="169">
        <f>+'popis. flip šikmý hrot'!C23</f>
        <v>64</v>
      </c>
      <c r="K33" s="97">
        <f t="shared" si="0"/>
        <v>0</v>
      </c>
      <c r="L33" s="169">
        <f>+'popis. flip šikmý hrot'!C24</f>
        <v>63</v>
      </c>
      <c r="M33" s="96">
        <f>+'popis. flip šikmý hrot'!D24</f>
        <v>0</v>
      </c>
      <c r="N33" s="169">
        <f>+'popis. flip šikmý hrot'!C25</f>
        <v>63</v>
      </c>
      <c r="O33" s="96">
        <f>+'popis. flip šikmý hrot'!D25</f>
        <v>0</v>
      </c>
      <c r="P33" s="97">
        <f t="shared" si="1"/>
        <v>0</v>
      </c>
      <c r="Q33" s="98">
        <f t="shared" si="2"/>
        <v>1995</v>
      </c>
      <c r="R33" s="98">
        <f t="shared" si="3"/>
        <v>1995</v>
      </c>
      <c r="S33" s="97">
        <f t="shared" si="4"/>
        <v>0</v>
      </c>
      <c r="T33" s="214"/>
    </row>
    <row r="34" spans="1:20" s="10" customFormat="1" ht="28.8">
      <c r="A34" s="91">
        <v>30</v>
      </c>
      <c r="B34" s="153" t="s">
        <v>109</v>
      </c>
      <c r="C34" s="93" t="str">
        <f>+'popis. flip oblý hrot'!C7</f>
        <v>Popisovač na flipcharty, oblý hrot, šíře stopy do 3 mm (včetně), různé barvy, minimálně červená, černá, modrá, zelená</v>
      </c>
      <c r="D34" s="200">
        <f>+'popis. flip oblý hrot'!C12</f>
        <v>0</v>
      </c>
      <c r="E34" s="200">
        <f>+'popis. flip oblý hrot'!C11</f>
        <v>0</v>
      </c>
      <c r="F34" s="94" t="str">
        <f>+'popis. flip oblý hrot'!C8</f>
        <v>ks</v>
      </c>
      <c r="G34" s="30">
        <f>+'popis. flip oblý hrot'!C9</f>
        <v>12</v>
      </c>
      <c r="H34" s="185">
        <f>+'popis. flip oblý hrot'!C10</f>
        <v>620</v>
      </c>
      <c r="I34" s="96">
        <f>+'popis. flip oblý hrot'!C13</f>
        <v>0</v>
      </c>
      <c r="J34" s="169">
        <f>+'popis. flip oblý hrot'!C23</f>
        <v>207</v>
      </c>
      <c r="K34" s="97">
        <f t="shared" si="0"/>
        <v>0</v>
      </c>
      <c r="L34" s="169">
        <f>+'popis. flip oblý hrot'!C24</f>
        <v>207</v>
      </c>
      <c r="M34" s="96">
        <f>+'popis. flip oblý hrot'!D24</f>
        <v>0</v>
      </c>
      <c r="N34" s="169">
        <f>+'popis. flip oblý hrot'!C25</f>
        <v>206</v>
      </c>
      <c r="O34" s="96">
        <f>+'popis. flip oblý hrot'!D25</f>
        <v>0</v>
      </c>
      <c r="P34" s="97">
        <f t="shared" si="1"/>
        <v>0</v>
      </c>
      <c r="Q34" s="98">
        <f t="shared" si="2"/>
        <v>7440</v>
      </c>
      <c r="R34" s="98">
        <f t="shared" si="3"/>
        <v>7440</v>
      </c>
      <c r="S34" s="97">
        <f t="shared" si="4"/>
        <v>0</v>
      </c>
      <c r="T34" s="214"/>
    </row>
    <row r="35" spans="1:20" s="10" customFormat="1" ht="15">
      <c r="A35" s="91">
        <v>31</v>
      </c>
      <c r="B35" s="153" t="s">
        <v>109</v>
      </c>
      <c r="C35" s="93" t="str">
        <f>+'popis. textil'!C7</f>
        <v>Popisovač na textil šíře stopy do 1,8 mm, stopa písma je odolná vůči praní do 60° C</v>
      </c>
      <c r="D35" s="200">
        <f>+'popis. textil'!C12</f>
        <v>0</v>
      </c>
      <c r="E35" s="200">
        <f>+'popis. textil'!C11</f>
        <v>0</v>
      </c>
      <c r="F35" s="94" t="str">
        <f>+'popis. textil'!C8</f>
        <v>ks</v>
      </c>
      <c r="G35" s="30">
        <f>+'popis. textil'!C9</f>
        <v>10</v>
      </c>
      <c r="H35" s="185">
        <f>+'popis. textil'!C10</f>
        <v>1120</v>
      </c>
      <c r="I35" s="96">
        <f>+'popis. textil'!C13</f>
        <v>0</v>
      </c>
      <c r="J35" s="169">
        <f>+'popis. textil'!C23</f>
        <v>374</v>
      </c>
      <c r="K35" s="97">
        <f t="shared" si="0"/>
        <v>0</v>
      </c>
      <c r="L35" s="169">
        <f>+'popis. textil'!C24</f>
        <v>373</v>
      </c>
      <c r="M35" s="96">
        <f>+'popis. textil'!D24</f>
        <v>0</v>
      </c>
      <c r="N35" s="169">
        <f>+'popis. textil'!C25</f>
        <v>373</v>
      </c>
      <c r="O35" s="96">
        <f>+'popis. textil'!D25</f>
        <v>0</v>
      </c>
      <c r="P35" s="97">
        <f t="shared" si="1"/>
        <v>0</v>
      </c>
      <c r="Q35" s="98">
        <f t="shared" si="2"/>
        <v>11200</v>
      </c>
      <c r="R35" s="98">
        <f t="shared" si="3"/>
        <v>11200</v>
      </c>
      <c r="S35" s="97">
        <f t="shared" si="4"/>
        <v>0</v>
      </c>
      <c r="T35" s="214"/>
    </row>
    <row r="36" spans="1:20" s="10" customFormat="1" ht="28.8">
      <c r="A36" s="91">
        <v>32</v>
      </c>
      <c r="B36" s="153" t="s">
        <v>109</v>
      </c>
      <c r="C36" s="93" t="str">
        <f>+'popis. permanent do 1 mm'!C7</f>
        <v>Popisovač permanentní, inkoust na alkoholové bázi k popisování různých povrchů, odolává vodě, otěru a povětrnostním vlivům,  šíře stopy se tlakem nemění, šíře stopy  max. 1 mm , různé barvy</v>
      </c>
      <c r="D36" s="200">
        <f>+'popis. permanent do 1 mm'!C12</f>
        <v>0</v>
      </c>
      <c r="E36" s="200">
        <f>+'popis. permanent do 1 mm'!C11</f>
        <v>0</v>
      </c>
      <c r="F36" s="94" t="str">
        <f>+'popis. permanent do 1 mm'!C8</f>
        <v>ks</v>
      </c>
      <c r="G36" s="30">
        <f>+'popis. permanent do 1 mm'!C9</f>
        <v>6</v>
      </c>
      <c r="H36" s="185">
        <f>+'popis. permanent do 1 mm'!C10</f>
        <v>3500</v>
      </c>
      <c r="I36" s="96">
        <f>+'popis. permanent do 1 mm'!C13</f>
        <v>0</v>
      </c>
      <c r="J36" s="169">
        <f>+'popis. permanent do 1 mm'!C23</f>
        <v>1167</v>
      </c>
      <c r="K36" s="97">
        <f t="shared" si="0"/>
        <v>0</v>
      </c>
      <c r="L36" s="169">
        <f>+'popis. permanent do 1 mm'!C24</f>
        <v>1167</v>
      </c>
      <c r="M36" s="96">
        <f>+'popis. permanent do 1 mm'!D24</f>
        <v>0</v>
      </c>
      <c r="N36" s="169">
        <f>+'popis. permanent do 1 mm'!C25</f>
        <v>1166</v>
      </c>
      <c r="O36" s="96">
        <f>+'popis. permanent do 1 mm'!D25</f>
        <v>0</v>
      </c>
      <c r="P36" s="97">
        <f t="shared" si="1"/>
        <v>0</v>
      </c>
      <c r="Q36" s="98">
        <f t="shared" si="2"/>
        <v>21000</v>
      </c>
      <c r="R36" s="98">
        <f t="shared" si="3"/>
        <v>21000</v>
      </c>
      <c r="S36" s="97">
        <f t="shared" si="4"/>
        <v>0</v>
      </c>
      <c r="T36" s="214" t="s">
        <v>194</v>
      </c>
    </row>
    <row r="37" spans="1:20" s="10" customFormat="1" ht="28.8">
      <c r="A37" s="91">
        <v>33</v>
      </c>
      <c r="B37" s="153" t="s">
        <v>109</v>
      </c>
      <c r="C37" s="93" t="str">
        <f>+'popis. permanent 1-5 mm'!C7</f>
        <v>Popisovač permanentní, inkoust na alkoholové bázi k popisování různých povrchů, rychle zasychá, odolává vodě, otěru a povětrnostním vlivům, šikmý hrot, šíře hrotu 1 - 5 mm , min. černá barva</v>
      </c>
      <c r="D37" s="200">
        <f>+'popis. permanent 1-5 mm'!C12</f>
        <v>0</v>
      </c>
      <c r="E37" s="200">
        <f>+'popis. permanent 1-5 mm'!C11</f>
        <v>0</v>
      </c>
      <c r="F37" s="94" t="str">
        <f>+'popis. permanent 1-5 mm'!C8</f>
        <v>ks</v>
      </c>
      <c r="G37" s="30">
        <f>+'popis. permanent 1-5 mm'!C9</f>
        <v>8</v>
      </c>
      <c r="H37" s="185">
        <f>+'popis. permanent 1-5 mm'!C10</f>
        <v>3500</v>
      </c>
      <c r="I37" s="96">
        <f>+'popis. permanent 1-5 mm'!C13</f>
        <v>0</v>
      </c>
      <c r="J37" s="169">
        <f>+'popis. permanent 1-5 mm'!C23</f>
        <v>1167</v>
      </c>
      <c r="K37" s="97">
        <f t="shared" si="0"/>
        <v>0</v>
      </c>
      <c r="L37" s="169">
        <f>+'popis. permanent 1-5 mm'!C24</f>
        <v>1167</v>
      </c>
      <c r="M37" s="96">
        <f>+'popis. permanent 1-5 mm'!D24</f>
        <v>0</v>
      </c>
      <c r="N37" s="169">
        <f>+'popis. permanent 1-5 mm'!C25</f>
        <v>1166</v>
      </c>
      <c r="O37" s="96">
        <f>+'popis. permanent 1-5 mm'!D25</f>
        <v>0</v>
      </c>
      <c r="P37" s="97">
        <f t="shared" si="1"/>
        <v>0</v>
      </c>
      <c r="Q37" s="98">
        <f t="shared" si="2"/>
        <v>28000</v>
      </c>
      <c r="R37" s="98">
        <f t="shared" si="3"/>
        <v>28000</v>
      </c>
      <c r="S37" s="97">
        <f t="shared" si="4"/>
        <v>0</v>
      </c>
      <c r="T37" s="214" t="s">
        <v>194</v>
      </c>
    </row>
    <row r="38" spans="1:20" s="10" customFormat="1" ht="28.8">
      <c r="A38" s="91">
        <v>34</v>
      </c>
      <c r="B38" s="153" t="s">
        <v>109</v>
      </c>
      <c r="C38" s="93" t="str">
        <f>+'popis. tabulový'!C7</f>
        <v>Popisovač tabulový stíratelný za sucha,  kulatý hrot, šíře stopy 1,5 mm - 3 mm, různé barvy, minimálně červená, černá, modrá, zelená</v>
      </c>
      <c r="D38" s="200">
        <f>+'popis. tabulový'!C12</f>
        <v>0</v>
      </c>
      <c r="E38" s="200">
        <f>+'popis. tabulový'!C11</f>
        <v>0</v>
      </c>
      <c r="F38" s="94" t="str">
        <f>+'popis. tabulový'!C8</f>
        <v>ks</v>
      </c>
      <c r="G38" s="30">
        <f>+'popis. tabulový'!C9</f>
        <v>5.3</v>
      </c>
      <c r="H38" s="185">
        <f>+'popis. tabulový'!C10</f>
        <v>1000</v>
      </c>
      <c r="I38" s="96">
        <f>+'popis. tabulový'!C13</f>
        <v>0</v>
      </c>
      <c r="J38" s="169">
        <f>+'popis. tabulový'!C23</f>
        <v>334</v>
      </c>
      <c r="K38" s="97">
        <f t="shared" si="0"/>
        <v>0</v>
      </c>
      <c r="L38" s="169">
        <f>+'popis. tabulový'!C24</f>
        <v>333</v>
      </c>
      <c r="M38" s="96">
        <f>+'popis. tabulový'!D24</f>
        <v>0</v>
      </c>
      <c r="N38" s="169">
        <f>+'popis. tabulový'!C25</f>
        <v>333</v>
      </c>
      <c r="O38" s="96">
        <f>+'popis. tabulový'!D25</f>
        <v>0</v>
      </c>
      <c r="P38" s="97">
        <f t="shared" si="1"/>
        <v>0</v>
      </c>
      <c r="Q38" s="98">
        <f t="shared" si="2"/>
        <v>5300</v>
      </c>
      <c r="R38" s="98">
        <f t="shared" si="3"/>
        <v>5300</v>
      </c>
      <c r="S38" s="97">
        <f t="shared" si="4"/>
        <v>0</v>
      </c>
      <c r="T38" s="214"/>
    </row>
    <row r="39" spans="1:20" s="10" customFormat="1" ht="28.8">
      <c r="A39" s="91">
        <v>35</v>
      </c>
      <c r="B39" s="165" t="s">
        <v>127</v>
      </c>
      <c r="C39" s="93" t="str">
        <f>+'mikrotužka 0,5'!C7</f>
        <v>Mikrotužka 0,5 mm, plastové tělo, kovový mechanismus pro posun tuhy, zásuvný hrot, pogumovaný úchop, s pryží, plastová špička a klip</v>
      </c>
      <c r="D39" s="200">
        <f>+'mikrotužka 0,5'!C12</f>
        <v>0</v>
      </c>
      <c r="E39" s="200">
        <f>+'mikrotužka 0,5'!C11</f>
        <v>0</v>
      </c>
      <c r="F39" s="94" t="str">
        <f>+'mikrotužka 0,5'!C8</f>
        <v>ks</v>
      </c>
      <c r="G39" s="30">
        <f>+'mikrotužka 0,5'!C9</f>
        <v>10</v>
      </c>
      <c r="H39" s="185">
        <f>+'mikrotužka 0,5'!C10</f>
        <v>800</v>
      </c>
      <c r="I39" s="96">
        <f>+'mikrotužka 0,5'!C13</f>
        <v>0</v>
      </c>
      <c r="J39" s="169">
        <f>+'mikrotužka 0,5'!C23</f>
        <v>267</v>
      </c>
      <c r="K39" s="97">
        <f t="shared" si="0"/>
        <v>0</v>
      </c>
      <c r="L39" s="169">
        <f>+'mikrotužka 0,5'!C24</f>
        <v>267</v>
      </c>
      <c r="M39" s="96">
        <f>+'mikrotužka 0,5'!D24</f>
        <v>0</v>
      </c>
      <c r="N39" s="169">
        <f>+'mikrotužka 0,5'!C25</f>
        <v>266</v>
      </c>
      <c r="O39" s="96">
        <f>+'mikrotužka 0,5'!D25</f>
        <v>0</v>
      </c>
      <c r="P39" s="97">
        <f t="shared" si="1"/>
        <v>0</v>
      </c>
      <c r="Q39" s="98">
        <f t="shared" si="2"/>
        <v>8000</v>
      </c>
      <c r="R39" s="98">
        <f t="shared" si="3"/>
        <v>8000</v>
      </c>
      <c r="S39" s="97">
        <f t="shared" si="4"/>
        <v>0</v>
      </c>
      <c r="T39" s="214" t="s">
        <v>194</v>
      </c>
    </row>
    <row r="40" spans="1:20" s="10" customFormat="1" ht="28.8">
      <c r="A40" s="91">
        <v>36</v>
      </c>
      <c r="B40" s="165" t="s">
        <v>127</v>
      </c>
      <c r="C40" s="93" t="str">
        <f>+'mikrotužka 0,5_kov'!C7</f>
        <v>Mikrotužka 0,5 mm, plastové tělo, kovový mechanismus pro posun tuhy, zásuvný kovový hrot, pogumovaný úchop, s pryží s ochranou, kovová špička.</v>
      </c>
      <c r="D40" s="200">
        <f>+'mikrotužka 0,5_kov'!C12</f>
        <v>0</v>
      </c>
      <c r="E40" s="200">
        <f>+'mikrotužka 0,5_kov'!C11</f>
        <v>0</v>
      </c>
      <c r="F40" s="94" t="str">
        <f>+'mikrotužka 0,5_kov'!C8</f>
        <v>ks</v>
      </c>
      <c r="G40" s="30">
        <f>+'mikrotužka 0,5_kov'!C9</f>
        <v>40</v>
      </c>
      <c r="H40" s="185">
        <f>+'mikrotužka 0,5_kov'!C10</f>
        <v>200</v>
      </c>
      <c r="I40" s="96">
        <f>+'mikrotužka 0,5_kov'!C13</f>
        <v>0</v>
      </c>
      <c r="J40" s="169">
        <f>+'mikrotužka 0,5_kov'!C23</f>
        <v>67</v>
      </c>
      <c r="K40" s="97">
        <f t="shared" si="0"/>
        <v>0</v>
      </c>
      <c r="L40" s="169">
        <f>+'mikrotužka 0,5_kov'!C24</f>
        <v>67</v>
      </c>
      <c r="M40" s="96">
        <f>+'mikrotužka 0,5_kov'!D24</f>
        <v>0</v>
      </c>
      <c r="N40" s="169">
        <f>+'mikrotužka 0,5_kov'!C25</f>
        <v>66</v>
      </c>
      <c r="O40" s="96">
        <f>+'mikrotužka 0,5_kov'!D25</f>
        <v>0</v>
      </c>
      <c r="P40" s="97">
        <f t="shared" si="1"/>
        <v>0</v>
      </c>
      <c r="Q40" s="98">
        <f t="shared" si="2"/>
        <v>8000</v>
      </c>
      <c r="R40" s="98">
        <f t="shared" si="3"/>
        <v>8000</v>
      </c>
      <c r="S40" s="97">
        <f t="shared" si="4"/>
        <v>0</v>
      </c>
      <c r="T40" s="214"/>
    </row>
    <row r="41" spans="1:20" s="10" customFormat="1" ht="15">
      <c r="A41" s="91">
        <v>37</v>
      </c>
      <c r="B41" s="115" t="s">
        <v>75</v>
      </c>
      <c r="C41" s="93" t="str">
        <f>+'páska lep. 12'!C7</f>
        <v>Páska lepicí 12 mm (+/- 1 mm) transparentní, min 10 m</v>
      </c>
      <c r="D41" s="200">
        <f>+'páska lep. 12'!C12</f>
        <v>0</v>
      </c>
      <c r="E41" s="200">
        <f>+'páska lep. 12'!C11</f>
        <v>0</v>
      </c>
      <c r="F41" s="94" t="str">
        <f>+'páska lep. 12'!C8</f>
        <v>ks</v>
      </c>
      <c r="G41" s="95">
        <f>+'páska lep. 12'!C9</f>
        <v>3.4</v>
      </c>
      <c r="H41" s="185">
        <f>+'páska lep. 12'!C10</f>
        <v>120</v>
      </c>
      <c r="I41" s="96">
        <f>+'páska lep. 12'!C13</f>
        <v>0</v>
      </c>
      <c r="J41" s="169">
        <f>+'páska lep. 12'!C23</f>
        <v>40</v>
      </c>
      <c r="K41" s="97">
        <f t="shared" si="0"/>
        <v>0</v>
      </c>
      <c r="L41" s="169">
        <f>+'páska lep. 12'!C24</f>
        <v>40</v>
      </c>
      <c r="M41" s="96">
        <f>+'páska lep. 12'!D24</f>
        <v>0</v>
      </c>
      <c r="N41" s="169">
        <f>+'páska lep. 12'!C25</f>
        <v>40</v>
      </c>
      <c r="O41" s="96">
        <f>+'páska lep. 12'!D25</f>
        <v>0</v>
      </c>
      <c r="P41" s="97">
        <f t="shared" si="1"/>
        <v>0</v>
      </c>
      <c r="Q41" s="98">
        <f t="shared" si="2"/>
        <v>408</v>
      </c>
      <c r="R41" s="98">
        <f t="shared" si="3"/>
        <v>408</v>
      </c>
      <c r="S41" s="97">
        <f t="shared" si="4"/>
        <v>0</v>
      </c>
      <c r="T41" s="214"/>
    </row>
    <row r="42" spans="1:20" s="10" customFormat="1" ht="15">
      <c r="A42" s="91">
        <v>38</v>
      </c>
      <c r="B42" s="115" t="s">
        <v>75</v>
      </c>
      <c r="C42" s="93" t="str">
        <f>+'páska lep. 15'!C7</f>
        <v>Páska lepicí 15 mm (+/- 2 mm) transparentní, min. 10 m</v>
      </c>
      <c r="D42" s="200">
        <f>+'páska lep. 15'!C12</f>
        <v>0</v>
      </c>
      <c r="E42" s="200">
        <f>+'páska lep. 15'!C11</f>
        <v>0</v>
      </c>
      <c r="F42" s="94" t="str">
        <f>+'páska lep. 15'!C8</f>
        <v>ks</v>
      </c>
      <c r="G42" s="95">
        <f>+'páska lep. 15'!C9</f>
        <v>3</v>
      </c>
      <c r="H42" s="185">
        <f>+'páska lep. 15'!C10</f>
        <v>1200</v>
      </c>
      <c r="I42" s="96">
        <f>+'páska lep. 15'!C13</f>
        <v>0</v>
      </c>
      <c r="J42" s="169">
        <f>+'páska lep. 15'!C23</f>
        <v>400</v>
      </c>
      <c r="K42" s="97">
        <f t="shared" si="0"/>
        <v>0</v>
      </c>
      <c r="L42" s="169">
        <f>+'páska lep. 15'!C24</f>
        <v>400</v>
      </c>
      <c r="M42" s="96">
        <f>+'páska lep. 15'!D24</f>
        <v>0</v>
      </c>
      <c r="N42" s="169">
        <f>+'páska lep. 15'!C25</f>
        <v>400</v>
      </c>
      <c r="O42" s="96">
        <f>+'páska lep. 15'!D25</f>
        <v>0</v>
      </c>
      <c r="P42" s="97">
        <f t="shared" si="1"/>
        <v>0</v>
      </c>
      <c r="Q42" s="98">
        <f t="shared" si="2"/>
        <v>3600</v>
      </c>
      <c r="R42" s="98">
        <f t="shared" si="3"/>
        <v>3600</v>
      </c>
      <c r="S42" s="97">
        <f t="shared" si="4"/>
        <v>0</v>
      </c>
      <c r="T42" s="214"/>
    </row>
    <row r="43" spans="1:20" s="10" customFormat="1" ht="15">
      <c r="A43" s="91">
        <v>39</v>
      </c>
      <c r="B43" s="115" t="s">
        <v>75</v>
      </c>
      <c r="C43" s="93" t="str">
        <f>+'páska lep. 19'!C7</f>
        <v>Páska lepicí 19 mm (+/- 1 mm) transparentní, min. 10 m</v>
      </c>
      <c r="D43" s="200">
        <f>+'páska lep. 19'!C12</f>
        <v>0</v>
      </c>
      <c r="E43" s="200">
        <f>+'páska lep. 19'!C11</f>
        <v>0</v>
      </c>
      <c r="F43" s="94" t="str">
        <f>+'páska lep. 19'!C8</f>
        <v>ks</v>
      </c>
      <c r="G43" s="95">
        <f>+'páska lep. 19'!C9</f>
        <v>3.5</v>
      </c>
      <c r="H43" s="185">
        <f>+'páska lep. 19'!C10</f>
        <v>2000</v>
      </c>
      <c r="I43" s="96">
        <f>+'páska lep. 19'!C13</f>
        <v>0</v>
      </c>
      <c r="J43" s="169">
        <f>+'páska lep. 19'!C23</f>
        <v>667</v>
      </c>
      <c r="K43" s="97">
        <f t="shared" si="0"/>
        <v>0</v>
      </c>
      <c r="L43" s="169">
        <f>+'páska lep. 19'!C24</f>
        <v>667</v>
      </c>
      <c r="M43" s="96">
        <f>+'páska lep. 19'!D24</f>
        <v>0</v>
      </c>
      <c r="N43" s="169">
        <f>+'páska lep. 19'!C25</f>
        <v>666</v>
      </c>
      <c r="O43" s="96">
        <f>+'páska lep. 19'!D25</f>
        <v>0</v>
      </c>
      <c r="P43" s="97">
        <f t="shared" si="1"/>
        <v>0</v>
      </c>
      <c r="Q43" s="98">
        <f t="shared" si="2"/>
        <v>7000</v>
      </c>
      <c r="R43" s="98">
        <f t="shared" si="3"/>
        <v>7000</v>
      </c>
      <c r="S43" s="97">
        <f t="shared" si="4"/>
        <v>0</v>
      </c>
      <c r="T43" s="214"/>
    </row>
    <row r="44" spans="1:20" s="10" customFormat="1" ht="15">
      <c r="A44" s="91">
        <v>40</v>
      </c>
      <c r="B44" s="115" t="s">
        <v>75</v>
      </c>
      <c r="C44" s="93" t="str">
        <f>+'páska bal 50'!C7</f>
        <v>Páska lepící  min. 50 mm (+/- 5 mm) x min. 60 m, transparentní, hnědá</v>
      </c>
      <c r="D44" s="200">
        <f>+'páska bal 50'!C12</f>
        <v>0</v>
      </c>
      <c r="E44" s="200">
        <f>+'páska bal 50'!C11</f>
        <v>0</v>
      </c>
      <c r="F44" s="94" t="str">
        <f>+'páska bal 50'!C8</f>
        <v>ks</v>
      </c>
      <c r="G44" s="30">
        <f>+'páska bal 50'!C9</f>
        <v>20</v>
      </c>
      <c r="H44" s="185">
        <f>+'páska bal 50'!C10</f>
        <v>800</v>
      </c>
      <c r="I44" s="96">
        <f>+'páska bal 50'!C13</f>
        <v>0</v>
      </c>
      <c r="J44" s="169">
        <f>+'páska bal 50'!C23</f>
        <v>267</v>
      </c>
      <c r="K44" s="97">
        <f t="shared" si="0"/>
        <v>0</v>
      </c>
      <c r="L44" s="169">
        <f>+'páska bal 50'!C24</f>
        <v>267</v>
      </c>
      <c r="M44" s="96">
        <f>+'páska bal 50'!D24</f>
        <v>0</v>
      </c>
      <c r="N44" s="169">
        <f>+'páska bal 50'!C25</f>
        <v>266</v>
      </c>
      <c r="O44" s="96">
        <f>+'páska bal 50'!D25</f>
        <v>0</v>
      </c>
      <c r="P44" s="97">
        <f t="shared" si="1"/>
        <v>0</v>
      </c>
      <c r="Q44" s="98">
        <f t="shared" si="2"/>
        <v>16000</v>
      </c>
      <c r="R44" s="98">
        <f t="shared" si="3"/>
        <v>16000</v>
      </c>
      <c r="S44" s="97">
        <f t="shared" si="4"/>
        <v>0</v>
      </c>
      <c r="T44" s="214" t="s">
        <v>194</v>
      </c>
    </row>
    <row r="45" spans="1:20" s="10" customFormat="1" ht="15">
      <c r="A45" s="91">
        <v>41</v>
      </c>
      <c r="B45" s="115" t="s">
        <v>75</v>
      </c>
      <c r="C45" s="171" t="str">
        <f>+'páska lep 19_30'!C7</f>
        <v>Páska silně lepicí 19 mm (+/- 1 mm), transparentní, min. 30 m</v>
      </c>
      <c r="D45" s="200">
        <f>+'páska lep 19_30'!C12</f>
        <v>0</v>
      </c>
      <c r="E45" s="200">
        <f>+'páska lep 19_30'!C11</f>
        <v>0</v>
      </c>
      <c r="F45" s="94" t="str">
        <f>+'páska lep 19_30'!C8</f>
        <v>ks</v>
      </c>
      <c r="G45" s="30">
        <f>+'páska lep 19_30'!C9</f>
        <v>7</v>
      </c>
      <c r="H45" s="185">
        <f>+'páska lep 19_30'!C10</f>
        <v>1120</v>
      </c>
      <c r="I45" s="96">
        <f>+'páska lep 19_30'!C13</f>
        <v>0</v>
      </c>
      <c r="J45" s="169">
        <f>+'páska lep 19_30'!C23</f>
        <v>374</v>
      </c>
      <c r="K45" s="97">
        <f t="shared" si="0"/>
        <v>0</v>
      </c>
      <c r="L45" s="169">
        <f>+'páska lep 19_30'!C24</f>
        <v>373</v>
      </c>
      <c r="M45" s="96">
        <f>+'páska lep 19_30'!D24</f>
        <v>0</v>
      </c>
      <c r="N45" s="169">
        <f>+'páska lep 19_30'!C25</f>
        <v>373</v>
      </c>
      <c r="O45" s="96">
        <f>+'páska lep 19_30'!D25</f>
        <v>0</v>
      </c>
      <c r="P45" s="97">
        <f t="shared" si="1"/>
        <v>0</v>
      </c>
      <c r="Q45" s="98">
        <f t="shared" si="2"/>
        <v>7840</v>
      </c>
      <c r="R45" s="98">
        <f t="shared" si="3"/>
        <v>7840</v>
      </c>
      <c r="S45" s="97">
        <f t="shared" si="4"/>
        <v>0</v>
      </c>
      <c r="T45" s="214" t="s">
        <v>194</v>
      </c>
    </row>
    <row r="46" spans="1:20" s="10" customFormat="1" ht="15">
      <c r="A46" s="91">
        <v>42</v>
      </c>
      <c r="B46" s="115" t="s">
        <v>75</v>
      </c>
      <c r="C46" s="93" t="str">
        <f>+'páska lep 15_30'!C7</f>
        <v>Páska lepicí 15 mm (+/- 3 mm) transparentní, min. 30m</v>
      </c>
      <c r="D46" s="200">
        <f>+'páska lep 15_30'!C12</f>
        <v>0</v>
      </c>
      <c r="E46" s="200">
        <f>+'páska lep 15_30'!C11</f>
        <v>0</v>
      </c>
      <c r="F46" s="94" t="str">
        <f>+'páska lep 15_30'!C8</f>
        <v>ks</v>
      </c>
      <c r="G46" s="95">
        <f>+'páska lep 15_30'!C9</f>
        <v>6.5</v>
      </c>
      <c r="H46" s="185">
        <f>+'páska lep 15_30'!C10</f>
        <v>450</v>
      </c>
      <c r="I46" s="96">
        <f>+'páska lep 15_30'!C13</f>
        <v>0</v>
      </c>
      <c r="J46" s="169">
        <f>+'páska lep 15_30'!C23</f>
        <v>150</v>
      </c>
      <c r="K46" s="97">
        <f t="shared" si="0"/>
        <v>0</v>
      </c>
      <c r="L46" s="169">
        <f>+'páska lep 15_30'!C24</f>
        <v>150</v>
      </c>
      <c r="M46" s="96">
        <f>+'páska lep 15_30'!D24</f>
        <v>0</v>
      </c>
      <c r="N46" s="169">
        <f>+'páska lep 15_30'!C25</f>
        <v>150</v>
      </c>
      <c r="O46" s="96">
        <f>+'páska lep 15_30'!D25</f>
        <v>0</v>
      </c>
      <c r="P46" s="97">
        <f t="shared" si="1"/>
        <v>0</v>
      </c>
      <c r="Q46" s="98">
        <f t="shared" si="2"/>
        <v>2925</v>
      </c>
      <c r="R46" s="98">
        <f t="shared" si="3"/>
        <v>2925</v>
      </c>
      <c r="S46" s="97">
        <f t="shared" si="4"/>
        <v>0</v>
      </c>
      <c r="T46" s="214"/>
    </row>
    <row r="47" spans="1:20" s="10" customFormat="1" ht="28.8">
      <c r="A47" s="91">
        <v>43</v>
      </c>
      <c r="B47" s="152" t="s">
        <v>105</v>
      </c>
      <c r="C47" s="93" t="str">
        <f>+'lepicí tyčinka 20 g'!C7</f>
        <v>Lepicí tyčinka vhodná na papír, lepenku, fotografie, neroztéká se, nedeformuje papír, nevysychá, min 20 g</v>
      </c>
      <c r="D47" s="200">
        <f>+'lepicí tyčinka 20 g'!C12</f>
        <v>0</v>
      </c>
      <c r="E47" s="200">
        <f>+'lepicí tyčinka 20 g'!C11</f>
        <v>0</v>
      </c>
      <c r="F47" s="94" t="str">
        <f>+'lepicí tyčinka 20 g'!C8</f>
        <v>ks</v>
      </c>
      <c r="G47" s="95">
        <f>+'lepicí tyčinka 20 g'!C9</f>
        <v>7</v>
      </c>
      <c r="H47" s="185">
        <f>+'lepicí tyčinka 20 g'!C10</f>
        <v>2500</v>
      </c>
      <c r="I47" s="96">
        <f>+'lepicí tyčinka 20 g'!C13</f>
        <v>0</v>
      </c>
      <c r="J47" s="169">
        <f>+'lepicí tyčinka 20 g'!C23</f>
        <v>834</v>
      </c>
      <c r="K47" s="97">
        <f t="shared" si="0"/>
        <v>0</v>
      </c>
      <c r="L47" s="169">
        <f>+'lepicí tyčinka 20 g'!C24</f>
        <v>833</v>
      </c>
      <c r="M47" s="96">
        <f>+'lepicí tyčinka 20 g'!D24</f>
        <v>0</v>
      </c>
      <c r="N47" s="169">
        <f>+'lepicí tyčinka 20 g'!C25</f>
        <v>833</v>
      </c>
      <c r="O47" s="96">
        <f>+'lepicí tyčinka 20 g'!D25</f>
        <v>0</v>
      </c>
      <c r="P47" s="97">
        <f t="shared" si="1"/>
        <v>0</v>
      </c>
      <c r="Q47" s="98">
        <f t="shared" si="2"/>
        <v>17500</v>
      </c>
      <c r="R47" s="98">
        <f t="shared" si="3"/>
        <v>17500</v>
      </c>
      <c r="S47" s="97">
        <f t="shared" si="4"/>
        <v>0</v>
      </c>
      <c r="T47" s="214" t="s">
        <v>194</v>
      </c>
    </row>
    <row r="48" spans="1:20" s="10" customFormat="1" ht="28.8">
      <c r="A48" s="91">
        <v>44</v>
      </c>
      <c r="B48" s="152" t="s">
        <v>105</v>
      </c>
      <c r="C48" s="93" t="str">
        <f>+'lepicí tyčinka 40 g'!C7</f>
        <v>Lepicí tyčinka vhodná na papír, lepenku, fotografie, neroztéká se, nedeformuje papír, nevysychá, 20 až 40 g</v>
      </c>
      <c r="D48" s="200">
        <f>+'lepicí tyčinka 40 g'!C12</f>
        <v>0</v>
      </c>
      <c r="E48" s="200">
        <f>+'lepicí tyčinka 40 g'!C11</f>
        <v>0</v>
      </c>
      <c r="F48" s="94" t="str">
        <f>+'lepicí tyčinka 40 g'!C8</f>
        <v>ks</v>
      </c>
      <c r="G48" s="95">
        <f>+'lepicí tyčinka 40 g'!C9</f>
        <v>10</v>
      </c>
      <c r="H48" s="185">
        <f>+'lepicí tyčinka 40 g'!C10</f>
        <v>4500</v>
      </c>
      <c r="I48" s="96">
        <f>+'lepicí tyčinka 40 g'!C13</f>
        <v>0</v>
      </c>
      <c r="J48" s="169">
        <f>+'lepicí tyčinka 40 g'!C23</f>
        <v>1500</v>
      </c>
      <c r="K48" s="97">
        <f t="shared" si="0"/>
        <v>0</v>
      </c>
      <c r="L48" s="169">
        <f>+'lepicí tyčinka 40 g'!C24</f>
        <v>1500</v>
      </c>
      <c r="M48" s="96">
        <f>+'lepicí tyčinka 40 g'!D24</f>
        <v>0</v>
      </c>
      <c r="N48" s="169">
        <f>+'lepicí tyčinka 40 g'!C25</f>
        <v>1500</v>
      </c>
      <c r="O48" s="96">
        <f>+'lepicí tyčinka 40 g'!D25</f>
        <v>0</v>
      </c>
      <c r="P48" s="97">
        <f t="shared" si="1"/>
        <v>0</v>
      </c>
      <c r="Q48" s="98">
        <f t="shared" si="2"/>
        <v>45000</v>
      </c>
      <c r="R48" s="98">
        <f t="shared" si="3"/>
        <v>45000</v>
      </c>
      <c r="S48" s="97">
        <f t="shared" si="4"/>
        <v>0</v>
      </c>
      <c r="T48" s="214" t="s">
        <v>194</v>
      </c>
    </row>
    <row r="49" spans="1:20" s="10" customFormat="1" ht="15">
      <c r="A49" s="91">
        <v>45</v>
      </c>
      <c r="B49" s="152" t="s">
        <v>105</v>
      </c>
      <c r="C49" s="93" t="str">
        <f>+'lepidlo uni'!C7</f>
        <v>Lepidlo do 150 g univerzální disperzní k lepení papíru, kůže, korku, dřeva</v>
      </c>
      <c r="D49" s="200">
        <f>+'lepidlo uni'!C12</f>
        <v>0</v>
      </c>
      <c r="E49" s="200">
        <f>+'lepidlo uni'!C11</f>
        <v>0</v>
      </c>
      <c r="F49" s="94" t="str">
        <f>+'lepidlo uni'!C8</f>
        <v>ks</v>
      </c>
      <c r="G49" s="95">
        <f>+'lepidlo uni'!C9</f>
        <v>30</v>
      </c>
      <c r="H49" s="185">
        <f>+'lepidlo uni'!C10</f>
        <v>550</v>
      </c>
      <c r="I49" s="96">
        <f>+'lepidlo uni'!C13</f>
        <v>0</v>
      </c>
      <c r="J49" s="169">
        <f>+'lepidlo uni'!C23</f>
        <v>184</v>
      </c>
      <c r="K49" s="97">
        <f t="shared" si="0"/>
        <v>0</v>
      </c>
      <c r="L49" s="169">
        <f>+'lepidlo uni'!C24</f>
        <v>183</v>
      </c>
      <c r="M49" s="96">
        <f>+'lepidlo uni'!D24</f>
        <v>0</v>
      </c>
      <c r="N49" s="169">
        <f>+'lepidlo uni'!C25</f>
        <v>183</v>
      </c>
      <c r="O49" s="96">
        <f>+'lepidlo uni'!D25</f>
        <v>0</v>
      </c>
      <c r="P49" s="97">
        <f t="shared" si="1"/>
        <v>0</v>
      </c>
      <c r="Q49" s="98">
        <f t="shared" si="2"/>
        <v>16500</v>
      </c>
      <c r="R49" s="98">
        <f t="shared" si="3"/>
        <v>16500</v>
      </c>
      <c r="S49" s="97">
        <f t="shared" si="4"/>
        <v>0</v>
      </c>
      <c r="T49" s="214"/>
    </row>
    <row r="50" spans="1:20" s="10" customFormat="1" ht="15">
      <c r="A50" s="91">
        <v>46</v>
      </c>
      <c r="B50" s="123" t="s">
        <v>80</v>
      </c>
      <c r="C50" s="93" t="str">
        <f>+'mapa 3 kl papírová'!C7</f>
        <v>Mapa odkládací 3 klopy A4, papírový kartón min. 200 g/m2, 1 kus, různé barvy</v>
      </c>
      <c r="D50" s="200">
        <f>+'mapa 3 kl papírová'!C12</f>
        <v>0</v>
      </c>
      <c r="E50" s="200">
        <f>+'mapa 3 kl papírová'!C11</f>
        <v>0</v>
      </c>
      <c r="F50" s="94" t="str">
        <f>+'mapa 3 kl papírová'!C8</f>
        <v>ks</v>
      </c>
      <c r="G50" s="95">
        <f>+'mapa 3 kl papírová'!C9</f>
        <v>2.2</v>
      </c>
      <c r="H50" s="185">
        <f>+'mapa 3 kl papírová'!C10</f>
        <v>26140</v>
      </c>
      <c r="I50" s="96">
        <f>+'mapa 3 kl papírová'!C13</f>
        <v>0</v>
      </c>
      <c r="J50" s="169">
        <f>+'mapa 3 kl papírová'!C23</f>
        <v>8714</v>
      </c>
      <c r="K50" s="97">
        <f t="shared" si="0"/>
        <v>0</v>
      </c>
      <c r="L50" s="169">
        <f>+'mapa 3 kl papírová'!C24</f>
        <v>8713</v>
      </c>
      <c r="M50" s="96">
        <f>+'mapa 3 kl papírová'!D24</f>
        <v>0</v>
      </c>
      <c r="N50" s="169">
        <f>+'mapa 3 kl papírová'!C25</f>
        <v>8713</v>
      </c>
      <c r="O50" s="96">
        <f>+'mapa 3 kl papírová'!D25</f>
        <v>0</v>
      </c>
      <c r="P50" s="97">
        <f t="shared" si="1"/>
        <v>0</v>
      </c>
      <c r="Q50" s="98">
        <f t="shared" si="2"/>
        <v>57508.00000000001</v>
      </c>
      <c r="R50" s="98">
        <f>+Q50-(K67+P50)</f>
        <v>57508.00000000001</v>
      </c>
      <c r="S50" s="97">
        <f t="shared" si="4"/>
        <v>0</v>
      </c>
      <c r="T50" s="214" t="s">
        <v>194</v>
      </c>
    </row>
    <row r="51" spans="1:20" s="10" customFormat="1" ht="15">
      <c r="A51" s="91">
        <v>47</v>
      </c>
      <c r="B51" s="123" t="s">
        <v>80</v>
      </c>
      <c r="C51" s="93" t="str">
        <f>+'mapa 3 kl plast gumi'!C7</f>
        <v>Mapa odkládací 3 klopy A4, s gumičkou, plast,  síla materiálu cca 450 mic, různé barvy</v>
      </c>
      <c r="D51" s="200">
        <f>+'mapa 3 kl plast gumi'!C12</f>
        <v>0</v>
      </c>
      <c r="E51" s="200">
        <f>+'mapa 3 kl plast gumi'!C11</f>
        <v>0</v>
      </c>
      <c r="F51" s="94" t="str">
        <f>+'mapa 3 kl plast gumi'!C8</f>
        <v>ks</v>
      </c>
      <c r="G51" s="95">
        <f>+'mapa 3 kl plast gumi'!C9</f>
        <v>17</v>
      </c>
      <c r="H51" s="185">
        <f>+'mapa 3 kl plast gumi'!C10</f>
        <v>350</v>
      </c>
      <c r="I51" s="96">
        <f>+'mapa 3 kl plast gumi'!C13</f>
        <v>0</v>
      </c>
      <c r="J51" s="169">
        <f>+'mapa 3 kl plast gumi'!C23</f>
        <v>117</v>
      </c>
      <c r="K51" s="97">
        <f t="shared" si="0"/>
        <v>0</v>
      </c>
      <c r="L51" s="169">
        <f>+'mapa 3 kl plast gumi'!C24</f>
        <v>117</v>
      </c>
      <c r="M51" s="96">
        <f>+'mapa 3 kl plast gumi'!D24</f>
        <v>0</v>
      </c>
      <c r="N51" s="169">
        <f>+'mapa 3 kl plast gumi'!C25</f>
        <v>116</v>
      </c>
      <c r="O51" s="96">
        <f>+'mapa 3 kl plast gumi'!D25</f>
        <v>0</v>
      </c>
      <c r="P51" s="97">
        <f t="shared" si="1"/>
        <v>0</v>
      </c>
      <c r="Q51" s="98">
        <f t="shared" si="2"/>
        <v>5950</v>
      </c>
      <c r="R51" s="98">
        <f aca="true" t="shared" si="7" ref="R51:R57">+Q51-(K68+P51)</f>
        <v>5950</v>
      </c>
      <c r="S51" s="97">
        <f t="shared" si="4"/>
        <v>0</v>
      </c>
      <c r="T51" s="214"/>
    </row>
    <row r="52" spans="1:20" s="10" customFormat="1" ht="15">
      <c r="A52" s="91">
        <v>48</v>
      </c>
      <c r="B52" s="123" t="s">
        <v>80</v>
      </c>
      <c r="C52" s="93" t="str">
        <f>+'mapa bez klop'!C7</f>
        <v>Mapa odkládací bez klop A4 papírový karton, min 240 g/m2, 1 kus, různé barvy</v>
      </c>
      <c r="D52" s="200">
        <f>+'mapa bez klop'!C12</f>
        <v>0</v>
      </c>
      <c r="E52" s="200">
        <f>+'mapa bez klop'!C11</f>
        <v>0</v>
      </c>
      <c r="F52" s="94" t="str">
        <f>+'mapa bez klop'!C8</f>
        <v>ks</v>
      </c>
      <c r="G52" s="95">
        <f>+'mapa bez klop'!C9</f>
        <v>1.5</v>
      </c>
      <c r="H52" s="185">
        <f>+'mapa bez klop'!C10</f>
        <v>3100</v>
      </c>
      <c r="I52" s="96">
        <f>+'mapa bez klop'!C13</f>
        <v>0</v>
      </c>
      <c r="J52" s="169">
        <f>+'mapa bez klop'!C23</f>
        <v>1034</v>
      </c>
      <c r="K52" s="97">
        <f t="shared" si="0"/>
        <v>0</v>
      </c>
      <c r="L52" s="169">
        <f>+'mapa bez klop'!C24</f>
        <v>1033</v>
      </c>
      <c r="M52" s="96">
        <f>+'mapa bez klop'!D24</f>
        <v>0</v>
      </c>
      <c r="N52" s="169">
        <f>+'mapa bez klop'!C25</f>
        <v>1033</v>
      </c>
      <c r="O52" s="96">
        <f>+'mapa bez klop'!D25</f>
        <v>0</v>
      </c>
      <c r="P52" s="97">
        <f t="shared" si="1"/>
        <v>0</v>
      </c>
      <c r="Q52" s="98">
        <f t="shared" si="2"/>
        <v>4650</v>
      </c>
      <c r="R52" s="98">
        <f t="shared" si="7"/>
        <v>4650</v>
      </c>
      <c r="S52" s="97">
        <f t="shared" si="4"/>
        <v>0</v>
      </c>
      <c r="T52" s="214"/>
    </row>
    <row r="53" spans="1:20" s="10" customFormat="1" ht="28.8">
      <c r="A53" s="91">
        <v>49</v>
      </c>
      <c r="B53" s="124" t="s">
        <v>82</v>
      </c>
      <c r="C53" s="93" t="str">
        <f>+'pořadač 2 kr. do 3,5 cm'!C7</f>
        <v>Poradač A4, 2kroužkový, šíře hřbetu do 3,5 cm, potažený plastem z vnejší strany (různé barvy), nebo průhledný</v>
      </c>
      <c r="D53" s="200">
        <f>+'pořadač 2 kr. do 3,5 cm'!C12</f>
        <v>0</v>
      </c>
      <c r="E53" s="200">
        <f>+'pořadač 2 kr. do 3,5 cm'!C11</f>
        <v>0</v>
      </c>
      <c r="F53" s="94" t="str">
        <f>+'pořadač 2 kr. do 3,5 cm'!C8</f>
        <v>ks</v>
      </c>
      <c r="G53" s="95">
        <f>+'pořadač 2 kr. do 3,5 cm'!C9</f>
        <v>35</v>
      </c>
      <c r="H53" s="185">
        <f>+'pořadač 2 kr. do 3,5 cm'!C10</f>
        <v>200</v>
      </c>
      <c r="I53" s="96">
        <f>+'pořadač 2 kr. do 3,5 cm'!C13</f>
        <v>0</v>
      </c>
      <c r="J53" s="169">
        <f>+'pořadač 2 kr. do 3,5 cm'!C23</f>
        <v>67</v>
      </c>
      <c r="K53" s="97">
        <f t="shared" si="0"/>
        <v>0</v>
      </c>
      <c r="L53" s="169">
        <f>+'pořadač 2 kr. do 3,5 cm'!C24</f>
        <v>67</v>
      </c>
      <c r="M53" s="96">
        <f>+'pořadač 2 kr. do 3,5 cm'!D24</f>
        <v>0</v>
      </c>
      <c r="N53" s="169">
        <f>+'pořadač 2 kr. do 3,5 cm'!C25</f>
        <v>66</v>
      </c>
      <c r="O53" s="96">
        <f>+'pořadač 2 kr. do 3,5 cm'!D25</f>
        <v>0</v>
      </c>
      <c r="P53" s="97">
        <f t="shared" si="1"/>
        <v>0</v>
      </c>
      <c r="Q53" s="98">
        <f t="shared" si="2"/>
        <v>7000</v>
      </c>
      <c r="R53" s="98">
        <f t="shared" si="7"/>
        <v>7000</v>
      </c>
      <c r="S53" s="97">
        <f t="shared" si="4"/>
        <v>0</v>
      </c>
      <c r="T53" s="214"/>
    </row>
    <row r="54" spans="1:20" s="10" customFormat="1" ht="15">
      <c r="A54" s="91">
        <v>50</v>
      </c>
      <c r="B54" s="124" t="s">
        <v>82</v>
      </c>
      <c r="C54" s="93" t="str">
        <f>+'pořadač 2 kr. nad 3,5 cm'!C7</f>
        <v>Poradač A4, 2kroužkový, šíře hřbetu nad 3,5 cm, potažený plastem z vnejší strany (různé barvy)</v>
      </c>
      <c r="D54" s="200">
        <f>+'pořadač 2 kr. nad 3,5 cm'!C12</f>
        <v>0</v>
      </c>
      <c r="E54" s="200">
        <f>+'pořadač 2 kr. nad 3,5 cm'!C11</f>
        <v>0</v>
      </c>
      <c r="F54" s="94" t="str">
        <f>+'pořadač 2 kr. nad 3,5 cm'!C8</f>
        <v>ks</v>
      </c>
      <c r="G54" s="95">
        <f>+'pořadač 2 kr. nad 3,5 cm'!C9</f>
        <v>40</v>
      </c>
      <c r="H54" s="185">
        <f>+'pořadač 2 kr. nad 3,5 cm'!C10</f>
        <v>100</v>
      </c>
      <c r="I54" s="96">
        <f>+'pořadač 2 kr. nad 3,5 cm'!C13</f>
        <v>0</v>
      </c>
      <c r="J54" s="169">
        <f>+'pořadač 2 kr. nad 3,5 cm'!C23</f>
        <v>34</v>
      </c>
      <c r="K54" s="97">
        <f t="shared" si="0"/>
        <v>0</v>
      </c>
      <c r="L54" s="169">
        <f>+'pořadač 2 kr. nad 3,5 cm'!C24</f>
        <v>33</v>
      </c>
      <c r="M54" s="96">
        <f>+'pořadač 2 kr. nad 3,5 cm'!D24</f>
        <v>0</v>
      </c>
      <c r="N54" s="169">
        <f>+'pořadač 2 kr. nad 3,5 cm'!C25</f>
        <v>33</v>
      </c>
      <c r="O54" s="96">
        <f>+'pořadač 2 kr. nad 3,5 cm'!D25</f>
        <v>0</v>
      </c>
      <c r="P54" s="97">
        <f t="shared" si="1"/>
        <v>0</v>
      </c>
      <c r="Q54" s="98">
        <f t="shared" si="2"/>
        <v>4000</v>
      </c>
      <c r="R54" s="98">
        <f t="shared" si="7"/>
        <v>4000</v>
      </c>
      <c r="S54" s="97">
        <f t="shared" si="4"/>
        <v>0</v>
      </c>
      <c r="T54" s="214"/>
    </row>
    <row r="55" spans="1:20" s="10" customFormat="1" ht="15">
      <c r="A55" s="91">
        <v>51</v>
      </c>
      <c r="B55" s="124" t="s">
        <v>82</v>
      </c>
      <c r="C55" s="93" t="str">
        <f>+'pořadač 4 kr. 2cm'!C7</f>
        <v>Poradač A4, 4kroužkový, šíře hřbetu 2 cm, celoplastové</v>
      </c>
      <c r="D55" s="200">
        <f>+'pořadač 4 kr. 2cm'!C12</f>
        <v>0</v>
      </c>
      <c r="E55" s="200">
        <f>+'pořadač 4 kr. 2cm'!C11</f>
        <v>0</v>
      </c>
      <c r="F55" s="94" t="str">
        <f>+'pořadač 4 kr. 2cm'!C8</f>
        <v>ks</v>
      </c>
      <c r="G55" s="95">
        <f>+'pořadač 4 kr. 2cm'!C9</f>
        <v>40</v>
      </c>
      <c r="H55" s="185">
        <f>+'pořadač 4 kr. 2cm'!C10</f>
        <v>800</v>
      </c>
      <c r="I55" s="96">
        <f>+'pořadač 4 kr. 2cm'!C13</f>
        <v>0</v>
      </c>
      <c r="J55" s="169">
        <f>+'pořadač 4 kr. 2cm'!C23</f>
        <v>267</v>
      </c>
      <c r="K55" s="97">
        <f t="shared" si="0"/>
        <v>0</v>
      </c>
      <c r="L55" s="169">
        <f>+'pořadač 4 kr. 2cm'!C24</f>
        <v>267</v>
      </c>
      <c r="M55" s="96">
        <f>+'pořadač 4 kr. 2cm'!D24</f>
        <v>0</v>
      </c>
      <c r="N55" s="169">
        <f>+'pořadač 4 kr. 2cm'!C25</f>
        <v>266</v>
      </c>
      <c r="O55" s="96">
        <f>+'pořadač 4 kr. 2cm'!D25</f>
        <v>0</v>
      </c>
      <c r="P55" s="97">
        <f t="shared" si="1"/>
        <v>0</v>
      </c>
      <c r="Q55" s="98">
        <f t="shared" si="2"/>
        <v>32000</v>
      </c>
      <c r="R55" s="98">
        <f t="shared" si="7"/>
        <v>32000</v>
      </c>
      <c r="S55" s="97">
        <f t="shared" si="4"/>
        <v>0</v>
      </c>
      <c r="T55" s="214"/>
    </row>
    <row r="56" spans="1:20" s="10" customFormat="1" ht="15">
      <c r="A56" s="91">
        <v>52</v>
      </c>
      <c r="B56" s="124" t="s">
        <v>82</v>
      </c>
      <c r="C56" s="93" t="str">
        <f>+'pořadač 4 kr. 3,5-5 cm'!C7</f>
        <v>Poradač A4, 4kroužkový, šíře hřbetu 3,5 - 5 cm, celoplastové s transparentní plastovou hřbetní kapsou</v>
      </c>
      <c r="D56" s="200">
        <f>+'pořadač 4 kr. 3,5-5 cm'!C12</f>
        <v>0</v>
      </c>
      <c r="E56" s="200">
        <f>+'pořadač 4 kr. 3,5-5 cm'!C11</f>
        <v>0</v>
      </c>
      <c r="F56" s="94" t="str">
        <f>+'pořadač 4 kr. 3,5-5 cm'!C8</f>
        <v>ks</v>
      </c>
      <c r="G56" s="95">
        <f>+'pořadač 4 kr. 3,5-5 cm'!C9</f>
        <v>70</v>
      </c>
      <c r="H56" s="185">
        <f>+'pořadač 4 kr. 3,5-5 cm'!C10</f>
        <v>160</v>
      </c>
      <c r="I56" s="96">
        <f>+'pořadač 4 kr. 3,5-5 cm'!C13</f>
        <v>0</v>
      </c>
      <c r="J56" s="169">
        <f>+'pořadač 4 kr. 3,5-5 cm'!C23</f>
        <v>54</v>
      </c>
      <c r="K56" s="97">
        <f t="shared" si="0"/>
        <v>0</v>
      </c>
      <c r="L56" s="169">
        <f>+'pořadač 4 kr. 3,5-5 cm'!C24</f>
        <v>53</v>
      </c>
      <c r="M56" s="96">
        <f>+'pořadač 4 kr. 3,5-5 cm'!D24</f>
        <v>0</v>
      </c>
      <c r="N56" s="169">
        <f>+'pořadač 4 kr. 3,5-5 cm'!C25</f>
        <v>53</v>
      </c>
      <c r="O56" s="96">
        <f>+'pořadač 4 kr. 3,5-5 cm'!D25</f>
        <v>0</v>
      </c>
      <c r="P56" s="97">
        <f t="shared" si="1"/>
        <v>0</v>
      </c>
      <c r="Q56" s="98">
        <f t="shared" si="2"/>
        <v>11200</v>
      </c>
      <c r="R56" s="98">
        <f t="shared" si="7"/>
        <v>11200</v>
      </c>
      <c r="S56" s="97">
        <f t="shared" si="4"/>
        <v>0</v>
      </c>
      <c r="T56" s="214"/>
    </row>
    <row r="57" spans="1:20" s="10" customFormat="1" ht="28.8">
      <c r="A57" s="91">
        <v>53</v>
      </c>
      <c r="B57" s="124" t="s">
        <v>82</v>
      </c>
      <c r="C57" s="93" t="str">
        <f>+'pořadač 4 kr. 3,5-5 cm papír'!C7</f>
        <v>Poradač A4, 4kroužkový, šíře hřbetu 3,5 - 5 cm, potažený plastem z vnejší strany (různé barvy), vyměnitelný papírový štítek, hřbetní otvor</v>
      </c>
      <c r="D57" s="200">
        <f>+'pořadač 4 kr. 3,5-5 cm papír'!C12</f>
        <v>0</v>
      </c>
      <c r="E57" s="200">
        <f>+'pořadač 4 kr. 3,5-5 cm papír'!C11</f>
        <v>0</v>
      </c>
      <c r="F57" s="94" t="str">
        <f>+'pořadač 4 kr. 3,5-5 cm papír'!C8</f>
        <v>ks</v>
      </c>
      <c r="G57" s="95">
        <f>+'pořadač 4 kr. 3,5-5 cm papír'!C9</f>
        <v>50</v>
      </c>
      <c r="H57" s="185">
        <f>+'pořadač 4 kr. 3,5-5 cm papír'!C10</f>
        <v>300</v>
      </c>
      <c r="I57" s="96">
        <f>+'pořadač 4 kr. 3,5-5 cm papír'!C13</f>
        <v>0</v>
      </c>
      <c r="J57" s="169">
        <f>+'pořadač 4 kr. 3,5-5 cm papír'!C23</f>
        <v>100</v>
      </c>
      <c r="K57" s="97">
        <f t="shared" si="0"/>
        <v>0</v>
      </c>
      <c r="L57" s="169">
        <f>+'pořadač 4 kr. 3,5-5 cm papír'!C24</f>
        <v>100</v>
      </c>
      <c r="M57" s="96">
        <f>+'pořadač 4 kr. 3,5-5 cm papír'!D24</f>
        <v>0</v>
      </c>
      <c r="N57" s="169">
        <f>+'pořadač 4 kr. 3,5-5 cm papír'!C25</f>
        <v>100</v>
      </c>
      <c r="O57" s="96">
        <f>+'pořadač 4 kr. 3,5-5 cm papír'!D25</f>
        <v>0</v>
      </c>
      <c r="P57" s="97">
        <f t="shared" si="1"/>
        <v>0</v>
      </c>
      <c r="Q57" s="98">
        <f t="shared" si="2"/>
        <v>15000</v>
      </c>
      <c r="R57" s="98">
        <f t="shared" si="7"/>
        <v>15000</v>
      </c>
      <c r="S57" s="97">
        <f t="shared" si="4"/>
        <v>0</v>
      </c>
      <c r="T57" s="214"/>
    </row>
    <row r="58" spans="1:20" s="10" customFormat="1" ht="15">
      <c r="A58" s="91">
        <v>54</v>
      </c>
      <c r="B58" s="124" t="s">
        <v>82</v>
      </c>
      <c r="C58" s="93" t="str">
        <f>+'pořadač archivační kapsa'!C7</f>
        <v>Pořadač archivační A4, šíře hřbetu 7 - 8 cm, s všitou kartonovou kapsou, papírový potah</v>
      </c>
      <c r="D58" s="200">
        <f>+'pořadač archivační kapsa'!C12</f>
        <v>0</v>
      </c>
      <c r="E58" s="200">
        <f>+'pořadač archivační kapsa'!C11</f>
        <v>0</v>
      </c>
      <c r="F58" s="94" t="str">
        <f>+'pořadač archivační kapsa'!C8</f>
        <v>ks</v>
      </c>
      <c r="G58" s="95">
        <f>+'pořadač archivační kapsa'!C9</f>
        <v>28</v>
      </c>
      <c r="H58" s="185">
        <f>+'pořadač archivační kapsa'!C10</f>
        <v>600</v>
      </c>
      <c r="I58" s="96">
        <f>+'pořadač archivační kapsa'!C13</f>
        <v>0</v>
      </c>
      <c r="J58" s="169">
        <f>+'pořadač archivační kapsa'!C23</f>
        <v>200</v>
      </c>
      <c r="K58" s="97">
        <f t="shared" si="0"/>
        <v>0</v>
      </c>
      <c r="L58" s="169">
        <f>+'pořadač archivační kapsa'!C24</f>
        <v>200</v>
      </c>
      <c r="M58" s="96">
        <f>+'pořadač archivační kapsa'!D24</f>
        <v>0</v>
      </c>
      <c r="N58" s="169">
        <f>+'pořadač archivační kapsa'!C25</f>
        <v>200</v>
      </c>
      <c r="O58" s="96">
        <f>+'pořadač archivační kapsa'!D25</f>
        <v>0</v>
      </c>
      <c r="P58" s="97">
        <f t="shared" si="1"/>
        <v>0</v>
      </c>
      <c r="Q58" s="98">
        <f t="shared" si="2"/>
        <v>16800</v>
      </c>
      <c r="R58" s="98">
        <f aca="true" t="shared" si="8" ref="R58:R84">+Q58-(K104+P58)</f>
        <v>16800</v>
      </c>
      <c r="S58" s="97">
        <f t="shared" si="4"/>
        <v>0</v>
      </c>
      <c r="T58" s="214"/>
    </row>
    <row r="59" spans="1:20" s="10" customFormat="1" ht="15">
      <c r="A59" s="91">
        <v>55</v>
      </c>
      <c r="B59" s="124" t="s">
        <v>82</v>
      </c>
      <c r="C59" s="93" t="str">
        <f>+'pořadač pákový 5 cm prešpán'!C7</f>
        <v>Pořadač pákový A4, šíře hřbetu 5 cm, prešpánový potah, nalepený štítek, hřbetní otvor</v>
      </c>
      <c r="D59" s="200">
        <f>+'pořadač pákový 5 cm prešpán'!C12</f>
        <v>0</v>
      </c>
      <c r="E59" s="200">
        <f>+'pořadač pákový 5 cm prešpán'!C11</f>
        <v>0</v>
      </c>
      <c r="F59" s="94" t="str">
        <f>+'pořadač pákový 5 cm prešpán'!C8</f>
        <v>ks</v>
      </c>
      <c r="G59" s="95">
        <f>+'pořadač pákový 5 cm prešpán'!C9</f>
        <v>30</v>
      </c>
      <c r="H59" s="185">
        <f>+'pořadač pákový 5 cm prešpán'!C10</f>
        <v>560</v>
      </c>
      <c r="I59" s="96">
        <f>+'pořadač pákový 5 cm prešpán'!C13</f>
        <v>0</v>
      </c>
      <c r="J59" s="169">
        <f>+'pořadač pákový 5 cm prešpán'!C23</f>
        <v>187</v>
      </c>
      <c r="K59" s="97">
        <f t="shared" si="0"/>
        <v>0</v>
      </c>
      <c r="L59" s="169">
        <f>+'pořadač pákový 5 cm prešpán'!C24</f>
        <v>187</v>
      </c>
      <c r="M59" s="96">
        <f>+'pořadač pákový 5 cm prešpán'!D24</f>
        <v>0</v>
      </c>
      <c r="N59" s="169">
        <f>+'pořadač pákový 5 cm prešpán'!C25</f>
        <v>186</v>
      </c>
      <c r="O59" s="96">
        <f>+'pořadač pákový 5 cm prešpán'!D25</f>
        <v>0</v>
      </c>
      <c r="P59" s="97">
        <f t="shared" si="1"/>
        <v>0</v>
      </c>
      <c r="Q59" s="98">
        <f t="shared" si="2"/>
        <v>16800</v>
      </c>
      <c r="R59" s="98">
        <f t="shared" si="8"/>
        <v>16800</v>
      </c>
      <c r="S59" s="97">
        <f t="shared" si="4"/>
        <v>0</v>
      </c>
      <c r="T59" s="214"/>
    </row>
    <row r="60" spans="1:20" s="10" customFormat="1" ht="28.8">
      <c r="A60" s="91">
        <v>56</v>
      </c>
      <c r="B60" s="124" t="s">
        <v>82</v>
      </c>
      <c r="C60" s="93" t="str">
        <f>+'pořadač pákový 5 cm plast'!C7</f>
        <v>Pořadač pákový A4, šíře hřbetu 5 cm, potažený plastem z vnejší strany (různé barvy) a z vnitřní papírem, hřbetní kapsa s vyměnitelným papírovým štítkem, hřbetní otvor</v>
      </c>
      <c r="D60" s="200">
        <f>+'pořadač pákový 5 cm plast'!C12</f>
        <v>0</v>
      </c>
      <c r="E60" s="200">
        <f>+'pořadač pákový 5 cm plast'!C11</f>
        <v>0</v>
      </c>
      <c r="F60" s="94" t="str">
        <f>+'pořadač pákový 5 cm plast'!C8</f>
        <v>ks</v>
      </c>
      <c r="G60" s="95">
        <f>+'pořadač pákový 5 cm plast'!C9</f>
        <v>37.5</v>
      </c>
      <c r="H60" s="185">
        <f>+'pořadač pákový 5 cm plast'!C10</f>
        <v>500</v>
      </c>
      <c r="I60" s="96">
        <f>+'pořadač pákový 5 cm plast'!C13</f>
        <v>0</v>
      </c>
      <c r="J60" s="169">
        <f>+'pořadač pákový 5 cm plast'!C23</f>
        <v>167</v>
      </c>
      <c r="K60" s="97">
        <f t="shared" si="0"/>
        <v>0</v>
      </c>
      <c r="L60" s="169">
        <f>+'pořadač pákový 5 cm plast'!C24</f>
        <v>167</v>
      </c>
      <c r="M60" s="96">
        <f>+'pořadač pákový 5 cm plast'!D24</f>
        <v>0</v>
      </c>
      <c r="N60" s="169">
        <f>+'pořadač pákový 5 cm plast'!C25</f>
        <v>166</v>
      </c>
      <c r="O60" s="96">
        <f>+'pořadač pákový 5 cm plast'!D25</f>
        <v>0</v>
      </c>
      <c r="P60" s="97">
        <f t="shared" si="1"/>
        <v>0</v>
      </c>
      <c r="Q60" s="98">
        <f t="shared" si="2"/>
        <v>18750</v>
      </c>
      <c r="R60" s="98">
        <f t="shared" si="8"/>
        <v>18750</v>
      </c>
      <c r="S60" s="97">
        <f t="shared" si="4"/>
        <v>0</v>
      </c>
      <c r="T60" s="214"/>
    </row>
    <row r="61" spans="1:20" s="10" customFormat="1" ht="15">
      <c r="A61" s="91">
        <v>57</v>
      </c>
      <c r="B61" s="124" t="s">
        <v>82</v>
      </c>
      <c r="C61" s="93" t="str">
        <f>+'pořadač pák 7-8 prešpán nalep'!C7</f>
        <v>Pořadač pákový A4, šíře hřbetu 7 - 8 cm, prešpánový potah, nalepený štítek, hřbetní otvor</v>
      </c>
      <c r="D61" s="200">
        <f>+'pořadač pák 7-8 prešpán nalep'!C12</f>
        <v>0</v>
      </c>
      <c r="E61" s="200">
        <f>+'pořadač pák 7-8 prešpán nalep'!C11</f>
        <v>0</v>
      </c>
      <c r="F61" s="94" t="str">
        <f>+'pořadač pák 7-8 prešpán nalep'!C8</f>
        <v>ks</v>
      </c>
      <c r="G61" s="95">
        <f>+'pořadač pák 7-8 prešpán nalep'!C9</f>
        <v>22</v>
      </c>
      <c r="H61" s="185">
        <f>+'pořadač pák 7-8 prešpán nalep'!C10</f>
        <v>500</v>
      </c>
      <c r="I61" s="96">
        <f>+'pořadač pák 7-8 prešpán nalep'!C13</f>
        <v>0</v>
      </c>
      <c r="J61" s="169">
        <f>+'pořadač pák 7-8 prešpán nalep'!C23</f>
        <v>167</v>
      </c>
      <c r="K61" s="97">
        <f t="shared" si="0"/>
        <v>0</v>
      </c>
      <c r="L61" s="169">
        <f>+'pořadač pák 7-8 prešpán nalep'!C24</f>
        <v>167</v>
      </c>
      <c r="M61" s="96">
        <f>+'pořadač pák 7-8 prešpán nalep'!D24</f>
        <v>0</v>
      </c>
      <c r="N61" s="169">
        <f>+'pořadač pák 7-8 prešpán nalep'!C25</f>
        <v>166</v>
      </c>
      <c r="O61" s="96">
        <f>+'pořadač pák 7-8 prešpán nalep'!D25</f>
        <v>0</v>
      </c>
      <c r="P61" s="97">
        <f t="shared" si="1"/>
        <v>0</v>
      </c>
      <c r="Q61" s="98">
        <f t="shared" si="2"/>
        <v>11000</v>
      </c>
      <c r="R61" s="98">
        <f t="shared" si="8"/>
        <v>11000</v>
      </c>
      <c r="S61" s="97">
        <f t="shared" si="4"/>
        <v>0</v>
      </c>
      <c r="T61" s="214"/>
    </row>
    <row r="62" spans="1:20" s="10" customFormat="1" ht="28.8">
      <c r="A62" s="91">
        <v>58</v>
      </c>
      <c r="B62" s="124" t="s">
        <v>82</v>
      </c>
      <c r="C62" s="93" t="str">
        <f>+'pořadač pák 7-8 poplast vym'!C7</f>
        <v>Pořadač pákový A4, šíře hřbetu 7 - 8 cm, potažený plastem z vnejší strany (různé barvy) a z vnitřní papírem, hřbetní kapsa s vyměnitelným papírovým štítkem, hřbetní otvor</v>
      </c>
      <c r="D62" s="200">
        <f>+'pořadač pák 7-8 poplast vym'!C12</f>
        <v>0</v>
      </c>
      <c r="E62" s="200">
        <f>+'pořadač pák 7-8 poplast vym'!C11</f>
        <v>0</v>
      </c>
      <c r="F62" s="94" t="str">
        <f>+'pořadač pák 7-8 poplast vym'!C8</f>
        <v>ks</v>
      </c>
      <c r="G62" s="95">
        <f>+'pořadač pák 7-8 poplast vym'!C9</f>
        <v>45</v>
      </c>
      <c r="H62" s="185">
        <f>+'pořadač pák 7-8 poplast vym'!C10</f>
        <v>1000</v>
      </c>
      <c r="I62" s="96">
        <f>+'pořadač pák 7-8 poplast vym'!C13</f>
        <v>0</v>
      </c>
      <c r="J62" s="169">
        <f>+'pořadač pák 7-8 poplast vym'!C23</f>
        <v>334</v>
      </c>
      <c r="K62" s="97">
        <f t="shared" si="0"/>
        <v>0</v>
      </c>
      <c r="L62" s="169">
        <f>+'pořadač pák 7-8 poplast vym'!C24</f>
        <v>333</v>
      </c>
      <c r="M62" s="96">
        <f>+'pořadač pák 7-8 poplast vym'!D24</f>
        <v>0</v>
      </c>
      <c r="N62" s="169">
        <f>+'pořadač pák 7-8 poplast vym'!C25</f>
        <v>333</v>
      </c>
      <c r="O62" s="96">
        <f>+'pořadač pák 7-8 poplast vym'!D25</f>
        <v>0</v>
      </c>
      <c r="P62" s="97">
        <f t="shared" si="1"/>
        <v>0</v>
      </c>
      <c r="Q62" s="98">
        <f t="shared" si="2"/>
        <v>45000</v>
      </c>
      <c r="R62" s="98">
        <f t="shared" si="8"/>
        <v>45000</v>
      </c>
      <c r="S62" s="97">
        <f t="shared" si="4"/>
        <v>0</v>
      </c>
      <c r="T62" s="214" t="s">
        <v>194</v>
      </c>
    </row>
    <row r="63" spans="1:20" s="10" customFormat="1" ht="28.8">
      <c r="A63" s="91">
        <v>59</v>
      </c>
      <c r="B63" s="124" t="s">
        <v>82</v>
      </c>
      <c r="C63" s="93" t="str">
        <f>+'pořadač pák 7-8 samolep'!C7</f>
        <v>Pořadač pákový A4, šíře hřbetu 7 - 8 cm, potažený plastem na hřbetu z vnejší strany (různé barvy) a zbytek prešpán, samolepící štítek, hřbetní otvor</v>
      </c>
      <c r="D63" s="200">
        <f>+'pořadač pák 7-8 samolep'!C12</f>
        <v>0</v>
      </c>
      <c r="E63" s="200">
        <f>+'pořadač pák 7-8 samolep'!C11</f>
        <v>0</v>
      </c>
      <c r="F63" s="94" t="str">
        <f>+'pořadač pák 7-8 samolep'!C8</f>
        <v>ks</v>
      </c>
      <c r="G63" s="95">
        <f>+'pořadač pák 7-8 samolep'!C9</f>
        <v>35</v>
      </c>
      <c r="H63" s="185">
        <f>+'pořadač pák 7-8 samolep'!C10</f>
        <v>1140</v>
      </c>
      <c r="I63" s="96">
        <f>+'pořadač pák 7-8 samolep'!C13</f>
        <v>0</v>
      </c>
      <c r="J63" s="169">
        <f>+'pořadač pák 7-8 samolep'!C23</f>
        <v>380</v>
      </c>
      <c r="K63" s="97">
        <f t="shared" si="0"/>
        <v>0</v>
      </c>
      <c r="L63" s="169">
        <f>+'pořadač pák 7-8 samolep'!C24</f>
        <v>380</v>
      </c>
      <c r="M63" s="96">
        <f>+'pořadač pák 7-8 samolep'!D24</f>
        <v>0</v>
      </c>
      <c r="N63" s="169">
        <f>+'pořadač pák 7-8 samolep'!C25</f>
        <v>380</v>
      </c>
      <c r="O63" s="96">
        <f>+'pořadač pák 7-8 samolep'!D25</f>
        <v>0</v>
      </c>
      <c r="P63" s="97">
        <f t="shared" si="1"/>
        <v>0</v>
      </c>
      <c r="Q63" s="98">
        <f t="shared" si="2"/>
        <v>39900</v>
      </c>
      <c r="R63" s="98">
        <f t="shared" si="8"/>
        <v>39900</v>
      </c>
      <c r="S63" s="97">
        <f t="shared" si="4"/>
        <v>0</v>
      </c>
      <c r="T63" s="214" t="s">
        <v>194</v>
      </c>
    </row>
    <row r="64" spans="1:20" s="10" customFormat="1" ht="15">
      <c r="A64" s="91">
        <v>60</v>
      </c>
      <c r="B64" s="124" t="s">
        <v>82</v>
      </c>
      <c r="C64" s="93" t="str">
        <f>+'pořadač A5 papír'!C7</f>
        <v>Pořadač pákový A5, šíře hřbetu 7 - 8 cm, papírový potah</v>
      </c>
      <c r="D64" s="200">
        <f>+'pořadač A5 papír'!C12</f>
        <v>0</v>
      </c>
      <c r="E64" s="200">
        <f>+'pořadač A5 papír'!C11</f>
        <v>0</v>
      </c>
      <c r="F64" s="94" t="str">
        <f>+'pořadač A5 papír'!C8</f>
        <v>ks</v>
      </c>
      <c r="G64" s="95">
        <f>+'pořadač A5 papír'!C9</f>
        <v>50</v>
      </c>
      <c r="H64" s="185">
        <f>+'pořadač A5 papír'!C10</f>
        <v>150</v>
      </c>
      <c r="I64" s="96">
        <f>+'pořadač A5 papír'!C13</f>
        <v>0</v>
      </c>
      <c r="J64" s="169">
        <f>+'pořadač A5 papír'!C23</f>
        <v>50</v>
      </c>
      <c r="K64" s="97">
        <f t="shared" si="0"/>
        <v>0</v>
      </c>
      <c r="L64" s="169">
        <f>+'pořadač A5 papír'!C24</f>
        <v>50</v>
      </c>
      <c r="M64" s="96">
        <f>+'pořadač A5 papír'!D24</f>
        <v>0</v>
      </c>
      <c r="N64" s="169">
        <f>+'pořadač A5 papír'!C25</f>
        <v>50</v>
      </c>
      <c r="O64" s="96">
        <f>+'pořadač A5 papír'!D25</f>
        <v>0</v>
      </c>
      <c r="P64" s="97">
        <f t="shared" si="1"/>
        <v>0</v>
      </c>
      <c r="Q64" s="98">
        <f t="shared" si="2"/>
        <v>7500</v>
      </c>
      <c r="R64" s="98">
        <f t="shared" si="8"/>
        <v>7500</v>
      </c>
      <c r="S64" s="97">
        <f t="shared" si="4"/>
        <v>0</v>
      </c>
      <c r="T64" s="214"/>
    </row>
    <row r="65" spans="1:20" s="10" customFormat="1" ht="15">
      <c r="A65" s="91">
        <v>61</v>
      </c>
      <c r="B65" s="124" t="s">
        <v>82</v>
      </c>
      <c r="C65" s="93" t="str">
        <f>+'pořadač A5 plast potah'!C7</f>
        <v>Pořadač pákový A5, šíře hřbetu 7 - 8 cm, plastový potah (různé barvy)</v>
      </c>
      <c r="D65" s="200">
        <f>+'pořadač A5 plast potah'!C12</f>
        <v>0</v>
      </c>
      <c r="E65" s="200">
        <f>+'pořadač A5 plast potah'!C11</f>
        <v>0</v>
      </c>
      <c r="F65" s="94" t="str">
        <f>+'pořadač A5 plast potah'!C8</f>
        <v>ks</v>
      </c>
      <c r="G65" s="95">
        <f>+'pořadač A5 plast potah'!C9</f>
        <v>86</v>
      </c>
      <c r="H65" s="185">
        <f>+'pořadač A5 plast potah'!C10</f>
        <v>100</v>
      </c>
      <c r="I65" s="96">
        <f>+'pořadač A5 plast potah'!C13</f>
        <v>0</v>
      </c>
      <c r="J65" s="169">
        <f>+'pořadač A5 plast potah'!C23</f>
        <v>34</v>
      </c>
      <c r="K65" s="97">
        <f t="shared" si="0"/>
        <v>0</v>
      </c>
      <c r="L65" s="169">
        <f>+'pořadač A5 plast potah'!C24</f>
        <v>33</v>
      </c>
      <c r="M65" s="96">
        <f>+'pořadač A5 plast potah'!D24</f>
        <v>0</v>
      </c>
      <c r="N65" s="169">
        <f>+'pořadač A5 plast potah'!C25</f>
        <v>33</v>
      </c>
      <c r="O65" s="96">
        <f>+'pořadač A5 plast potah'!D25</f>
        <v>0</v>
      </c>
      <c r="P65" s="97">
        <f t="shared" si="1"/>
        <v>0</v>
      </c>
      <c r="Q65" s="98">
        <f t="shared" si="2"/>
        <v>8600</v>
      </c>
      <c r="R65" s="98">
        <f t="shared" si="8"/>
        <v>8600</v>
      </c>
      <c r="S65" s="97">
        <f t="shared" si="4"/>
        <v>0</v>
      </c>
      <c r="T65" s="214"/>
    </row>
    <row r="66" spans="1:20" s="10" customFormat="1" ht="15">
      <c r="A66" s="91">
        <v>62</v>
      </c>
      <c r="B66" s="124" t="s">
        <v>82</v>
      </c>
      <c r="C66" s="93" t="str">
        <f>+'pořadač prezentační 3 cm'!C7</f>
        <v>Pořadač prezentační A4, 4kroužkový, šíře hřbetu 3 - 6 cm</v>
      </c>
      <c r="D66" s="200">
        <f>+'pořadač prezentační 3 cm'!C12</f>
        <v>0</v>
      </c>
      <c r="E66" s="200">
        <f>+'pořadač prezentační 3 cm'!C11</f>
        <v>0</v>
      </c>
      <c r="F66" s="94" t="str">
        <f>+'pořadač prezentační 3 cm'!C8</f>
        <v>ks</v>
      </c>
      <c r="G66" s="30">
        <f>+'pořadač prezentační 3 cm'!C9</f>
        <v>70</v>
      </c>
      <c r="H66" s="185">
        <f>+'pořadač prezentační 3 cm'!C10</f>
        <v>100</v>
      </c>
      <c r="I66" s="96">
        <f>+'pořadač prezentační 3 cm'!C13</f>
        <v>0</v>
      </c>
      <c r="J66" s="169">
        <f>+'pořadač prezentační 3 cm'!C23</f>
        <v>34</v>
      </c>
      <c r="K66" s="97">
        <f t="shared" si="0"/>
        <v>0</v>
      </c>
      <c r="L66" s="169">
        <f>+'pořadač prezentační 3 cm'!C24</f>
        <v>33</v>
      </c>
      <c r="M66" s="96">
        <f>+'pořadač prezentační 3 cm'!D24</f>
        <v>0</v>
      </c>
      <c r="N66" s="169">
        <f>+'pořadač prezentační 3 cm'!C25</f>
        <v>33</v>
      </c>
      <c r="O66" s="96">
        <f>+'pořadač prezentační 3 cm'!D25</f>
        <v>0</v>
      </c>
      <c r="P66" s="97">
        <f t="shared" si="1"/>
        <v>0</v>
      </c>
      <c r="Q66" s="98">
        <f t="shared" si="2"/>
        <v>7000</v>
      </c>
      <c r="R66" s="98">
        <f t="shared" si="8"/>
        <v>7000</v>
      </c>
      <c r="S66" s="97">
        <f t="shared" si="4"/>
        <v>0</v>
      </c>
      <c r="T66" s="214"/>
    </row>
    <row r="67" spans="1:20" s="10" customFormat="1" ht="15">
      <c r="A67" s="91">
        <v>63</v>
      </c>
      <c r="B67" s="124" t="s">
        <v>82</v>
      </c>
      <c r="C67" s="93" t="str">
        <f>+'pořadač prezentační 7 cm'!C7</f>
        <v>Pořadač prezentační A4, 4kroužkový, šíře hřbetu 7 - 8 cm</v>
      </c>
      <c r="D67" s="200">
        <f>+'pořadač prezentační 7 cm'!C12</f>
        <v>0</v>
      </c>
      <c r="E67" s="200">
        <f>+'pořadač prezentační 7 cm'!C11</f>
        <v>0</v>
      </c>
      <c r="F67" s="94" t="str">
        <f>+'pořadač prezentační 7 cm'!C8</f>
        <v>ks</v>
      </c>
      <c r="G67" s="30">
        <f>+'pořadač prezentační 7 cm'!C9</f>
        <v>95</v>
      </c>
      <c r="H67" s="185">
        <f>+'pořadač prezentační 7 cm'!C10</f>
        <v>140</v>
      </c>
      <c r="I67" s="96">
        <f>+'pořadač prezentační 7 cm'!C13</f>
        <v>0</v>
      </c>
      <c r="J67" s="169">
        <f>+'pořadač prezentační 7 cm'!C23</f>
        <v>47</v>
      </c>
      <c r="K67" s="97">
        <f t="shared" si="0"/>
        <v>0</v>
      </c>
      <c r="L67" s="169">
        <f>+'pořadač prezentační 7 cm'!C24</f>
        <v>47</v>
      </c>
      <c r="M67" s="96">
        <f>+'pořadač prezentační 7 cm'!D24</f>
        <v>0</v>
      </c>
      <c r="N67" s="169">
        <f>+'pořadač prezentační 7 cm'!C25</f>
        <v>46</v>
      </c>
      <c r="O67" s="96">
        <f>+'pořadač prezentační 7 cm'!D25</f>
        <v>0</v>
      </c>
      <c r="P67" s="97">
        <f t="shared" si="1"/>
        <v>0</v>
      </c>
      <c r="Q67" s="98">
        <f t="shared" si="2"/>
        <v>13300</v>
      </c>
      <c r="R67" s="98">
        <f t="shared" si="8"/>
        <v>13300</v>
      </c>
      <c r="S67" s="97">
        <f t="shared" si="4"/>
        <v>0</v>
      </c>
      <c r="T67" s="214"/>
    </row>
    <row r="68" spans="1:20" s="10" customFormat="1" ht="15">
      <c r="A68" s="91">
        <v>64</v>
      </c>
      <c r="B68" s="157" t="s">
        <v>118</v>
      </c>
      <c r="C68" s="93" t="str">
        <f>+'rychlovazač nezávěs papír'!C7</f>
        <v>Rychlovazač A4 nezávěsný papírový nad 200 g/m2</v>
      </c>
      <c r="D68" s="200">
        <f>+'rychlovazač nezávěs papír'!C12</f>
        <v>0</v>
      </c>
      <c r="E68" s="200">
        <f>+'rychlovazač nezávěs papír'!C11</f>
        <v>0</v>
      </c>
      <c r="F68" s="94" t="str">
        <f>+'rychlovazač nezávěs papír'!C8</f>
        <v>ks</v>
      </c>
      <c r="G68" s="30">
        <f>+'rychlovazač nezávěs papír'!C9</f>
        <v>2.5</v>
      </c>
      <c r="H68" s="185">
        <f>+'rychlovazač nezávěs papír'!C10</f>
        <v>5500</v>
      </c>
      <c r="I68" s="96">
        <f>+'rychlovazač nezávěs papír'!C13</f>
        <v>0</v>
      </c>
      <c r="J68" s="169">
        <f>+'rychlovazač nezávěs papír'!C23</f>
        <v>1834</v>
      </c>
      <c r="K68" s="97">
        <f t="shared" si="0"/>
        <v>0</v>
      </c>
      <c r="L68" s="169">
        <f>+'rychlovazač nezávěs papír'!C24</f>
        <v>1833</v>
      </c>
      <c r="M68" s="96">
        <f>+'rychlovazač nezávěs papír'!D24</f>
        <v>0</v>
      </c>
      <c r="N68" s="169">
        <f>+'rychlovazač nezávěs papír'!C25</f>
        <v>1833</v>
      </c>
      <c r="O68" s="96">
        <f>+'rychlovazač nezávěs papír'!D25</f>
        <v>0</v>
      </c>
      <c r="P68" s="97">
        <f t="shared" si="1"/>
        <v>0</v>
      </c>
      <c r="Q68" s="98">
        <f t="shared" si="2"/>
        <v>13750</v>
      </c>
      <c r="R68" s="98">
        <f t="shared" si="8"/>
        <v>13750</v>
      </c>
      <c r="S68" s="97">
        <f t="shared" si="4"/>
        <v>0</v>
      </c>
      <c r="T68" s="214" t="s">
        <v>194</v>
      </c>
    </row>
    <row r="69" spans="1:20" s="10" customFormat="1" ht="28.8">
      <c r="A69" s="91">
        <v>65</v>
      </c>
      <c r="B69" s="157" t="s">
        <v>118</v>
      </c>
      <c r="C69" s="93" t="str">
        <f>+'rychlovazač nezávěs plast'!C7</f>
        <v>Rychlovazač A4 (min 80g/m2) nezávěsný plastový, přední strana transparentní, zadní barevná (různé barvy), popisovací proužek</v>
      </c>
      <c r="D69" s="200">
        <f>+'rychlovazač nezávěs plast'!C12</f>
        <v>0</v>
      </c>
      <c r="E69" s="200">
        <f>+'rychlovazač nezávěs plast'!C11</f>
        <v>0</v>
      </c>
      <c r="F69" s="94" t="str">
        <f>+'rychlovazač nezávěs plast'!C8</f>
        <v>ks</v>
      </c>
      <c r="G69" s="30">
        <f>+'rychlovazač nezávěs plast'!C9</f>
        <v>3.5</v>
      </c>
      <c r="H69" s="185">
        <f>+'rychlovazač nezávěs plast'!C10</f>
        <v>5640</v>
      </c>
      <c r="I69" s="96">
        <f>+'rychlovazač nezávěs plast'!C13</f>
        <v>0</v>
      </c>
      <c r="J69" s="169">
        <f>+'rychlovazač nezávěs plast'!C23</f>
        <v>1880</v>
      </c>
      <c r="K69" s="97">
        <f t="shared" si="0"/>
        <v>0</v>
      </c>
      <c r="L69" s="169">
        <f>+'rychlovazač nezávěs plast'!C24</f>
        <v>1880</v>
      </c>
      <c r="M69" s="96">
        <f>+'rychlovazač nezávěs plast'!D24</f>
        <v>0</v>
      </c>
      <c r="N69" s="169">
        <f>+'rychlovazač nezávěs plast'!C25</f>
        <v>1880</v>
      </c>
      <c r="O69" s="96">
        <f>+'rychlovazač nezávěs plast'!D25</f>
        <v>0</v>
      </c>
      <c r="P69" s="97">
        <f t="shared" si="1"/>
        <v>0</v>
      </c>
      <c r="Q69" s="98">
        <f t="shared" si="2"/>
        <v>19740</v>
      </c>
      <c r="R69" s="98">
        <f t="shared" si="8"/>
        <v>19740</v>
      </c>
      <c r="S69" s="97">
        <f t="shared" si="4"/>
        <v>0</v>
      </c>
      <c r="T69" s="214" t="s">
        <v>194</v>
      </c>
    </row>
    <row r="70" spans="1:20" s="10" customFormat="1" ht="28.8">
      <c r="A70" s="91">
        <v>66</v>
      </c>
      <c r="B70" s="157" t="s">
        <v>118</v>
      </c>
      <c r="C70" s="93" t="str">
        <f>+'rychlovazač závěs plast'!C7</f>
        <v>Rychlovazač A4 (min 80g/m2) závěsný, plastový, přední strana transparentní, zadní barevná (různé barvy), popisovatelný proužek</v>
      </c>
      <c r="D70" s="200">
        <f>+'rychlovazač závěs plast'!C12</f>
        <v>0</v>
      </c>
      <c r="E70" s="200">
        <f>+'rychlovazač závěs plast'!C11</f>
        <v>0</v>
      </c>
      <c r="F70" s="94" t="str">
        <f>+'rychlovazač závěs plast'!C8</f>
        <v>ks</v>
      </c>
      <c r="G70" s="30">
        <f>+'rychlovazač závěs plast'!C9</f>
        <v>5</v>
      </c>
      <c r="H70" s="185">
        <f>+'rychlovazač závěs plast'!C10</f>
        <v>1800</v>
      </c>
      <c r="I70" s="96">
        <f>+'rychlovazač závěs plast'!C13</f>
        <v>0</v>
      </c>
      <c r="J70" s="169">
        <f>+'rychlovazač závěs plast'!C23</f>
        <v>600</v>
      </c>
      <c r="K70" s="97">
        <f t="shared" si="0"/>
        <v>0</v>
      </c>
      <c r="L70" s="169">
        <f>+'rychlovazač závěs plast'!C24</f>
        <v>600</v>
      </c>
      <c r="M70" s="96">
        <f>+'rychlovazač závěs plast'!D24</f>
        <v>0</v>
      </c>
      <c r="N70" s="169">
        <f>+'rychlovazač závěs plast'!C25</f>
        <v>600</v>
      </c>
      <c r="O70" s="96">
        <f>+'rychlovazač závěs plast'!D25</f>
        <v>0</v>
      </c>
      <c r="P70" s="97">
        <f t="shared" si="1"/>
        <v>0</v>
      </c>
      <c r="Q70" s="98">
        <f t="shared" si="2"/>
        <v>9000</v>
      </c>
      <c r="R70" s="98">
        <f t="shared" si="8"/>
        <v>9000</v>
      </c>
      <c r="S70" s="97">
        <f aca="true" t="shared" si="9" ref="S70:S103">+K70+P70</f>
        <v>0</v>
      </c>
      <c r="T70" s="214"/>
    </row>
    <row r="71" spans="1:20" s="10" customFormat="1" ht="15">
      <c r="A71" s="91">
        <v>67</v>
      </c>
      <c r="B71" s="157" t="s">
        <v>118</v>
      </c>
      <c r="C71" s="93" t="str">
        <f>+'rychlovazač závěs půlený'!C7</f>
        <v>Rychlovazač A4 závěsný papírový nad 200 g/m2, s přední půlenou stranou</v>
      </c>
      <c r="D71" s="200">
        <f>+'rychlovazač závěs půlený'!C12</f>
        <v>0</v>
      </c>
      <c r="E71" s="200">
        <f>+'rychlovazač závěs půlený'!C11</f>
        <v>0</v>
      </c>
      <c r="F71" s="94" t="str">
        <f>+'rychlovazač závěs půlený'!C8</f>
        <v>ks</v>
      </c>
      <c r="G71" s="30">
        <f>+'rychlovazač závěs půlený'!C9</f>
        <v>3.6</v>
      </c>
      <c r="H71" s="185">
        <f>+'rychlovazač závěs půlený'!C10</f>
        <v>2500</v>
      </c>
      <c r="I71" s="96">
        <f>+'rychlovazač závěs půlený'!C13</f>
        <v>0</v>
      </c>
      <c r="J71" s="169">
        <f>+'rychlovazač závěs půlený'!C23</f>
        <v>834</v>
      </c>
      <c r="K71" s="97">
        <f t="shared" si="0"/>
        <v>0</v>
      </c>
      <c r="L71" s="169">
        <f>+'rychlovazač závěs půlený'!C24</f>
        <v>833</v>
      </c>
      <c r="M71" s="96">
        <f>+'rychlovazač závěs půlený'!D24</f>
        <v>0</v>
      </c>
      <c r="N71" s="169">
        <f>+'rychlovazač závěs půlený'!C25</f>
        <v>833</v>
      </c>
      <c r="O71" s="96">
        <f>+'rychlovazač závěs půlený'!D25</f>
        <v>0</v>
      </c>
      <c r="P71" s="97">
        <f t="shared" si="1"/>
        <v>0</v>
      </c>
      <c r="Q71" s="98">
        <f t="shared" si="2"/>
        <v>9000</v>
      </c>
      <c r="R71" s="98">
        <f t="shared" si="8"/>
        <v>9000</v>
      </c>
      <c r="S71" s="97">
        <f t="shared" si="9"/>
        <v>0</v>
      </c>
      <c r="T71" s="214"/>
    </row>
    <row r="72" spans="1:20" s="10" customFormat="1" ht="15">
      <c r="A72" s="91">
        <v>68</v>
      </c>
      <c r="B72" s="157" t="s">
        <v>118</v>
      </c>
      <c r="C72" s="93" t="str">
        <f>+'rychlovazač závěs papír'!C7</f>
        <v>Rychlovazač A4 závěsný papírový nad 200 g/m2</v>
      </c>
      <c r="D72" s="200">
        <f>+'rychlovazač závěs papír'!C12</f>
        <v>0</v>
      </c>
      <c r="E72" s="200">
        <f>+'rychlovazač závěs papír'!C11</f>
        <v>0</v>
      </c>
      <c r="F72" s="94" t="str">
        <f>+'rychlovazač závěs papír'!C8</f>
        <v>ks</v>
      </c>
      <c r="G72" s="30">
        <f>+'rychlovazač závěs papír'!C9</f>
        <v>3</v>
      </c>
      <c r="H72" s="185">
        <f>+'rychlovazač závěs papír'!C10</f>
        <v>5500</v>
      </c>
      <c r="I72" s="96">
        <f>+'rychlovazač závěs papír'!C13</f>
        <v>0</v>
      </c>
      <c r="J72" s="169">
        <f>+'rychlovazač závěs papír'!C23</f>
        <v>1834</v>
      </c>
      <c r="K72" s="97">
        <f t="shared" si="0"/>
        <v>0</v>
      </c>
      <c r="L72" s="169">
        <f>+'rychlovazač závěs papír'!C24</f>
        <v>1833</v>
      </c>
      <c r="M72" s="96">
        <f>+'rychlovazač závěs papír'!D24</f>
        <v>0</v>
      </c>
      <c r="N72" s="169">
        <f>+'rychlovazač závěs papír'!C25</f>
        <v>1833</v>
      </c>
      <c r="O72" s="96">
        <f>+'rychlovazač závěs papír'!D25</f>
        <v>0</v>
      </c>
      <c r="P72" s="97">
        <f t="shared" si="1"/>
        <v>0</v>
      </c>
      <c r="Q72" s="98">
        <f t="shared" si="2"/>
        <v>16500</v>
      </c>
      <c r="R72" s="98">
        <f t="shared" si="8"/>
        <v>16500</v>
      </c>
      <c r="S72" s="97">
        <f t="shared" si="9"/>
        <v>0</v>
      </c>
      <c r="T72" s="214" t="s">
        <v>194</v>
      </c>
    </row>
    <row r="73" spans="1:20" s="10" customFormat="1" ht="28.8">
      <c r="A73" s="91">
        <v>69</v>
      </c>
      <c r="B73" s="158" t="s">
        <v>123</v>
      </c>
      <c r="C73" s="171" t="str">
        <f>+'desky A4 plastik'!C7</f>
        <v>Desky na spisy - klasické dvoudesky z pevné lepenkypotažené plastem, při rozevření se spodní průhlednou kapsou na uložení dokumentů A4, různé barvy (min. černá, modrá, zelená a červená)</v>
      </c>
      <c r="D73" s="200">
        <f>+'desky A4 plastik'!C12</f>
        <v>0</v>
      </c>
      <c r="E73" s="200">
        <f>+'desky A4 plastik'!C11</f>
        <v>0</v>
      </c>
      <c r="F73" s="94" t="str">
        <f>+'desky A4 plastik'!C8</f>
        <v>ks</v>
      </c>
      <c r="G73" s="30">
        <f>+'desky A4 plastik'!C9</f>
        <v>32</v>
      </c>
      <c r="H73" s="185">
        <f>+'desky A4 plastik'!C10</f>
        <v>1000</v>
      </c>
      <c r="I73" s="96">
        <f>+'desky A4 plastik'!C13</f>
        <v>0</v>
      </c>
      <c r="J73" s="169">
        <f>+'desky A4 plastik'!C23</f>
        <v>334</v>
      </c>
      <c r="K73" s="97">
        <f t="shared" si="0"/>
        <v>0</v>
      </c>
      <c r="L73" s="169">
        <f>+'desky A4 plastik'!C24</f>
        <v>333</v>
      </c>
      <c r="M73" s="96">
        <f>+'desky A4 plastik'!D24</f>
        <v>0</v>
      </c>
      <c r="N73" s="169">
        <f>+'desky A4 plastik'!C25</f>
        <v>333</v>
      </c>
      <c r="O73" s="96">
        <f>+'desky A4 plastik'!D25</f>
        <v>0</v>
      </c>
      <c r="P73" s="97">
        <f t="shared" si="1"/>
        <v>0</v>
      </c>
      <c r="Q73" s="98">
        <f t="shared" si="2"/>
        <v>32000</v>
      </c>
      <c r="R73" s="98">
        <f t="shared" si="8"/>
        <v>32000</v>
      </c>
      <c r="S73" s="97">
        <f t="shared" si="9"/>
        <v>0</v>
      </c>
      <c r="T73" s="214"/>
    </row>
    <row r="74" spans="1:20" s="10" customFormat="1" ht="15">
      <c r="A74" s="91">
        <v>70</v>
      </c>
      <c r="B74" s="158" t="s">
        <v>123</v>
      </c>
      <c r="C74" s="93" t="str">
        <f>+'desky druk plast'!C7</f>
        <v>Desky A4 s drukem na šířku, spisové, 100 % odolný polypropylén, různé barvy</v>
      </c>
      <c r="D74" s="200">
        <f>+'desky druk plast'!C12</f>
        <v>0</v>
      </c>
      <c r="E74" s="200">
        <f>+'desky druk plast'!C11</f>
        <v>0</v>
      </c>
      <c r="F74" s="94" t="str">
        <f>+'desky druk plast'!C8</f>
        <v>ks</v>
      </c>
      <c r="G74" s="30">
        <f>+'desky druk plast'!C9</f>
        <v>4</v>
      </c>
      <c r="H74" s="185">
        <f>+'desky druk plast'!C10</f>
        <v>400</v>
      </c>
      <c r="I74" s="96">
        <f>+'desky druk plast'!C13</f>
        <v>0</v>
      </c>
      <c r="J74" s="169">
        <f>+'desky druk plast'!C23</f>
        <v>134</v>
      </c>
      <c r="K74" s="97">
        <f t="shared" si="0"/>
        <v>0</v>
      </c>
      <c r="L74" s="169">
        <f>+'desky druk plast'!C24</f>
        <v>133</v>
      </c>
      <c r="M74" s="96">
        <f>+'desky druk plast'!D24</f>
        <v>0</v>
      </c>
      <c r="N74" s="169">
        <f>+'desky druk plast'!C25</f>
        <v>133</v>
      </c>
      <c r="O74" s="96">
        <f>+'desky druk plast'!D25</f>
        <v>0</v>
      </c>
      <c r="P74" s="97">
        <f t="shared" si="1"/>
        <v>0</v>
      </c>
      <c r="Q74" s="98">
        <f t="shared" si="2"/>
        <v>1600</v>
      </c>
      <c r="R74" s="98">
        <f t="shared" si="8"/>
        <v>1600</v>
      </c>
      <c r="S74" s="97">
        <f t="shared" si="9"/>
        <v>0</v>
      </c>
      <c r="T74" s="214"/>
    </row>
    <row r="75" spans="1:20" s="10" customFormat="1" ht="28.8">
      <c r="A75" s="91">
        <v>71</v>
      </c>
      <c r="B75" s="158" t="s">
        <v>123</v>
      </c>
      <c r="C75" s="93" t="str">
        <f>+'desky druk plast nad 1 cm'!C7</f>
        <v>Desky A4 s drukem, spisové, na šířku, prostorové (rozšířený hřbet víc než 1 cm), silný polypropylén nad 200 mic.</v>
      </c>
      <c r="D75" s="200">
        <f>+'desky druk plast nad 1 cm'!C12</f>
        <v>0</v>
      </c>
      <c r="E75" s="200">
        <f>+'desky druk plast nad 1 cm'!C11</f>
        <v>0</v>
      </c>
      <c r="F75" s="94" t="str">
        <f>+'desky druk plast nad 1 cm'!C8</f>
        <v>ks</v>
      </c>
      <c r="G75" s="30">
        <f>+'desky druk plast nad 1 cm'!C9</f>
        <v>15</v>
      </c>
      <c r="H75" s="185">
        <f>+'desky druk plast nad 1 cm'!C10</f>
        <v>300</v>
      </c>
      <c r="I75" s="96">
        <f>+'desky druk plast nad 1 cm'!C13</f>
        <v>0</v>
      </c>
      <c r="J75" s="169">
        <f>+'desky druk plast nad 1 cm'!C23</f>
        <v>100</v>
      </c>
      <c r="K75" s="97">
        <f t="shared" si="0"/>
        <v>0</v>
      </c>
      <c r="L75" s="169">
        <f>+'desky druk plast nad 1 cm'!C24</f>
        <v>100</v>
      </c>
      <c r="M75" s="96">
        <f>+'desky druk plast nad 1 cm'!D24</f>
        <v>0</v>
      </c>
      <c r="N75" s="169">
        <f>+'desky druk plast nad 1 cm'!C25</f>
        <v>100</v>
      </c>
      <c r="O75" s="96">
        <f>+'desky druk plast nad 1 cm'!D25</f>
        <v>0</v>
      </c>
      <c r="P75" s="97">
        <f t="shared" si="1"/>
        <v>0</v>
      </c>
      <c r="Q75" s="98">
        <f t="shared" si="2"/>
        <v>4500</v>
      </c>
      <c r="R75" s="98">
        <f t="shared" si="8"/>
        <v>4500</v>
      </c>
      <c r="S75" s="97">
        <f t="shared" si="9"/>
        <v>0</v>
      </c>
      <c r="T75" s="214"/>
    </row>
    <row r="76" spans="1:20" s="10" customFormat="1" ht="15">
      <c r="A76" s="91">
        <v>72</v>
      </c>
      <c r="B76" s="158" t="s">
        <v>123</v>
      </c>
      <c r="C76" s="93" t="str">
        <f>+'desky tkanice'!C7</f>
        <v>Desky A4 s tkanicí, bez hřbetu, strojní lepenka min 800 g, lakovaná lepenka, mramor</v>
      </c>
      <c r="D76" s="200">
        <f>+'desky tkanice'!C12</f>
        <v>0</v>
      </c>
      <c r="E76" s="200">
        <f>+'desky tkanice'!C11</f>
        <v>0</v>
      </c>
      <c r="F76" s="94" t="str">
        <f>+'desky tkanice'!C8</f>
        <v>ks</v>
      </c>
      <c r="G76" s="30">
        <f>+'desky tkanice'!C9</f>
        <v>14</v>
      </c>
      <c r="H76" s="185">
        <f>+'desky tkanice'!C10</f>
        <v>3000</v>
      </c>
      <c r="I76" s="96">
        <f>+'desky tkanice'!C13</f>
        <v>0</v>
      </c>
      <c r="J76" s="169">
        <f>+'desky tkanice'!C23</f>
        <v>1000</v>
      </c>
      <c r="K76" s="97">
        <f t="shared" si="0"/>
        <v>0</v>
      </c>
      <c r="L76" s="169">
        <f>+'desky tkanice'!C24</f>
        <v>1000</v>
      </c>
      <c r="M76" s="96">
        <f>+'desky tkanice'!D24</f>
        <v>0</v>
      </c>
      <c r="N76" s="169">
        <f>+'desky tkanice'!C25</f>
        <v>1000</v>
      </c>
      <c r="O76" s="96">
        <f>+'desky tkanice'!D25</f>
        <v>0</v>
      </c>
      <c r="P76" s="97">
        <f t="shared" si="1"/>
        <v>0</v>
      </c>
      <c r="Q76" s="98">
        <f t="shared" si="2"/>
        <v>42000</v>
      </c>
      <c r="R76" s="98">
        <f t="shared" si="8"/>
        <v>42000</v>
      </c>
      <c r="S76" s="97">
        <f t="shared" si="9"/>
        <v>0</v>
      </c>
      <c r="T76" s="214"/>
    </row>
    <row r="77" spans="1:20" s="10" customFormat="1" ht="15">
      <c r="A77" s="91">
        <v>73</v>
      </c>
      <c r="B77" s="158" t="s">
        <v>123</v>
      </c>
      <c r="C77" s="93" t="str">
        <f>+'desky A5 druk'!C7</f>
        <v>Desky A5 s drukem, spisové, odolný polypropylén, různé barvy</v>
      </c>
      <c r="D77" s="200">
        <f>+'desky A5 druk'!C12</f>
        <v>0</v>
      </c>
      <c r="E77" s="200">
        <f>+'desky A5 druk'!C11</f>
        <v>0</v>
      </c>
      <c r="F77" s="94" t="str">
        <f>+'desky A5 druk'!C8</f>
        <v>ks</v>
      </c>
      <c r="G77" s="30">
        <f>+'desky A5 druk'!C9</f>
        <v>7</v>
      </c>
      <c r="H77" s="185">
        <f>+'desky A5 druk'!C10</f>
        <v>500</v>
      </c>
      <c r="I77" s="96">
        <f>+'desky A5 druk'!C13</f>
        <v>0</v>
      </c>
      <c r="J77" s="169">
        <f>+'desky A5 druk'!C23</f>
        <v>167</v>
      </c>
      <c r="K77" s="97">
        <f t="shared" si="0"/>
        <v>0</v>
      </c>
      <c r="L77" s="169">
        <f>+'desky A5 druk'!C24</f>
        <v>167</v>
      </c>
      <c r="M77" s="96">
        <f>+'desky A5 druk'!D24</f>
        <v>0</v>
      </c>
      <c r="N77" s="169">
        <f>+'desky A5 druk'!C25</f>
        <v>166</v>
      </c>
      <c r="O77" s="96">
        <f>+'desky A5 druk'!D25</f>
        <v>0</v>
      </c>
      <c r="P77" s="97">
        <f t="shared" si="1"/>
        <v>0</v>
      </c>
      <c r="Q77" s="98">
        <f t="shared" si="2"/>
        <v>3500</v>
      </c>
      <c r="R77" s="98">
        <f t="shared" si="8"/>
        <v>3500</v>
      </c>
      <c r="S77" s="97">
        <f t="shared" si="9"/>
        <v>0</v>
      </c>
      <c r="T77" s="214"/>
    </row>
    <row r="78" spans="1:20" s="10" customFormat="1" ht="20.4">
      <c r="A78" s="91">
        <v>74</v>
      </c>
      <c r="B78" s="161" t="s">
        <v>126</v>
      </c>
      <c r="C78" s="93" t="str">
        <f>+'lamino kapsa A4 100'!C7</f>
        <v>Laminovací kapsy A4, balení: 100 ks, min 100 mikronů</v>
      </c>
      <c r="D78" s="200">
        <f>+'lamino kapsa A4 100'!C12</f>
        <v>0</v>
      </c>
      <c r="E78" s="200">
        <f>+'lamino kapsa A4 100'!C11</f>
        <v>0</v>
      </c>
      <c r="F78" s="94" t="str">
        <f>+'lamino kapsa A4 100'!C8</f>
        <v xml:space="preserve">balení </v>
      </c>
      <c r="G78" s="30">
        <f>+'lamino kapsa A4 100'!C9</f>
        <v>170</v>
      </c>
      <c r="H78" s="185">
        <f>+'lamino kapsa A4 100'!C10</f>
        <v>200</v>
      </c>
      <c r="I78" s="96">
        <f>+'lamino kapsa A4 100'!C13</f>
        <v>0</v>
      </c>
      <c r="J78" s="169">
        <f>+'lamino kapsa A4 100'!C23</f>
        <v>67</v>
      </c>
      <c r="K78" s="97">
        <f t="shared" si="0"/>
        <v>0</v>
      </c>
      <c r="L78" s="169">
        <f>+'lamino kapsa A4 100'!C24</f>
        <v>67</v>
      </c>
      <c r="M78" s="96">
        <f>+'lamino kapsa A4 100'!D24</f>
        <v>0</v>
      </c>
      <c r="N78" s="169">
        <f>+'lamino kapsa A4 100'!C25</f>
        <v>66</v>
      </c>
      <c r="O78" s="96">
        <f>+'lamino kapsa A4 100'!D25</f>
        <v>0</v>
      </c>
      <c r="P78" s="97">
        <f t="shared" si="1"/>
        <v>0</v>
      </c>
      <c r="Q78" s="98">
        <f t="shared" si="2"/>
        <v>34000</v>
      </c>
      <c r="R78" s="98">
        <f t="shared" si="8"/>
        <v>34000</v>
      </c>
      <c r="S78" s="97">
        <f t="shared" si="9"/>
        <v>0</v>
      </c>
      <c r="T78" s="214"/>
    </row>
    <row r="79" spans="1:20" s="10" customFormat="1" ht="20.4">
      <c r="A79" s="91">
        <v>75</v>
      </c>
      <c r="B79" s="161" t="s">
        <v>126</v>
      </c>
      <c r="C79" s="93" t="str">
        <f>+'lamino kapsa A4 80'!C7</f>
        <v>Laminovací kapsy A4, balení: 100 ks,  min 80 mikronů</v>
      </c>
      <c r="D79" s="200">
        <f>+'lamino kapsa A4 80'!C12</f>
        <v>0</v>
      </c>
      <c r="E79" s="200">
        <f>+'lamino kapsa A4 80'!C11</f>
        <v>0</v>
      </c>
      <c r="F79" s="94" t="str">
        <f>+'lamino kapsa A4 80'!C8</f>
        <v xml:space="preserve">balení </v>
      </c>
      <c r="G79" s="30">
        <f>+'lamino kapsa A4 80'!C9</f>
        <v>140</v>
      </c>
      <c r="H79" s="185">
        <f>+'lamino kapsa A4 80'!C10</f>
        <v>200</v>
      </c>
      <c r="I79" s="96">
        <f>+'lamino kapsa A4 80'!C13</f>
        <v>0</v>
      </c>
      <c r="J79" s="169">
        <f>+'lamino kapsa A4 80'!C23</f>
        <v>67</v>
      </c>
      <c r="K79" s="97">
        <f t="shared" si="0"/>
        <v>0</v>
      </c>
      <c r="L79" s="169">
        <f>+'lamino kapsa A4 80'!C24</f>
        <v>67</v>
      </c>
      <c r="M79" s="96">
        <f>+'lamino kapsa A4 80'!D24</f>
        <v>0</v>
      </c>
      <c r="N79" s="169">
        <f>+'lamino kapsa A4 80'!C25</f>
        <v>66</v>
      </c>
      <c r="O79" s="96">
        <f>+'lamino kapsa A4 80'!D25</f>
        <v>0</v>
      </c>
      <c r="P79" s="97">
        <f t="shared" si="1"/>
        <v>0</v>
      </c>
      <c r="Q79" s="98">
        <f t="shared" si="2"/>
        <v>28000</v>
      </c>
      <c r="R79" s="98">
        <f t="shared" si="8"/>
        <v>28000</v>
      </c>
      <c r="S79" s="97">
        <f t="shared" si="9"/>
        <v>0</v>
      </c>
      <c r="T79" s="214"/>
    </row>
    <row r="80" spans="1:20" s="10" customFormat="1" ht="20.4">
      <c r="A80" s="91">
        <v>76</v>
      </c>
      <c r="B80" s="161" t="s">
        <v>126</v>
      </c>
      <c r="C80" s="93" t="str">
        <f>+'lamino kapsa A7'!C7</f>
        <v>Laminovací kapsy A7, balení: 100 ks, min 100 mikronů</v>
      </c>
      <c r="D80" s="200">
        <f>+'lamino kapsa A7'!C12</f>
        <v>0</v>
      </c>
      <c r="E80" s="200">
        <f>+'lamino kapsa A7'!C11</f>
        <v>0</v>
      </c>
      <c r="F80" s="94" t="str">
        <f>+'lamino kapsa A7'!C8</f>
        <v xml:space="preserve">balení </v>
      </c>
      <c r="G80" s="30">
        <f>+'lamino kapsa A7'!C9</f>
        <v>30</v>
      </c>
      <c r="H80" s="185">
        <f>+'lamino kapsa A7'!C10</f>
        <v>50</v>
      </c>
      <c r="I80" s="96">
        <f>+'lamino kapsa A7'!C13</f>
        <v>0</v>
      </c>
      <c r="J80" s="169">
        <f>+'lamino kapsa A7'!C23</f>
        <v>17</v>
      </c>
      <c r="K80" s="97">
        <f t="shared" si="0"/>
        <v>0</v>
      </c>
      <c r="L80" s="169">
        <f>+'lamino kapsa A7'!C24</f>
        <v>17</v>
      </c>
      <c r="M80" s="96">
        <f>+'lamino kapsa A7'!D24</f>
        <v>0</v>
      </c>
      <c r="N80" s="169">
        <f>+'lamino kapsa A7'!C25</f>
        <v>16</v>
      </c>
      <c r="O80" s="96">
        <f>+'lamino kapsa A7'!D25</f>
        <v>0</v>
      </c>
      <c r="P80" s="97">
        <f t="shared" si="1"/>
        <v>0</v>
      </c>
      <c r="Q80" s="98">
        <f t="shared" si="2"/>
        <v>1500</v>
      </c>
      <c r="R80" s="98">
        <f t="shared" si="8"/>
        <v>1500</v>
      </c>
      <c r="S80" s="97">
        <f t="shared" si="9"/>
        <v>0</v>
      </c>
      <c r="T80" s="214"/>
    </row>
    <row r="81" spans="1:20" s="10" customFormat="1" ht="43.2">
      <c r="A81" s="91">
        <v>77</v>
      </c>
      <c r="B81" s="164" t="s">
        <v>129</v>
      </c>
      <c r="C81" s="93" t="str">
        <f>+'archivační krabice 35x25x10'!C7</f>
        <v>Archivační krabice z mikrovlné lepenky na formáty A4 k uložení maximálně 1000 listů. Prostor k označení obsahu na dvou stranách. Hřbetní otvor pro snadné vytažení. Dodáváno v rozloženém stavu. Rozměr 350 x 250 x 100 mm.</v>
      </c>
      <c r="D81" s="200">
        <f>+'archivační krabice 35x25x10'!C12</f>
        <v>0</v>
      </c>
      <c r="E81" s="200">
        <f>+'archivační krabice 35x25x10'!C11</f>
        <v>0</v>
      </c>
      <c r="F81" s="94" t="str">
        <f>+'archivační krabice 35x25x10'!C8</f>
        <v>ks</v>
      </c>
      <c r="G81" s="30">
        <f>+'archivační krabice 35x25x10'!C9</f>
        <v>25</v>
      </c>
      <c r="H81" s="185">
        <f>+'archivační krabice 35x25x10'!C10</f>
        <v>600</v>
      </c>
      <c r="I81" s="96">
        <f>+'archivační krabice 35x25x10'!C13</f>
        <v>0</v>
      </c>
      <c r="J81" s="169">
        <f>+'archivační krabice 35x25x10'!C23</f>
        <v>200</v>
      </c>
      <c r="K81" s="97">
        <f t="shared" si="0"/>
        <v>0</v>
      </c>
      <c r="L81" s="169">
        <f>+'archivační krabice 35x25x10'!C24</f>
        <v>200</v>
      </c>
      <c r="M81" s="96">
        <f>+'archivační krabice 35x25x10'!D24</f>
        <v>0</v>
      </c>
      <c r="N81" s="169">
        <f>+'archivační krabice 35x25x10'!C25</f>
        <v>200</v>
      </c>
      <c r="O81" s="96">
        <f>+'archivační krabice 35x25x10'!D25</f>
        <v>0</v>
      </c>
      <c r="P81" s="97">
        <f t="shared" si="1"/>
        <v>0</v>
      </c>
      <c r="Q81" s="98">
        <f t="shared" si="2"/>
        <v>15000</v>
      </c>
      <c r="R81" s="98">
        <f t="shared" si="8"/>
        <v>15000</v>
      </c>
      <c r="S81" s="97">
        <f t="shared" si="9"/>
        <v>0</v>
      </c>
      <c r="T81" s="214"/>
    </row>
    <row r="82" spans="1:20" s="10" customFormat="1" ht="43.2">
      <c r="A82" s="91">
        <v>78</v>
      </c>
      <c r="B82" s="164" t="s">
        <v>129</v>
      </c>
      <c r="C82" s="93" t="str">
        <f>+'archivační krabice 35x25x1'!C7</f>
        <v>Archivační krabice z mikrovlné lepenky na formáty A4 k uložení maximálně 1500 listů. Prostor k označení obsahu na dvou stranách. Hřbetní otvor pro snadné vytažení. Dodáváno v rozloženém stavu. Rozměr 350 x 250 x 150 mm.</v>
      </c>
      <c r="D82" s="200">
        <f>+'archivační krabice 35x25x1'!C12</f>
        <v>0</v>
      </c>
      <c r="E82" s="200">
        <f>+'archivační krabice 35x25x1'!C11</f>
        <v>0</v>
      </c>
      <c r="F82" s="94" t="str">
        <f>+'archivační krabice 35x25x1'!C8</f>
        <v>ks</v>
      </c>
      <c r="G82" s="30">
        <f>+'archivační krabice 35x25x1'!C9</f>
        <v>30</v>
      </c>
      <c r="H82" s="185">
        <f>+'archivační krabice 35x25x1'!C10</f>
        <v>700</v>
      </c>
      <c r="I82" s="96">
        <f>+'archivační krabice 35x25x1'!C13</f>
        <v>0</v>
      </c>
      <c r="J82" s="169">
        <f>+'archivační krabice 35x25x1'!C23</f>
        <v>234</v>
      </c>
      <c r="K82" s="97">
        <f t="shared" si="0"/>
        <v>0</v>
      </c>
      <c r="L82" s="169">
        <f>+'archivační krabice 35x25x1'!C24</f>
        <v>233</v>
      </c>
      <c r="M82" s="96">
        <f>+'archivační krabice 35x25x1'!D24</f>
        <v>0</v>
      </c>
      <c r="N82" s="169">
        <f>+'archivační krabice 35x25x1'!C25</f>
        <v>233</v>
      </c>
      <c r="O82" s="96">
        <f>+'archivační krabice 35x25x1'!D25</f>
        <v>0</v>
      </c>
      <c r="P82" s="97">
        <f t="shared" si="1"/>
        <v>0</v>
      </c>
      <c r="Q82" s="98">
        <f t="shared" si="2"/>
        <v>21000</v>
      </c>
      <c r="R82" s="98">
        <f t="shared" si="8"/>
        <v>21000</v>
      </c>
      <c r="S82" s="97">
        <f t="shared" si="9"/>
        <v>0</v>
      </c>
      <c r="T82" s="214"/>
    </row>
    <row r="83" spans="1:20" s="10" customFormat="1" ht="28.8">
      <c r="A83" s="91">
        <v>79</v>
      </c>
      <c r="B83" s="164" t="s">
        <v>129</v>
      </c>
      <c r="C83" s="93" t="str">
        <f>+'archivační box'!C7</f>
        <v>Archivační box, materiál třívrstvá lepenka, pevná konstrukce, přehledné popisování, určeno pro uložení min. 5 ks pořadačů A4 o šířce 8cm nebo min. 4 ks pořadačů o šířce 10 cm</v>
      </c>
      <c r="D83" s="200">
        <f>+'archivační box'!C12</f>
        <v>0</v>
      </c>
      <c r="E83" s="200">
        <f>+'archivační box'!C11</f>
        <v>0</v>
      </c>
      <c r="F83" s="94" t="str">
        <f>+'archivační box'!C8</f>
        <v>ks</v>
      </c>
      <c r="G83" s="30">
        <f>+'archivační box'!C9</f>
        <v>100</v>
      </c>
      <c r="H83" s="185">
        <f>+'archivační box'!C10</f>
        <v>240</v>
      </c>
      <c r="I83" s="96">
        <f>+'archivační box'!C13</f>
        <v>0</v>
      </c>
      <c r="J83" s="169">
        <f>+'archivační box'!C23</f>
        <v>80</v>
      </c>
      <c r="K83" s="97">
        <f t="shared" si="0"/>
        <v>0</v>
      </c>
      <c r="L83" s="169">
        <f>+'archivační box'!C24</f>
        <v>80</v>
      </c>
      <c r="M83" s="96">
        <f>+'archivační box'!D24</f>
        <v>0</v>
      </c>
      <c r="N83" s="169">
        <f>+'archivační box'!C25</f>
        <v>80</v>
      </c>
      <c r="O83" s="96">
        <f>+'archivační box'!D25</f>
        <v>0</v>
      </c>
      <c r="P83" s="97">
        <f t="shared" si="1"/>
        <v>0</v>
      </c>
      <c r="Q83" s="98">
        <f t="shared" si="2"/>
        <v>24000</v>
      </c>
      <c r="R83" s="98">
        <f t="shared" si="8"/>
        <v>24000</v>
      </c>
      <c r="S83" s="97">
        <f t="shared" si="9"/>
        <v>0</v>
      </c>
      <c r="T83" s="214"/>
    </row>
    <row r="84" spans="1:20" s="10" customFormat="1" ht="15">
      <c r="A84" s="91">
        <v>80</v>
      </c>
      <c r="B84" s="170" t="s">
        <v>132</v>
      </c>
      <c r="C84" s="93" t="str">
        <f>+'A4 L 110'!C7</f>
        <v>Obal L, A4, 110 mikronů, lesklý, 1 ks</v>
      </c>
      <c r="D84" s="200">
        <f>+'A4 L 110'!C12</f>
        <v>0</v>
      </c>
      <c r="E84" s="200">
        <f>+'A4 L 110'!C11</f>
        <v>0</v>
      </c>
      <c r="F84" s="94" t="str">
        <f>+'A4 L 110'!C8</f>
        <v>ks</v>
      </c>
      <c r="G84" s="30">
        <f>+'A4 L 110'!C9</f>
        <v>1.3</v>
      </c>
      <c r="H84" s="185">
        <f>+'A4 L 110'!C10</f>
        <v>1500</v>
      </c>
      <c r="I84" s="96">
        <f>+'A4 L 110'!C13</f>
        <v>0</v>
      </c>
      <c r="J84" s="169">
        <f>+'A4 L 110'!C23</f>
        <v>500</v>
      </c>
      <c r="K84" s="97">
        <f t="shared" si="0"/>
        <v>0</v>
      </c>
      <c r="L84" s="169">
        <f>+'A4 L 110'!C24</f>
        <v>500</v>
      </c>
      <c r="M84" s="96">
        <f>+'A4 L 110'!D24</f>
        <v>0</v>
      </c>
      <c r="N84" s="169">
        <f>+'A4 L 110'!C25</f>
        <v>500</v>
      </c>
      <c r="O84" s="96">
        <f>+'A4 L 110'!D25</f>
        <v>0</v>
      </c>
      <c r="P84" s="97">
        <f t="shared" si="1"/>
        <v>0</v>
      </c>
      <c r="Q84" s="98">
        <f t="shared" si="2"/>
        <v>1950</v>
      </c>
      <c r="R84" s="98">
        <f t="shared" si="8"/>
        <v>1950</v>
      </c>
      <c r="S84" s="97">
        <f t="shared" si="9"/>
        <v>0</v>
      </c>
      <c r="T84" s="214"/>
    </row>
    <row r="85" spans="1:20" s="10" customFormat="1" ht="15">
      <c r="A85" s="91">
        <v>81</v>
      </c>
      <c r="B85" s="170" t="s">
        <v>132</v>
      </c>
      <c r="C85" s="93" t="str">
        <f>+'A4 L 115-120'!C7</f>
        <v>Obal L, A4, 115 - 120 mikronů, čirý, 1 ks, PVC</v>
      </c>
      <c r="D85" s="200">
        <f>+'A4 L 115-120'!C12</f>
        <v>0</v>
      </c>
      <c r="E85" s="200">
        <f>+'A4 L 115-120'!C11</f>
        <v>0</v>
      </c>
      <c r="F85" s="94" t="str">
        <f>+'A4 L 115-120'!C8</f>
        <v>ks</v>
      </c>
      <c r="G85" s="95">
        <f>+'A4 L 115-120'!C9</f>
        <v>1.5</v>
      </c>
      <c r="H85" s="185">
        <f>+'A4 L 115-120'!C10</f>
        <v>11000</v>
      </c>
      <c r="I85" s="96">
        <f>+'A4 L 115-120'!C13</f>
        <v>0</v>
      </c>
      <c r="J85" s="169">
        <f>+'A4 L 115-120'!C23</f>
        <v>3667</v>
      </c>
      <c r="K85" s="97">
        <f t="shared" si="0"/>
        <v>0</v>
      </c>
      <c r="L85" s="169">
        <f>+'A4 L 115-120'!C24</f>
        <v>3667</v>
      </c>
      <c r="M85" s="96">
        <f>+'A4 L 115-120'!D24</f>
        <v>0</v>
      </c>
      <c r="N85" s="169">
        <f>+'A4 L 115-120'!C25</f>
        <v>3666</v>
      </c>
      <c r="O85" s="96">
        <f>+'A4 L 115-120'!D25</f>
        <v>0</v>
      </c>
      <c r="P85" s="97">
        <f t="shared" si="1"/>
        <v>0</v>
      </c>
      <c r="Q85" s="98">
        <f t="shared" si="2"/>
        <v>16500</v>
      </c>
      <c r="R85" s="98">
        <f>+Q85-(K120+P85)</f>
        <v>16500</v>
      </c>
      <c r="S85" s="97">
        <f t="shared" si="9"/>
        <v>0</v>
      </c>
      <c r="T85" s="214" t="s">
        <v>194</v>
      </c>
    </row>
    <row r="86" spans="1:20" s="10" customFormat="1" ht="15">
      <c r="A86" s="91">
        <v>82</v>
      </c>
      <c r="B86" s="170" t="s">
        <v>132</v>
      </c>
      <c r="C86" s="93" t="str">
        <f>+'A4 L 140-150'!C7</f>
        <v>Obal L, A4, 140 - 150 mikronů, čirý, 1 ks, PVC</v>
      </c>
      <c r="D86" s="200">
        <f>+'A4 L 140-150'!C12</f>
        <v>0</v>
      </c>
      <c r="E86" s="200">
        <f>+'A4 L 140-150'!C11</f>
        <v>0</v>
      </c>
      <c r="F86" s="94" t="str">
        <f>+'A4 L 140-150'!C8</f>
        <v>ks</v>
      </c>
      <c r="G86" s="95">
        <f>+'A4 L 140-150'!C9</f>
        <v>3.9</v>
      </c>
      <c r="H86" s="185">
        <f>+'A4 L 140-150'!C10</f>
        <v>8360</v>
      </c>
      <c r="I86" s="96">
        <f>+'A4 L 140-150'!C13</f>
        <v>0</v>
      </c>
      <c r="J86" s="169">
        <f>+'A4 L 140-150'!C23</f>
        <v>2787</v>
      </c>
      <c r="K86" s="97">
        <f t="shared" si="0"/>
        <v>0</v>
      </c>
      <c r="L86" s="169">
        <f>+'A4 L 140-150'!C24</f>
        <v>2787</v>
      </c>
      <c r="M86" s="96">
        <f>+'A4 L 140-150'!D24</f>
        <v>0</v>
      </c>
      <c r="N86" s="169">
        <f>+'A4 L 140-150'!C25</f>
        <v>2786</v>
      </c>
      <c r="O86" s="96">
        <f>+'A4 L 140-150'!D25</f>
        <v>0</v>
      </c>
      <c r="P86" s="97">
        <f t="shared" si="1"/>
        <v>0</v>
      </c>
      <c r="Q86" s="98">
        <f t="shared" si="2"/>
        <v>32604</v>
      </c>
      <c r="R86" s="98">
        <f>+Q86-(K121+P86)</f>
        <v>32604</v>
      </c>
      <c r="S86" s="97">
        <f t="shared" si="9"/>
        <v>0</v>
      </c>
      <c r="T86" s="214" t="s">
        <v>194</v>
      </c>
    </row>
    <row r="87" spans="1:20" s="10" customFormat="1" ht="15">
      <c r="A87" s="91">
        <v>83</v>
      </c>
      <c r="B87" s="170" t="s">
        <v>132</v>
      </c>
      <c r="C87" s="93" t="str">
        <f>+'A4 L 160'!C7</f>
        <v>Obal L, A4, 160 mikronů a víc, čirý, lesklý, 1 ks, PVC</v>
      </c>
      <c r="D87" s="200">
        <f>+'A4 L 160'!C12</f>
        <v>0</v>
      </c>
      <c r="E87" s="200">
        <f>+'A4 L 160'!C11</f>
        <v>0</v>
      </c>
      <c r="F87" s="94" t="str">
        <f>+'A4 L 160'!C8</f>
        <v>ks</v>
      </c>
      <c r="G87" s="95">
        <f>+'A4 L 160'!C9</f>
        <v>4</v>
      </c>
      <c r="H87" s="185">
        <f>+'A4 L 160'!C10</f>
        <v>800</v>
      </c>
      <c r="I87" s="96">
        <f>+'A4 L 160'!C13</f>
        <v>0</v>
      </c>
      <c r="J87" s="169">
        <f>+'A4 L 160'!C23</f>
        <v>267</v>
      </c>
      <c r="K87" s="97">
        <f t="shared" si="0"/>
        <v>0</v>
      </c>
      <c r="L87" s="169">
        <f>+'A4 L 160'!C24</f>
        <v>267</v>
      </c>
      <c r="M87" s="96">
        <f>+'A4 L 160'!D24</f>
        <v>0</v>
      </c>
      <c r="N87" s="169">
        <f>+'A4 L 160'!C25</f>
        <v>266</v>
      </c>
      <c r="O87" s="96">
        <f>+'A4 L 160'!D25</f>
        <v>0</v>
      </c>
      <c r="P87" s="97">
        <f t="shared" si="1"/>
        <v>0</v>
      </c>
      <c r="Q87" s="98">
        <f t="shared" si="2"/>
        <v>3200</v>
      </c>
      <c r="R87" s="98">
        <f>+Q87-(K123+P87)</f>
        <v>3200</v>
      </c>
      <c r="S87" s="97">
        <f t="shared" si="9"/>
        <v>0</v>
      </c>
      <c r="T87" s="214"/>
    </row>
    <row r="88" spans="1:20" s="10" customFormat="1" ht="15">
      <c r="A88" s="91">
        <v>84</v>
      </c>
      <c r="B88" s="170" t="s">
        <v>132</v>
      </c>
      <c r="C88" s="93" t="str">
        <f>+'A4 L 170-180 čirý lesk'!C7</f>
        <v>Obal L, A4, 170 - 180 mikronů, čirý, lesklý, 1 ks, PVC</v>
      </c>
      <c r="D88" s="200">
        <f>+'A4 L 170-180 čirý lesk'!C12</f>
        <v>0</v>
      </c>
      <c r="E88" s="200">
        <f>+'A4 L 170-180 čirý lesk'!C11</f>
        <v>0</v>
      </c>
      <c r="F88" s="94" t="str">
        <f>+'A4 L 170-180 čirý lesk'!C8</f>
        <v>ks</v>
      </c>
      <c r="G88" s="95">
        <f>+'A4 L 170-180 čirý lesk'!C9</f>
        <v>2.5</v>
      </c>
      <c r="H88" s="185">
        <f>+'A4 L 170-180 čirý lesk'!C10</f>
        <v>4800</v>
      </c>
      <c r="I88" s="96">
        <f>+'A4 L 170-180 čirý lesk'!C13</f>
        <v>0</v>
      </c>
      <c r="J88" s="169">
        <f>+'A4 L 170-180 čirý lesk'!C23</f>
        <v>1600</v>
      </c>
      <c r="K88" s="97">
        <f t="shared" si="0"/>
        <v>0</v>
      </c>
      <c r="L88" s="169">
        <f>+'A4 L 170-180 čirý lesk'!C24</f>
        <v>1600</v>
      </c>
      <c r="M88" s="96">
        <f>+'A4 L 170-180 čirý lesk'!D24</f>
        <v>0</v>
      </c>
      <c r="N88" s="169">
        <f>+'A4 L 170-180 čirý lesk'!C25</f>
        <v>1600</v>
      </c>
      <c r="O88" s="96">
        <f>+'A4 L 170-180 čirý lesk'!D25</f>
        <v>0</v>
      </c>
      <c r="P88" s="97">
        <f t="shared" si="1"/>
        <v>0</v>
      </c>
      <c r="Q88" s="98">
        <f t="shared" si="2"/>
        <v>12000</v>
      </c>
      <c r="R88" s="98">
        <f aca="true" t="shared" si="10" ref="R88:R102">+Q88-(K123+P88)</f>
        <v>12000</v>
      </c>
      <c r="S88" s="97">
        <f t="shared" si="9"/>
        <v>0</v>
      </c>
      <c r="T88" s="214"/>
    </row>
    <row r="89" spans="1:20" s="10" customFormat="1" ht="15">
      <c r="A89" s="91">
        <v>85</v>
      </c>
      <c r="B89" s="170" t="s">
        <v>132</v>
      </c>
      <c r="C89" s="93" t="str">
        <f>+'A4 L 170-180 hrubý'!C7</f>
        <v>Obal L, A4, 170 - 180 mikronů, hrubý, 1 ks, PVC, 220 x 310 mm</v>
      </c>
      <c r="D89" s="200">
        <f>+'A4 L 170-180 hrubý'!C12</f>
        <v>0</v>
      </c>
      <c r="E89" s="200">
        <f>+'A4 L 170-180 hrubý'!C11</f>
        <v>0</v>
      </c>
      <c r="F89" s="94" t="str">
        <f>+'A4 L 170-180 hrubý'!C8</f>
        <v>ks</v>
      </c>
      <c r="G89" s="95">
        <f>+'A4 L 170-180 hrubý'!C9</f>
        <v>2.7</v>
      </c>
      <c r="H89" s="185">
        <f>+'A4 L 170-180 hrubý'!C10</f>
        <v>1400</v>
      </c>
      <c r="I89" s="96">
        <f>+'A4 L 170-180 hrubý'!C13</f>
        <v>0</v>
      </c>
      <c r="J89" s="169">
        <f>+'A4 L 170-180 hrubý'!C23</f>
        <v>467</v>
      </c>
      <c r="K89" s="97">
        <f t="shared" si="0"/>
        <v>0</v>
      </c>
      <c r="L89" s="169">
        <f>+'A4 L 170-180 hrubý'!C24</f>
        <v>467</v>
      </c>
      <c r="M89" s="96">
        <f>+'A4 L 170-180 hrubý'!D24</f>
        <v>0</v>
      </c>
      <c r="N89" s="169">
        <f>+'A4 L 170-180 hrubý'!C25</f>
        <v>466</v>
      </c>
      <c r="O89" s="96">
        <f>+'A4 L 170-180 hrubý'!D25</f>
        <v>0</v>
      </c>
      <c r="P89" s="97">
        <f t="shared" si="1"/>
        <v>0</v>
      </c>
      <c r="Q89" s="98">
        <f t="shared" si="2"/>
        <v>3780.0000000000005</v>
      </c>
      <c r="R89" s="98">
        <f t="shared" si="10"/>
        <v>3780.0000000000005</v>
      </c>
      <c r="S89" s="97">
        <f t="shared" si="9"/>
        <v>0</v>
      </c>
      <c r="T89" s="214"/>
    </row>
    <row r="90" spans="1:20" s="10" customFormat="1" ht="15">
      <c r="A90" s="91">
        <v>86</v>
      </c>
      <c r="B90" s="170" t="s">
        <v>132</v>
      </c>
      <c r="C90" s="93" t="str">
        <f>+'A4 L 170-180 lesk'!C7</f>
        <v>Obal L, A4, 170 - 180 mikronů, lesklý, 1 ks, PVC, 220 x 310 mm</v>
      </c>
      <c r="D90" s="200">
        <f>+'A4 L 170-180 lesk'!C12</f>
        <v>0</v>
      </c>
      <c r="E90" s="200">
        <f>+'A4 L 170-180 lesk'!C11</f>
        <v>0</v>
      </c>
      <c r="F90" s="94" t="str">
        <f>+'A4 L 170-180 lesk'!C8</f>
        <v>ks</v>
      </c>
      <c r="G90" s="95">
        <f>+'A4 L 170-180 lesk'!C9</f>
        <v>2.6</v>
      </c>
      <c r="H90" s="185">
        <f>+'A4 L 170-180 lesk'!C10</f>
        <v>4700</v>
      </c>
      <c r="I90" s="96">
        <f>+'A4 L 170-180 lesk'!C13</f>
        <v>0</v>
      </c>
      <c r="J90" s="169">
        <f>+'A4 L 170-180 lesk'!C23</f>
        <v>1567</v>
      </c>
      <c r="K90" s="97">
        <f t="shared" si="0"/>
        <v>0</v>
      </c>
      <c r="L90" s="169">
        <f>+'A4 L 170-180 lesk'!C24</f>
        <v>1567</v>
      </c>
      <c r="M90" s="96">
        <f>+'A4 L 170-180 lesk'!D24</f>
        <v>0</v>
      </c>
      <c r="N90" s="169">
        <f>+'A4 L 170-180 lesk'!C25</f>
        <v>1566</v>
      </c>
      <c r="O90" s="96">
        <f>+'A4 L 170-180 lesk'!D25</f>
        <v>0</v>
      </c>
      <c r="P90" s="97">
        <f t="shared" si="1"/>
        <v>0</v>
      </c>
      <c r="Q90" s="98">
        <f t="shared" si="2"/>
        <v>12220</v>
      </c>
      <c r="R90" s="98">
        <f t="shared" si="10"/>
        <v>12220</v>
      </c>
      <c r="S90" s="97">
        <f t="shared" si="9"/>
        <v>0</v>
      </c>
      <c r="T90" s="214" t="s">
        <v>194</v>
      </c>
    </row>
    <row r="91" spans="1:20" s="10" customFormat="1" ht="15">
      <c r="A91" s="91">
        <v>87</v>
      </c>
      <c r="B91" s="170" t="s">
        <v>132</v>
      </c>
      <c r="C91" s="93" t="str">
        <f>+'A4 L 80'!C7</f>
        <v>Obal L, A4, 80 mikronů, matný transparent, 1 kus, PVC</v>
      </c>
      <c r="D91" s="200">
        <f>+'A4 L 80'!C12</f>
        <v>0</v>
      </c>
      <c r="E91" s="200">
        <f>+'A4 L 80'!C11</f>
        <v>0</v>
      </c>
      <c r="F91" s="94" t="str">
        <f>+'A4 L 80'!C8</f>
        <v>ks</v>
      </c>
      <c r="G91" s="95">
        <f>+'A4 L 80'!C9</f>
        <v>1.5</v>
      </c>
      <c r="H91" s="185">
        <f>+'A4 L 80'!C10</f>
        <v>1600</v>
      </c>
      <c r="I91" s="96">
        <f>+'A4 L 80'!C13</f>
        <v>0</v>
      </c>
      <c r="J91" s="169">
        <f>+'A4 L 80'!C23</f>
        <v>534</v>
      </c>
      <c r="K91" s="97">
        <f t="shared" si="0"/>
        <v>0</v>
      </c>
      <c r="L91" s="169">
        <f>+'A4 L 80'!C24</f>
        <v>533</v>
      </c>
      <c r="M91" s="96">
        <f>+'A4 L 80'!D24</f>
        <v>0</v>
      </c>
      <c r="N91" s="169">
        <f>+'A4 L 80'!C25</f>
        <v>533</v>
      </c>
      <c r="O91" s="96">
        <f>+'A4 L 80'!D25</f>
        <v>0</v>
      </c>
      <c r="P91" s="97">
        <f t="shared" si="1"/>
        <v>0</v>
      </c>
      <c r="Q91" s="98">
        <f t="shared" si="2"/>
        <v>2400</v>
      </c>
      <c r="R91" s="98">
        <f t="shared" si="10"/>
        <v>2400</v>
      </c>
      <c r="S91" s="97">
        <f t="shared" si="9"/>
        <v>0</v>
      </c>
      <c r="T91" s="214"/>
    </row>
    <row r="92" spans="1:20" s="10" customFormat="1" ht="15">
      <c r="A92" s="91">
        <v>88</v>
      </c>
      <c r="B92" s="170" t="s">
        <v>132</v>
      </c>
      <c r="C92" s="93" t="str">
        <f>+'A4 L 90-100'!C7</f>
        <v>Obal L, A4, 90 - 100 mikronů, 1 ks, PVC</v>
      </c>
      <c r="D92" s="200">
        <f>+'A4 L 90-100'!C12</f>
        <v>0</v>
      </c>
      <c r="E92" s="200">
        <f>+'A4 L 90-100'!C11</f>
        <v>0</v>
      </c>
      <c r="F92" s="94" t="str">
        <f>+'A4 L 90-100'!C8</f>
        <v>ks</v>
      </c>
      <c r="G92" s="95">
        <f>+'A4 L 90-100'!C9</f>
        <v>1.5</v>
      </c>
      <c r="H92" s="185">
        <f>+'A4 L 90-100'!C10</f>
        <v>1300</v>
      </c>
      <c r="I92" s="96">
        <f>+'A4 L 90-100'!C13</f>
        <v>0</v>
      </c>
      <c r="J92" s="169">
        <f>+'A4 L 90-100'!C23</f>
        <v>434</v>
      </c>
      <c r="K92" s="97">
        <f t="shared" si="0"/>
        <v>0</v>
      </c>
      <c r="L92" s="169">
        <f>+'A4 L 90-100'!C24</f>
        <v>433</v>
      </c>
      <c r="M92" s="96">
        <f>+'A4 L 90-100'!D24</f>
        <v>0</v>
      </c>
      <c r="N92" s="169">
        <f>+'A4 L 90-100'!C25</f>
        <v>433</v>
      </c>
      <c r="O92" s="96">
        <f>+'A4 L 90-100'!D25</f>
        <v>0</v>
      </c>
      <c r="P92" s="97">
        <f t="shared" si="1"/>
        <v>0</v>
      </c>
      <c r="Q92" s="98">
        <f t="shared" si="2"/>
        <v>1950</v>
      </c>
      <c r="R92" s="98">
        <f t="shared" si="10"/>
        <v>1950</v>
      </c>
      <c r="S92" s="97">
        <f t="shared" si="9"/>
        <v>0</v>
      </c>
      <c r="T92" s="214"/>
    </row>
    <row r="93" spans="1:20" s="10" customFormat="1" ht="15">
      <c r="A93" s="91">
        <v>89</v>
      </c>
      <c r="B93" s="170" t="s">
        <v>132</v>
      </c>
      <c r="C93" s="93" t="str">
        <f>+'A5 L 150'!C7</f>
        <v>Obal L, A5, 150 mikronů, čirý, 1 ks, PVC</v>
      </c>
      <c r="D93" s="200">
        <f>+'A5 L 150'!C12</f>
        <v>0</v>
      </c>
      <c r="E93" s="200">
        <f>+'A5 L 150'!C11</f>
        <v>0</v>
      </c>
      <c r="F93" s="94" t="str">
        <f>+'A5 L 150'!C8</f>
        <v>ks</v>
      </c>
      <c r="G93" s="95">
        <f>+'A5 L 150'!C9</f>
        <v>2.7</v>
      </c>
      <c r="H93" s="185">
        <f>+'A5 L 150'!C10</f>
        <v>2500</v>
      </c>
      <c r="I93" s="96">
        <f>+'A5 L 150'!C13</f>
        <v>0</v>
      </c>
      <c r="J93" s="169">
        <f>+'A5 L 150'!C23</f>
        <v>834</v>
      </c>
      <c r="K93" s="97">
        <f t="shared" si="0"/>
        <v>0</v>
      </c>
      <c r="L93" s="169">
        <f>+'A5 L 150'!C24</f>
        <v>833</v>
      </c>
      <c r="M93" s="96">
        <f>+'A5 L 150'!D24</f>
        <v>0</v>
      </c>
      <c r="N93" s="169">
        <f>+'A5 L 150'!C25</f>
        <v>833</v>
      </c>
      <c r="O93" s="96">
        <f>+'A5 L 150'!D25</f>
        <v>0</v>
      </c>
      <c r="P93" s="97">
        <f t="shared" si="1"/>
        <v>0</v>
      </c>
      <c r="Q93" s="98">
        <f t="shared" si="2"/>
        <v>6750</v>
      </c>
      <c r="R93" s="98">
        <f t="shared" si="10"/>
        <v>6750</v>
      </c>
      <c r="S93" s="97">
        <f t="shared" si="9"/>
        <v>0</v>
      </c>
      <c r="T93" s="214" t="s">
        <v>194</v>
      </c>
    </row>
    <row r="94" spans="1:20" s="10" customFormat="1" ht="15">
      <c r="A94" s="91">
        <v>90</v>
      </c>
      <c r="B94" s="170" t="s">
        <v>132</v>
      </c>
      <c r="C94" s="93" t="str">
        <f>+'A5 U 150'!C7</f>
        <v>Obal U, A5, 150 mikronů, 1 ks, PVC</v>
      </c>
      <c r="D94" s="200">
        <f>+'A5 U 150'!C12</f>
        <v>0</v>
      </c>
      <c r="E94" s="200">
        <f>+'A5 U 150'!C11</f>
        <v>0</v>
      </c>
      <c r="F94" s="94" t="str">
        <f>+'A5 U 150'!C8</f>
        <v>ks</v>
      </c>
      <c r="G94" s="95">
        <f>+'A5 U 150'!C9</f>
        <v>2.5</v>
      </c>
      <c r="H94" s="185">
        <f>+'A5 U 150'!C10</f>
        <v>2300</v>
      </c>
      <c r="I94" s="96">
        <f>+'A5 U 150'!C13</f>
        <v>0</v>
      </c>
      <c r="J94" s="169">
        <f>+'A5 U 150'!C23</f>
        <v>767</v>
      </c>
      <c r="K94" s="97">
        <f t="shared" si="0"/>
        <v>0</v>
      </c>
      <c r="L94" s="169">
        <f>+'A5 U 150'!C24</f>
        <v>767</v>
      </c>
      <c r="M94" s="96">
        <f>+'A5 U 150'!D24</f>
        <v>0</v>
      </c>
      <c r="N94" s="169">
        <f>+'A5 U 150'!C25</f>
        <v>766</v>
      </c>
      <c r="O94" s="96">
        <f>+'A5 U 150'!D25</f>
        <v>0</v>
      </c>
      <c r="P94" s="97">
        <f t="shared" si="1"/>
        <v>0</v>
      </c>
      <c r="Q94" s="98">
        <f t="shared" si="2"/>
        <v>5750</v>
      </c>
      <c r="R94" s="98">
        <f t="shared" si="10"/>
        <v>5750</v>
      </c>
      <c r="S94" s="97">
        <f t="shared" si="9"/>
        <v>0</v>
      </c>
      <c r="T94" s="214" t="s">
        <v>194</v>
      </c>
    </row>
    <row r="95" spans="1:20" s="10" customFormat="1" ht="15">
      <c r="A95" s="91">
        <v>91</v>
      </c>
      <c r="B95" s="170" t="s">
        <v>132</v>
      </c>
      <c r="C95" s="171" t="str">
        <f>+'A5 U na šířku'!C7</f>
        <v>Obal U, A5, na šířku, min. 120 mikronů, PVC</v>
      </c>
      <c r="D95" s="200">
        <f>+'A5 U na šířku'!C12</f>
        <v>0</v>
      </c>
      <c r="E95" s="200">
        <f>+'A5 U na šířku'!C11</f>
        <v>0</v>
      </c>
      <c r="F95" s="94" t="str">
        <f>+'A5 U na šířku'!C8</f>
        <v>ks</v>
      </c>
      <c r="G95" s="95">
        <f>+'A5 U na šířku'!C9</f>
        <v>3</v>
      </c>
      <c r="H95" s="185">
        <f>+'A5 U na šířku'!C10</f>
        <v>500</v>
      </c>
      <c r="I95" s="96">
        <f>+'A5 U na šířku'!C13</f>
        <v>0</v>
      </c>
      <c r="J95" s="169">
        <f>+'A5 U na šířku'!C23</f>
        <v>167</v>
      </c>
      <c r="K95" s="97">
        <f t="shared" si="0"/>
        <v>0</v>
      </c>
      <c r="L95" s="169">
        <f>+'A5 U na šířku'!C24</f>
        <v>167</v>
      </c>
      <c r="M95" s="96">
        <f>+'A5 U na šířku'!D24</f>
        <v>0</v>
      </c>
      <c r="N95" s="169">
        <f>+'A5 U na šířku'!C25</f>
        <v>166</v>
      </c>
      <c r="O95" s="96">
        <f>+'A5 U na šířku'!D25</f>
        <v>0</v>
      </c>
      <c r="P95" s="97">
        <f t="shared" si="1"/>
        <v>0</v>
      </c>
      <c r="Q95" s="98">
        <f t="shared" si="2"/>
        <v>1500</v>
      </c>
      <c r="R95" s="98">
        <f t="shared" si="10"/>
        <v>1500</v>
      </c>
      <c r="S95" s="97">
        <f t="shared" si="9"/>
        <v>0</v>
      </c>
      <c r="T95" s="214"/>
    </row>
    <row r="96" spans="1:20" s="10" customFormat="1" ht="15">
      <c r="A96" s="91">
        <v>92</v>
      </c>
      <c r="B96" s="170" t="s">
        <v>132</v>
      </c>
      <c r="C96" s="93" t="str">
        <f>+'A4 závěsné'!C7</f>
        <v>Závěsné obaly A4 s boční chlopní, matný, 100 - 120 mikronů, balení: 10 ks</v>
      </c>
      <c r="D96" s="200">
        <f>+'A4 závěsné'!C12</f>
        <v>0</v>
      </c>
      <c r="E96" s="200">
        <f>+'A4 závěsné'!C11</f>
        <v>0</v>
      </c>
      <c r="F96" s="94" t="str">
        <f>+'A4 závěsné'!C8</f>
        <v>balení</v>
      </c>
      <c r="G96" s="95">
        <f>+'A4 závěsné'!C9</f>
        <v>45.5</v>
      </c>
      <c r="H96" s="185">
        <f>+'A4 závěsné'!C10</f>
        <v>410</v>
      </c>
      <c r="I96" s="96">
        <f>+'A4 závěsné'!C13</f>
        <v>0</v>
      </c>
      <c r="J96" s="169">
        <f>+'A4 závěsné'!C23</f>
        <v>137</v>
      </c>
      <c r="K96" s="97">
        <f t="shared" si="0"/>
        <v>0</v>
      </c>
      <c r="L96" s="169">
        <f>+'A4 závěsné'!C24</f>
        <v>137</v>
      </c>
      <c r="M96" s="96">
        <f>+'A4 závěsné'!D24</f>
        <v>0</v>
      </c>
      <c r="N96" s="169">
        <f>+'A4 závěsné'!C25</f>
        <v>136</v>
      </c>
      <c r="O96" s="96">
        <f>+'A4 závěsné'!D25</f>
        <v>0</v>
      </c>
      <c r="P96" s="97">
        <f t="shared" si="1"/>
        <v>0</v>
      </c>
      <c r="Q96" s="98">
        <f t="shared" si="2"/>
        <v>18655</v>
      </c>
      <c r="R96" s="98">
        <f t="shared" si="10"/>
        <v>18655</v>
      </c>
      <c r="S96" s="97">
        <f t="shared" si="9"/>
        <v>0</v>
      </c>
      <c r="T96" s="214"/>
    </row>
    <row r="97" spans="1:20" s="10" customFormat="1" ht="15">
      <c r="A97" s="91">
        <v>93</v>
      </c>
      <c r="B97" s="170" t="s">
        <v>132</v>
      </c>
      <c r="C97" s="93" t="str">
        <f>+'A4 U závěsné 30-40 lesk'!C7</f>
        <v>Závěsné obaly U, A4, 30 - 40 mikronů, hladký a lesklý povrch, balení 100 ks</v>
      </c>
      <c r="D97" s="200">
        <f>+'A4 U závěsné 30-40 lesk'!C12</f>
        <v>0</v>
      </c>
      <c r="E97" s="200">
        <f>+'A4 U závěsné 30-40 lesk'!C11</f>
        <v>0</v>
      </c>
      <c r="F97" s="94" t="str">
        <f>+'A4 U závěsné 30-40 lesk'!C8</f>
        <v>balení</v>
      </c>
      <c r="G97" s="95">
        <f>+'A4 U závěsné 30-40 lesk'!C9</f>
        <v>41.4</v>
      </c>
      <c r="H97" s="185">
        <f>+'A4 U závěsné 30-40 lesk'!C10</f>
        <v>1500</v>
      </c>
      <c r="I97" s="96">
        <f>+'A4 U závěsné 30-40 lesk'!C13</f>
        <v>0</v>
      </c>
      <c r="J97" s="169">
        <f>+'A4 U závěsné 30-40 lesk'!C23</f>
        <v>500</v>
      </c>
      <c r="K97" s="97">
        <f t="shared" si="0"/>
        <v>0</v>
      </c>
      <c r="L97" s="169">
        <f>+'A4 U závěsné 30-40 lesk'!C24</f>
        <v>500</v>
      </c>
      <c r="M97" s="96">
        <f>+'A4 U závěsné 30-40 lesk'!D24</f>
        <v>0</v>
      </c>
      <c r="N97" s="169">
        <f>+'A4 U závěsné 30-40 lesk'!C25</f>
        <v>500</v>
      </c>
      <c r="O97" s="96">
        <f>+'A4 U závěsné 30-40 lesk'!D25</f>
        <v>0</v>
      </c>
      <c r="P97" s="97">
        <f t="shared" si="1"/>
        <v>0</v>
      </c>
      <c r="Q97" s="98">
        <f t="shared" si="2"/>
        <v>62100</v>
      </c>
      <c r="R97" s="98">
        <f t="shared" si="10"/>
        <v>62100</v>
      </c>
      <c r="S97" s="97">
        <f t="shared" si="9"/>
        <v>0</v>
      </c>
      <c r="T97" s="214"/>
    </row>
    <row r="98" spans="1:20" s="10" customFormat="1" ht="15">
      <c r="A98" s="91">
        <v>94</v>
      </c>
      <c r="B98" s="170" t="s">
        <v>132</v>
      </c>
      <c r="C98" s="93" t="str">
        <f>+'A4 U závěsné 30-40 mat'!C7</f>
        <v>Závěsné obaly U, A4, 30 - 40 mikronů, matný povrch, balení 100 ks</v>
      </c>
      <c r="D98" s="200">
        <f>+'A4 U závěsné 30-40 mat'!C12</f>
        <v>0</v>
      </c>
      <c r="E98" s="200">
        <f>+'A4 U závěsné 30-40 mat'!C11</f>
        <v>0</v>
      </c>
      <c r="F98" s="94" t="str">
        <f>+'A4 U závěsné 30-40 mat'!C8</f>
        <v>balení</v>
      </c>
      <c r="G98" s="95">
        <f>+'A4 U závěsné 30-40 mat'!C9</f>
        <v>31</v>
      </c>
      <c r="H98" s="185">
        <f>+'A4 U závěsné 30-40 mat'!C10</f>
        <v>700</v>
      </c>
      <c r="I98" s="96">
        <f>+'A4 U závěsné 30-40 mat'!C13</f>
        <v>0</v>
      </c>
      <c r="J98" s="169">
        <f>+'A4 U závěsné 30-40 mat'!C23</f>
        <v>234</v>
      </c>
      <c r="K98" s="97">
        <f t="shared" si="0"/>
        <v>0</v>
      </c>
      <c r="L98" s="169">
        <f>+'A4 U závěsné 30-40 mat'!C24</f>
        <v>233</v>
      </c>
      <c r="M98" s="96">
        <f>+'A4 U závěsné 30-40 mat'!D24</f>
        <v>0</v>
      </c>
      <c r="N98" s="169">
        <f>+'A4 U závěsné 30-40 mat'!C25</f>
        <v>233</v>
      </c>
      <c r="O98" s="96">
        <f>+'A4 U závěsné 30-40 mat'!D25</f>
        <v>0</v>
      </c>
      <c r="P98" s="97">
        <f t="shared" si="1"/>
        <v>0</v>
      </c>
      <c r="Q98" s="98">
        <f t="shared" si="2"/>
        <v>21700</v>
      </c>
      <c r="R98" s="98">
        <f t="shared" si="10"/>
        <v>21700</v>
      </c>
      <c r="S98" s="97">
        <f t="shared" si="9"/>
        <v>0</v>
      </c>
      <c r="T98" s="214"/>
    </row>
    <row r="99" spans="1:20" s="10" customFormat="1" ht="15">
      <c r="A99" s="91">
        <v>95</v>
      </c>
      <c r="B99" s="170" t="s">
        <v>132</v>
      </c>
      <c r="C99" s="93" t="str">
        <f>+'A4 U závěsné 50 lesk'!C7</f>
        <v>Závěsné obaly U, A4, 30 - 40 mikronů, matný povrch, balení 100 ks</v>
      </c>
      <c r="D99" s="200">
        <f>+'A4 U závěsné 50 lesk'!C12</f>
        <v>0</v>
      </c>
      <c r="E99" s="200">
        <f>+'A4 U závěsné 50 lesk'!C11</f>
        <v>0</v>
      </c>
      <c r="F99" s="94" t="str">
        <f>+'A4 U závěsné 50 lesk'!C8</f>
        <v>balení</v>
      </c>
      <c r="G99" s="95">
        <f>+'A4 U závěsné 50 lesk'!C9</f>
        <v>40</v>
      </c>
      <c r="H99" s="185">
        <f>+'A4 U závěsné 50 lesk'!C10</f>
        <v>700</v>
      </c>
      <c r="I99" s="96">
        <f>+'A4 U závěsné 50 lesk'!C13</f>
        <v>0</v>
      </c>
      <c r="J99" s="169">
        <f>+'A4 U závěsné 50 lesk'!C23</f>
        <v>234</v>
      </c>
      <c r="K99" s="97">
        <f t="shared" si="0"/>
        <v>0</v>
      </c>
      <c r="L99" s="169">
        <f>+'A4 U závěsné 50 lesk'!C24</f>
        <v>233</v>
      </c>
      <c r="M99" s="96">
        <f>+'A4 U závěsné 50 lesk'!D24</f>
        <v>0</v>
      </c>
      <c r="N99" s="169">
        <f>+'A4 U závěsné 50 lesk'!C25</f>
        <v>233</v>
      </c>
      <c r="O99" s="96">
        <f>+'A4 U závěsné 50 lesk'!D25</f>
        <v>0</v>
      </c>
      <c r="P99" s="97">
        <f t="shared" si="1"/>
        <v>0</v>
      </c>
      <c r="Q99" s="98">
        <f t="shared" si="2"/>
        <v>28000</v>
      </c>
      <c r="R99" s="98">
        <f t="shared" si="10"/>
        <v>28000</v>
      </c>
      <c r="S99" s="97">
        <f t="shared" si="9"/>
        <v>0</v>
      </c>
      <c r="T99" s="214" t="s">
        <v>194</v>
      </c>
    </row>
    <row r="100" spans="1:20" s="10" customFormat="1" ht="15">
      <c r="A100" s="91">
        <v>96</v>
      </c>
      <c r="B100" s="170" t="s">
        <v>132</v>
      </c>
      <c r="C100" s="93" t="str">
        <f>+'A4 U závěsné 60-70 lesk'!C7</f>
        <v>Závěsné obaly U, A4, 60 - 70 mikronů, hladký a lesklý povrch, balení 100 ks</v>
      </c>
      <c r="D100" s="200">
        <f>+'A4 U závěsné 60-70 lesk'!C12</f>
        <v>0</v>
      </c>
      <c r="E100" s="200">
        <f>+'A4 U závěsné 60-70 lesk'!C11</f>
        <v>0</v>
      </c>
      <c r="F100" s="94" t="str">
        <f>+'A4 U závěsné 60-70 lesk'!C8</f>
        <v>balení</v>
      </c>
      <c r="G100" s="95">
        <f>+'A4 U závěsné 60-70 lesk'!C9</f>
        <v>105</v>
      </c>
      <c r="H100" s="185">
        <f>+'A4 U závěsné 60-70 lesk'!C10</f>
        <v>500</v>
      </c>
      <c r="I100" s="96">
        <f>+'A4 U závěsné 60-70 lesk'!C13</f>
        <v>0</v>
      </c>
      <c r="J100" s="169">
        <f>+'A4 U závěsné 60-70 lesk'!C23</f>
        <v>167</v>
      </c>
      <c r="K100" s="97">
        <f t="shared" si="0"/>
        <v>0</v>
      </c>
      <c r="L100" s="169">
        <f>+'A4 U závěsné 60-70 lesk'!C24</f>
        <v>167</v>
      </c>
      <c r="M100" s="96">
        <f>+'A4 U závěsné 60-70 lesk'!D24</f>
        <v>0</v>
      </c>
      <c r="N100" s="169">
        <f>+'A4 U závěsné 60-70 lesk'!C25</f>
        <v>166</v>
      </c>
      <c r="O100" s="96">
        <f>+'A4 U závěsné 60-70 lesk'!D25</f>
        <v>0</v>
      </c>
      <c r="P100" s="97">
        <f t="shared" si="1"/>
        <v>0</v>
      </c>
      <c r="Q100" s="98">
        <f t="shared" si="2"/>
        <v>52500</v>
      </c>
      <c r="R100" s="98">
        <f t="shared" si="10"/>
        <v>52500</v>
      </c>
      <c r="S100" s="97">
        <f t="shared" si="9"/>
        <v>0</v>
      </c>
      <c r="T100" s="214"/>
    </row>
    <row r="101" spans="1:20" s="10" customFormat="1" ht="15">
      <c r="A101" s="91">
        <v>97</v>
      </c>
      <c r="B101" s="170" t="s">
        <v>132</v>
      </c>
      <c r="C101" s="93" t="str">
        <f>+'A4 U závěsné 80'!C7</f>
        <v>Závěsné obaly U, A4, 80 mikronů, hladké, balení 100 ks</v>
      </c>
      <c r="D101" s="200">
        <f>+'A4 U závěsné 80'!C12</f>
        <v>0</v>
      </c>
      <c r="E101" s="200">
        <f>+'A4 U závěsné 80'!C11</f>
        <v>0</v>
      </c>
      <c r="F101" s="94" t="str">
        <f>+'A4 U závěsné 80'!C8</f>
        <v>balení</v>
      </c>
      <c r="G101" s="95">
        <f>+'A4 U závěsné 80'!C9</f>
        <v>115</v>
      </c>
      <c r="H101" s="185">
        <f>+'A4 U závěsné 80'!C10</f>
        <v>880</v>
      </c>
      <c r="I101" s="96">
        <f>+'A4 U závěsné 80'!C13</f>
        <v>0</v>
      </c>
      <c r="J101" s="169">
        <f>+'A4 U závěsné 80'!C23</f>
        <v>294</v>
      </c>
      <c r="K101" s="97">
        <f t="shared" si="0"/>
        <v>0</v>
      </c>
      <c r="L101" s="169">
        <f>+'A4 U závěsné 80'!C24</f>
        <v>293</v>
      </c>
      <c r="M101" s="96">
        <f>+'A4 U závěsné 80'!D24</f>
        <v>0</v>
      </c>
      <c r="N101" s="169">
        <f>+'A4 U závěsné 80'!C25</f>
        <v>293</v>
      </c>
      <c r="O101" s="96">
        <f>+'A4 U závěsné 80'!D25</f>
        <v>0</v>
      </c>
      <c r="P101" s="97">
        <f t="shared" si="1"/>
        <v>0</v>
      </c>
      <c r="Q101" s="98">
        <f t="shared" si="2"/>
        <v>101200</v>
      </c>
      <c r="R101" s="98">
        <f t="shared" si="10"/>
        <v>101200</v>
      </c>
      <c r="S101" s="97">
        <f t="shared" si="9"/>
        <v>0</v>
      </c>
      <c r="T101" s="214"/>
    </row>
    <row r="102" spans="1:20" s="10" customFormat="1" ht="15">
      <c r="A102" s="91">
        <v>98</v>
      </c>
      <c r="B102" s="170" t="s">
        <v>132</v>
      </c>
      <c r="C102" s="93" t="str">
        <f>+'A4 U závěsné rozšířené'!C7</f>
        <v>Závěsné obaly U, A4, rozšířené (22 x 30 cm) - kapacita až 70 listů, 50 mikronů, balení: 50 ks</v>
      </c>
      <c r="D102" s="200">
        <f>+'A4 U závěsné rozšířené'!C12</f>
        <v>0</v>
      </c>
      <c r="E102" s="200">
        <f>+'A4 U závěsné rozšířené'!C11</f>
        <v>0</v>
      </c>
      <c r="F102" s="94" t="str">
        <f>+'A4 U závěsné rozšířené'!C8</f>
        <v>balení</v>
      </c>
      <c r="G102" s="95">
        <f>+'A4 U závěsné rozšířené'!C9</f>
        <v>62</v>
      </c>
      <c r="H102" s="185">
        <f>+'A4 U závěsné rozšířené'!C10</f>
        <v>400</v>
      </c>
      <c r="I102" s="96">
        <f>+'A4 U závěsné rozšířené'!C13</f>
        <v>0</v>
      </c>
      <c r="J102" s="169">
        <f>+'A4 U závěsné rozšířené'!C23</f>
        <v>134</v>
      </c>
      <c r="K102" s="97">
        <f t="shared" si="0"/>
        <v>0</v>
      </c>
      <c r="L102" s="169">
        <f>+'A4 U závěsné rozšířené'!C24</f>
        <v>133</v>
      </c>
      <c r="M102" s="96">
        <f>+'A4 U závěsné rozšířené'!D24</f>
        <v>0</v>
      </c>
      <c r="N102" s="169">
        <f>+'A4 U závěsné rozšířené'!C25</f>
        <v>133</v>
      </c>
      <c r="O102" s="96">
        <f>+'A4 U závěsné rozšířené'!D25</f>
        <v>0</v>
      </c>
      <c r="P102" s="97">
        <f t="shared" si="1"/>
        <v>0</v>
      </c>
      <c r="Q102" s="98">
        <f t="shared" si="2"/>
        <v>24800</v>
      </c>
      <c r="R102" s="98">
        <f t="shared" si="10"/>
        <v>24800</v>
      </c>
      <c r="S102" s="97">
        <f t="shared" si="9"/>
        <v>0</v>
      </c>
      <c r="T102" s="214"/>
    </row>
    <row r="103" spans="1:20" s="10" customFormat="1" ht="15">
      <c r="A103" s="91">
        <v>99</v>
      </c>
      <c r="B103" s="170" t="s">
        <v>132</v>
      </c>
      <c r="C103" s="93" t="str">
        <f>+'A5 U závěsné'!C7</f>
        <v>Závěsné obaly U, A5, 48 mikronů, balení 100 ks</v>
      </c>
      <c r="D103" s="200">
        <f>+'A5 U závěsné'!C12</f>
        <v>0</v>
      </c>
      <c r="E103" s="200">
        <f>+'A5 U závěsné'!C11</f>
        <v>0</v>
      </c>
      <c r="F103" s="94" t="str">
        <f>+'A5 U závěsné'!C8</f>
        <v>balení</v>
      </c>
      <c r="G103" s="95">
        <f>+'A5 U závěsné'!C9</f>
        <v>69</v>
      </c>
      <c r="H103" s="185">
        <f>+'A5 U závěsné'!C10</f>
        <v>120</v>
      </c>
      <c r="I103" s="96">
        <f>+'A5 U závěsné'!C13</f>
        <v>0</v>
      </c>
      <c r="J103" s="169">
        <f>+'A5 U závěsné'!C23</f>
        <v>40</v>
      </c>
      <c r="K103" s="97">
        <f t="shared" si="0"/>
        <v>0</v>
      </c>
      <c r="L103" s="169">
        <f>+'A5 U závěsné'!C24</f>
        <v>40</v>
      </c>
      <c r="M103" s="96">
        <f>+'A5 U závěsné'!D24</f>
        <v>0</v>
      </c>
      <c r="N103" s="169">
        <f>+'A5 U závěsné'!C25</f>
        <v>40</v>
      </c>
      <c r="O103" s="96">
        <f>+'A5 U závěsné'!D25</f>
        <v>0</v>
      </c>
      <c r="P103" s="97">
        <f t="shared" si="1"/>
        <v>0</v>
      </c>
      <c r="Q103" s="98">
        <f t="shared" si="2"/>
        <v>8280</v>
      </c>
      <c r="R103" s="98">
        <f>+Q103-(K128+P103)</f>
        <v>8280</v>
      </c>
      <c r="S103" s="97">
        <f t="shared" si="9"/>
        <v>0</v>
      </c>
      <c r="T103" s="214"/>
    </row>
    <row r="104" spans="1:19" s="104" customFormat="1" ht="15">
      <c r="A104" s="7"/>
      <c r="B104" s="7"/>
      <c r="C104" s="7" t="s">
        <v>44</v>
      </c>
      <c r="D104" s="88"/>
      <c r="E104" s="87"/>
      <c r="F104" s="16"/>
      <c r="G104" s="102"/>
      <c r="H104" s="188"/>
      <c r="I104" s="102"/>
      <c r="J104" s="119"/>
      <c r="K104" s="102">
        <f>SUM(K5:K103)</f>
        <v>0</v>
      </c>
      <c r="L104" s="119"/>
      <c r="M104" s="102"/>
      <c r="N104" s="119"/>
      <c r="O104" s="102"/>
      <c r="P104" s="103">
        <f>SUM(P5:P103)</f>
        <v>0</v>
      </c>
      <c r="Q104" s="103">
        <f>SUM(Q5:Q103)</f>
        <v>1659095</v>
      </c>
      <c r="R104" s="103">
        <f>SUM(R5:R103)</f>
        <v>1659095</v>
      </c>
      <c r="S104" s="103">
        <f>SUM(S5:S103)</f>
        <v>0</v>
      </c>
    </row>
    <row r="105" spans="2:18" s="86" customFormat="1" ht="15">
      <c r="B105" s="105"/>
      <c r="D105" s="106"/>
      <c r="E105" s="106"/>
      <c r="F105" s="107"/>
      <c r="G105" s="108"/>
      <c r="H105" s="189"/>
      <c r="I105" s="108"/>
      <c r="J105" s="120"/>
      <c r="K105" s="109"/>
      <c r="L105" s="120"/>
      <c r="M105" s="108"/>
      <c r="N105" s="120"/>
      <c r="O105" s="108"/>
      <c r="P105" s="109"/>
      <c r="Q105" s="108"/>
      <c r="R105" s="108"/>
    </row>
    <row r="106" spans="2:18" s="86" customFormat="1" ht="15">
      <c r="B106" s="105"/>
      <c r="C106" s="83"/>
      <c r="D106" s="110"/>
      <c r="E106" s="110"/>
      <c r="F106" s="107"/>
      <c r="G106" s="108"/>
      <c r="H106" s="189"/>
      <c r="I106" s="108"/>
      <c r="J106" s="120"/>
      <c r="K106" s="108"/>
      <c r="L106" s="120"/>
      <c r="M106" s="108"/>
      <c r="N106" s="120"/>
      <c r="O106" s="108"/>
      <c r="P106" s="108"/>
      <c r="Q106" s="108"/>
      <c r="R106" s="108"/>
    </row>
    <row r="107" spans="2:18" s="86" customFormat="1" ht="15">
      <c r="B107" s="105"/>
      <c r="D107" s="106"/>
      <c r="E107" s="106"/>
      <c r="F107" s="107"/>
      <c r="G107" s="108"/>
      <c r="H107" s="189"/>
      <c r="I107" s="108"/>
      <c r="J107" s="120"/>
      <c r="K107" s="108"/>
      <c r="L107" s="120"/>
      <c r="M107" s="108"/>
      <c r="N107" s="120"/>
      <c r="O107" s="108"/>
      <c r="P107" s="108"/>
      <c r="Q107" s="108"/>
      <c r="R107" s="108"/>
    </row>
  </sheetData>
  <sheetProtection password="C9D0" sheet="1" objects="1" scenarios="1"/>
  <mergeCells count="1">
    <mergeCell ref="A2:G2"/>
  </mergeCells>
  <printOptions/>
  <pageMargins left="0.4330708661417323" right="0.1968503937007874" top="0.7874015748031497" bottom="0.4330708661417323" header="0.31496062992125984" footer="0.31496062992125984"/>
  <pageSetup fitToHeight="0" fitToWidth="1" horizontalDpi="600" verticalDpi="600" orientation="landscape" paperSize="8" scale="54" r:id="rId1"/>
  <headerFooter>
    <oddFooter>&amp;Cstrana &amp;P 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8" ht="44.25" customHeight="1">
      <c r="A7" s="3" t="s">
        <v>22</v>
      </c>
      <c r="B7" s="66" t="s">
        <v>33</v>
      </c>
      <c r="C7" s="67" t="s">
        <v>110</v>
      </c>
      <c r="D7" s="81"/>
      <c r="E7" s="81"/>
      <c r="F7" s="81"/>
      <c r="G7" s="82"/>
      <c r="H7" s="154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51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117</v>
      </c>
      <c r="D23" s="58">
        <f>+C13</f>
        <v>0</v>
      </c>
      <c r="E23" s="61">
        <f>+C9-D23</f>
        <v>51</v>
      </c>
      <c r="F23" s="61">
        <f>+E23*C23</f>
        <v>5967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117</v>
      </c>
      <c r="D24" s="207">
        <f>+C13</f>
        <v>0</v>
      </c>
      <c r="E24" s="61">
        <f>+C9-D24</f>
        <v>51</v>
      </c>
      <c r="F24" s="61">
        <f>+E24*C24</f>
        <v>5967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116</v>
      </c>
      <c r="D25" s="208">
        <f>+C13</f>
        <v>0</v>
      </c>
      <c r="E25" s="61">
        <f>+C9-D25</f>
        <v>51</v>
      </c>
      <c r="F25" s="61">
        <f>+E25*C25</f>
        <v>5916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350</v>
      </c>
      <c r="D26" s="34"/>
      <c r="E26" s="14"/>
      <c r="F26" s="14">
        <f>SUM(F23:F25)</f>
        <v>17850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210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15.7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2900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967</v>
      </c>
      <c r="D23" s="58">
        <f>+C13</f>
        <v>0</v>
      </c>
      <c r="E23" s="61">
        <f>+C9-D23</f>
        <v>15.7</v>
      </c>
      <c r="F23" s="61">
        <f>+E23*C23</f>
        <v>15181.9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967</v>
      </c>
      <c r="D24" s="207">
        <f>+C13</f>
        <v>0</v>
      </c>
      <c r="E24" s="61">
        <f>+C9-D24</f>
        <v>15.7</v>
      </c>
      <c r="F24" s="61">
        <f>+E24*C24</f>
        <v>15181.9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966</v>
      </c>
      <c r="D25" s="208">
        <f>+C13</f>
        <v>0</v>
      </c>
      <c r="E25" s="61">
        <f>+C9-D25</f>
        <v>15.7</v>
      </c>
      <c r="F25" s="61">
        <f>+E25*C25</f>
        <v>15166.199999999999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2900</v>
      </c>
      <c r="D26" s="34"/>
      <c r="E26" s="14"/>
      <c r="F26" s="14">
        <f>SUM(F23:F25)</f>
        <v>45530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190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64</v>
      </c>
      <c r="D23" s="58">
        <f>+C13</f>
        <v>0</v>
      </c>
      <c r="E23" s="61">
        <f>+C9-D23</f>
        <v>10.5</v>
      </c>
      <c r="F23" s="61">
        <f>+E23*C23</f>
        <v>672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63</v>
      </c>
      <c r="D24" s="207">
        <f>+C13</f>
        <v>0</v>
      </c>
      <c r="E24" s="61">
        <f>+C9-D24</f>
        <v>10.5</v>
      </c>
      <c r="F24" s="61">
        <f>+E24*C24</f>
        <v>661.5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63</v>
      </c>
      <c r="D25" s="208">
        <f>+C13</f>
        <v>0</v>
      </c>
      <c r="E25" s="61">
        <f>+C9-D25</f>
        <v>10.5</v>
      </c>
      <c r="F25" s="61">
        <f>+E25*C25</f>
        <v>661.5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190</v>
      </c>
      <c r="D26" s="34"/>
      <c r="E26" s="14"/>
      <c r="F26" s="14">
        <f>SUM(F23:F25)</f>
        <v>1995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12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620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207</v>
      </c>
      <c r="D23" s="58">
        <f>+C13</f>
        <v>0</v>
      </c>
      <c r="E23" s="61">
        <f>+C9-D23</f>
        <v>12</v>
      </c>
      <c r="F23" s="61">
        <f>+E23*C23</f>
        <v>2484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207</v>
      </c>
      <c r="D24" s="207">
        <f>+C13</f>
        <v>0</v>
      </c>
      <c r="E24" s="61">
        <f>+C9-D24</f>
        <v>12</v>
      </c>
      <c r="F24" s="61">
        <f>+E24*C24</f>
        <v>2484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206</v>
      </c>
      <c r="D25" s="208">
        <f>+C13</f>
        <v>0</v>
      </c>
      <c r="E25" s="61">
        <f>+C9-D25</f>
        <v>12</v>
      </c>
      <c r="F25" s="61">
        <f>+E25*C25</f>
        <v>2472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620</v>
      </c>
      <c r="D26" s="34"/>
      <c r="E26" s="14"/>
      <c r="F26" s="14">
        <f>SUM(F23:F25)</f>
        <v>7440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+CEILING(280*4,10)</f>
        <v>1120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374</v>
      </c>
      <c r="D23" s="58">
        <f>+C13</f>
        <v>0</v>
      </c>
      <c r="E23" s="61">
        <f>+C9-D23</f>
        <v>10</v>
      </c>
      <c r="F23" s="61">
        <f>+E23*C23</f>
        <v>3740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373</v>
      </c>
      <c r="D24" s="207">
        <f>+C13</f>
        <v>0</v>
      </c>
      <c r="E24" s="61">
        <f>+C9-D24</f>
        <v>10</v>
      </c>
      <c r="F24" s="61">
        <f>+E24*C24</f>
        <v>3730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373</v>
      </c>
      <c r="D25" s="208">
        <f>+C13</f>
        <v>0</v>
      </c>
      <c r="E25" s="61">
        <f>+C9-D25</f>
        <v>10</v>
      </c>
      <c r="F25" s="61">
        <f>+E25*C25</f>
        <v>3730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1120</v>
      </c>
      <c r="D26" s="34"/>
      <c r="E26" s="14"/>
      <c r="F26" s="14">
        <f>SUM(F23:F25)</f>
        <v>11200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8" ht="44.25" customHeight="1">
      <c r="A7" s="3" t="s">
        <v>22</v>
      </c>
      <c r="B7" s="66" t="s">
        <v>33</v>
      </c>
      <c r="C7" s="67" t="s">
        <v>114</v>
      </c>
      <c r="D7" s="81"/>
      <c r="E7" s="81"/>
      <c r="F7" s="81"/>
      <c r="G7" s="82"/>
      <c r="H7" s="154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1167</v>
      </c>
      <c r="D23" s="58">
        <f>+C13</f>
        <v>0</v>
      </c>
      <c r="E23" s="61">
        <f>+C9-D23</f>
        <v>6</v>
      </c>
      <c r="F23" s="61">
        <f>+E23*C23</f>
        <v>7002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1167</v>
      </c>
      <c r="D24" s="207">
        <f>+C13</f>
        <v>0</v>
      </c>
      <c r="E24" s="61">
        <f>+C9-D24</f>
        <v>6</v>
      </c>
      <c r="F24" s="61">
        <f>+E24*C24</f>
        <v>7002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1166</v>
      </c>
      <c r="D25" s="208">
        <f>+C13</f>
        <v>0</v>
      </c>
      <c r="E25" s="61">
        <f>+C9-D25</f>
        <v>6</v>
      </c>
      <c r="F25" s="61">
        <f>+E25*C25</f>
        <v>6996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3500</v>
      </c>
      <c r="D26" s="34"/>
      <c r="E26" s="14"/>
      <c r="F26" s="14">
        <f>SUM(F23:F25)</f>
        <v>21000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211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8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1167</v>
      </c>
      <c r="D23" s="58">
        <f>+C13</f>
        <v>0</v>
      </c>
      <c r="E23" s="61">
        <f>+C9-D23</f>
        <v>8</v>
      </c>
      <c r="F23" s="61">
        <f>+E23*C23</f>
        <v>9336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1167</v>
      </c>
      <c r="D24" s="207">
        <f>+C13</f>
        <v>0</v>
      </c>
      <c r="E24" s="61">
        <f>+C9-D24</f>
        <v>8</v>
      </c>
      <c r="F24" s="61">
        <f>+E24*C24</f>
        <v>9336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1166</v>
      </c>
      <c r="D25" s="208">
        <f>+C13</f>
        <v>0</v>
      </c>
      <c r="E25" s="61">
        <f>+C9-D25</f>
        <v>8</v>
      </c>
      <c r="F25" s="61">
        <f>+E25*C25</f>
        <v>9328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3500</v>
      </c>
      <c r="D26" s="34"/>
      <c r="E26" s="14"/>
      <c r="F26" s="14">
        <f>SUM(F23:F25)</f>
        <v>28000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5.3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5.3</v>
      </c>
      <c r="F23" s="61">
        <f>+E23*C23</f>
        <v>1770.2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5.3</v>
      </c>
      <c r="F24" s="61">
        <f>+E24*C24</f>
        <v>1764.8999999999999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5.3</v>
      </c>
      <c r="F25" s="61">
        <f>+E25*C25</f>
        <v>1764.8999999999999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5300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9"/>
      <c r="B2" s="160"/>
      <c r="C2" s="160"/>
      <c r="D2" s="160"/>
      <c r="E2" s="160"/>
      <c r="F2" s="160"/>
      <c r="G2" s="160"/>
    </row>
    <row r="3" spans="1:7" ht="23.4">
      <c r="A3" s="50" t="s">
        <v>29</v>
      </c>
      <c r="B3" s="160"/>
      <c r="C3" s="160"/>
      <c r="D3" s="160"/>
      <c r="E3" s="160"/>
      <c r="F3" s="160"/>
      <c r="G3" s="16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212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267</v>
      </c>
      <c r="D23" s="58">
        <f>+C13</f>
        <v>0</v>
      </c>
      <c r="E23" s="61">
        <f>+C9-D23</f>
        <v>10</v>
      </c>
      <c r="F23" s="61">
        <f>+E23*C23</f>
        <v>2670</v>
      </c>
      <c r="G23" s="30" t="s">
        <v>169</v>
      </c>
    </row>
    <row r="24" spans="1:7" ht="46.5" customHeight="1">
      <c r="A24" s="132">
        <v>9</v>
      </c>
      <c r="B24" s="12" t="s">
        <v>57</v>
      </c>
      <c r="C24" s="206">
        <f>+ROUND((C10-C23)/2,0)</f>
        <v>267</v>
      </c>
      <c r="D24" s="207">
        <f>+C13</f>
        <v>0</v>
      </c>
      <c r="E24" s="61">
        <f>+C9-D24</f>
        <v>10</v>
      </c>
      <c r="F24" s="61">
        <f>+E24*C24</f>
        <v>2670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266</v>
      </c>
      <c r="D25" s="208">
        <f>+C13</f>
        <v>0</v>
      </c>
      <c r="E25" s="61">
        <f>+C9-D25</f>
        <v>10</v>
      </c>
      <c r="F25" s="61">
        <f>+E25*C25</f>
        <v>2660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800</v>
      </c>
      <c r="D26" s="34"/>
      <c r="E26" s="14"/>
      <c r="F26" s="14">
        <f>SUM(F23:F25)</f>
        <v>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9"/>
      <c r="B2" s="160"/>
      <c r="C2" s="160"/>
      <c r="D2" s="160"/>
      <c r="E2" s="160"/>
      <c r="F2" s="160"/>
      <c r="G2" s="160"/>
    </row>
    <row r="3" spans="1:7" ht="23.4">
      <c r="A3" s="50" t="s">
        <v>29</v>
      </c>
      <c r="B3" s="160"/>
      <c r="C3" s="160"/>
      <c r="D3" s="160"/>
      <c r="E3" s="160"/>
      <c r="F3" s="160"/>
      <c r="G3" s="16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216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67</v>
      </c>
      <c r="D23" s="58">
        <f>+C13</f>
        <v>0</v>
      </c>
      <c r="E23" s="61">
        <f>+C9-D23</f>
        <v>40</v>
      </c>
      <c r="F23" s="61">
        <f>+E23*C23</f>
        <v>2680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67</v>
      </c>
      <c r="D24" s="207">
        <f>+C13</f>
        <v>0</v>
      </c>
      <c r="E24" s="61">
        <f>+C9-D24</f>
        <v>40</v>
      </c>
      <c r="F24" s="61">
        <f>+E24*C24</f>
        <v>2680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</v>
      </c>
      <c r="D25" s="208">
        <f>+C13</f>
        <v>0</v>
      </c>
      <c r="E25" s="61">
        <f>+C9-D25</f>
        <v>40</v>
      </c>
      <c r="F25" s="61">
        <f>+E25*C25</f>
        <v>2640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</v>
      </c>
      <c r="D26" s="34"/>
      <c r="E26" s="14"/>
      <c r="F26" s="14">
        <f>SUM(F23:F25)</f>
        <v>8000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J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79"/>
      <c r="B2" s="80"/>
      <c r="C2" s="80"/>
      <c r="D2" s="80"/>
      <c r="E2" s="80"/>
      <c r="F2" s="80"/>
      <c r="G2" s="80"/>
    </row>
    <row r="3" spans="1:7" ht="23.4">
      <c r="A3" s="50" t="s">
        <v>29</v>
      </c>
      <c r="B3" s="80"/>
      <c r="C3" s="80"/>
      <c r="D3" s="80"/>
      <c r="E3" s="80"/>
      <c r="F3" s="80"/>
      <c r="G3" s="8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51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11</v>
      </c>
      <c r="D9" s="70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</v>
      </c>
      <c r="D10" s="71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192" t="s">
        <v>166</v>
      </c>
      <c r="B17" s="192"/>
      <c r="C17" s="192"/>
      <c r="D17" s="192"/>
      <c r="E17" s="192"/>
      <c r="F17" s="192"/>
      <c r="G17" s="192"/>
    </row>
    <row r="18" spans="1:10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  <c r="H18" s="5"/>
      <c r="I18" s="5"/>
      <c r="J18" s="5"/>
    </row>
    <row r="19" spans="1:9" s="13" customFormat="1" ht="65.25" customHeight="1">
      <c r="A19" s="314"/>
      <c r="B19" s="315"/>
      <c r="C19" s="315"/>
      <c r="D19" s="315"/>
      <c r="E19" s="315"/>
      <c r="F19" s="315"/>
      <c r="G19" s="316"/>
      <c r="H19" s="5"/>
      <c r="I19" s="5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5" customHeight="1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11</v>
      </c>
      <c r="F23" s="61">
        <f>+E23*C23</f>
        <v>374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11</v>
      </c>
      <c r="F24" s="61">
        <f>+E24*C24</f>
        <v>363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11</v>
      </c>
      <c r="F25" s="61">
        <f>+E25*C25</f>
        <v>363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1100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5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78"/>
    </row>
  </sheetData>
  <sheetProtection password="C980" sheet="1" objects="1" scenarios="1"/>
  <mergeCells count="5">
    <mergeCell ref="B30:F32"/>
    <mergeCell ref="A1:G1"/>
    <mergeCell ref="A5:G5"/>
    <mergeCell ref="A16:G16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3.4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CEILING(29*4,10)</f>
        <v>120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40</v>
      </c>
      <c r="D23" s="58">
        <f>+C13</f>
        <v>0</v>
      </c>
      <c r="E23" s="61">
        <f>+C9-D23</f>
        <v>3.4</v>
      </c>
      <c r="F23" s="61">
        <f>+E23*C23</f>
        <v>136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40</v>
      </c>
      <c r="D24" s="207">
        <f>+C13</f>
        <v>0</v>
      </c>
      <c r="E24" s="61">
        <f>+C9-D24</f>
        <v>3.4</v>
      </c>
      <c r="F24" s="61">
        <f>+E24*C24</f>
        <v>136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40</v>
      </c>
      <c r="D25" s="208">
        <f>+C13</f>
        <v>0</v>
      </c>
      <c r="E25" s="61">
        <f>+C9-D25</f>
        <v>3.4</v>
      </c>
      <c r="F25" s="61">
        <f>+E25*C25</f>
        <v>136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120</v>
      </c>
      <c r="D26" s="34"/>
      <c r="E26" s="14"/>
      <c r="F26" s="14">
        <f>SUM(F23:F25)</f>
        <v>408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549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400</v>
      </c>
      <c r="D23" s="58">
        <f>+C13</f>
        <v>0</v>
      </c>
      <c r="E23" s="61">
        <f>+C9-D23</f>
        <v>3</v>
      </c>
      <c r="F23" s="61">
        <f>+E23*C23</f>
        <v>1200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400</v>
      </c>
      <c r="D24" s="207">
        <f>+C13</f>
        <v>0</v>
      </c>
      <c r="E24" s="61">
        <f>+C9-D24</f>
        <v>3</v>
      </c>
      <c r="F24" s="61">
        <f>+E24*C24</f>
        <v>1200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400</v>
      </c>
      <c r="D25" s="208">
        <f>+C13</f>
        <v>0</v>
      </c>
      <c r="E25" s="61">
        <f>+C9-D25</f>
        <v>3</v>
      </c>
      <c r="F25" s="61">
        <f>+E25*C25</f>
        <v>1200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1200</v>
      </c>
      <c r="D26" s="34"/>
      <c r="E26" s="14"/>
      <c r="F26" s="14">
        <f>SUM(F23:F25)</f>
        <v>3600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667</v>
      </c>
      <c r="D23" s="58">
        <f>+C13</f>
        <v>0</v>
      </c>
      <c r="E23" s="61">
        <f>+C9-D23</f>
        <v>3.5</v>
      </c>
      <c r="F23" s="61">
        <f>+E23*C23</f>
        <v>2334.5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667</v>
      </c>
      <c r="D24" s="207">
        <f>+C13</f>
        <v>0</v>
      </c>
      <c r="E24" s="61">
        <f>+C9-D24</f>
        <v>3.5</v>
      </c>
      <c r="F24" s="61">
        <f>+E24*C24</f>
        <v>2334.5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666</v>
      </c>
      <c r="D25" s="208">
        <f>+C13</f>
        <v>0</v>
      </c>
      <c r="E25" s="61">
        <f>+C9-D25</f>
        <v>3.5</v>
      </c>
      <c r="F25" s="61">
        <f>+E25*C25</f>
        <v>2331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2000</v>
      </c>
      <c r="D26" s="34"/>
      <c r="E26" s="14"/>
      <c r="F26" s="14">
        <f>SUM(F23:F25)</f>
        <v>7000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267</v>
      </c>
      <c r="D23" s="58">
        <f>+C13</f>
        <v>0</v>
      </c>
      <c r="E23" s="61">
        <f>+C9-D23</f>
        <v>20</v>
      </c>
      <c r="F23" s="61">
        <f>+E23*C23</f>
        <v>5340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267</v>
      </c>
      <c r="D24" s="207">
        <f>+C13</f>
        <v>0</v>
      </c>
      <c r="E24" s="61">
        <f>+C9-D24</f>
        <v>20</v>
      </c>
      <c r="F24" s="61">
        <f>+E24*C24</f>
        <v>5340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266</v>
      </c>
      <c r="D25" s="208">
        <f>+C13</f>
        <v>0</v>
      </c>
      <c r="E25" s="61">
        <f>+C9-D25</f>
        <v>20</v>
      </c>
      <c r="F25" s="61">
        <f>+E25*C25</f>
        <v>5320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800</v>
      </c>
      <c r="D26" s="34"/>
      <c r="E26" s="14"/>
      <c r="F26" s="14">
        <f>SUM(F23:F25)</f>
        <v>16000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  <pageSetUpPr fitToPage="1"/>
  </sheetPr>
  <dimension ref="A1:G32"/>
  <sheetViews>
    <sheetView workbookViewId="0" topLeftCell="A4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213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CEILING(280*4,10)</f>
        <v>1120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374</v>
      </c>
      <c r="D23" s="58">
        <f>+C13</f>
        <v>0</v>
      </c>
      <c r="E23" s="61">
        <f>+C9-D23</f>
        <v>7</v>
      </c>
      <c r="F23" s="61">
        <f>+E23*C23</f>
        <v>2618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373</v>
      </c>
      <c r="D24" s="207">
        <f>+C13</f>
        <v>0</v>
      </c>
      <c r="E24" s="61">
        <f>+C9-D24</f>
        <v>7</v>
      </c>
      <c r="F24" s="61">
        <f>+E24*C24</f>
        <v>2611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373</v>
      </c>
      <c r="D25" s="208">
        <f>+C13</f>
        <v>0</v>
      </c>
      <c r="E25" s="61">
        <f>+C9-D25</f>
        <v>7</v>
      </c>
      <c r="F25" s="61">
        <f>+E25*C25</f>
        <v>2611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1120</v>
      </c>
      <c r="D26" s="34"/>
      <c r="E26" s="14"/>
      <c r="F26" s="14">
        <f>SUM(F23:F25)</f>
        <v>7840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549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6.5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450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150</v>
      </c>
      <c r="D23" s="58">
        <f>+C13</f>
        <v>0</v>
      </c>
      <c r="E23" s="61">
        <f>+C9-D23</f>
        <v>6.5</v>
      </c>
      <c r="F23" s="61">
        <f>+E23*C23</f>
        <v>975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150</v>
      </c>
      <c r="D24" s="207">
        <f>+C13</f>
        <v>0</v>
      </c>
      <c r="E24" s="61">
        <f>+C9-D24</f>
        <v>6.5</v>
      </c>
      <c r="F24" s="61">
        <f>+E24*C24</f>
        <v>975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150</v>
      </c>
      <c r="D25" s="208">
        <f>+C13</f>
        <v>0</v>
      </c>
      <c r="E25" s="61">
        <f>+C9-D25</f>
        <v>6.5</v>
      </c>
      <c r="F25" s="61">
        <f>+E25*C25</f>
        <v>975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450</v>
      </c>
      <c r="D26" s="34"/>
      <c r="E26" s="14"/>
      <c r="F26" s="14">
        <f>SUM(F23:F25)</f>
        <v>2925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106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834</v>
      </c>
      <c r="D23" s="58">
        <f>+C13</f>
        <v>0</v>
      </c>
      <c r="E23" s="61">
        <f>+C9-D23</f>
        <v>7</v>
      </c>
      <c r="F23" s="61">
        <f>+E23*C23</f>
        <v>5838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833</v>
      </c>
      <c r="D24" s="207">
        <f>+C13</f>
        <v>0</v>
      </c>
      <c r="E24" s="61">
        <f>+C9-D24</f>
        <v>7</v>
      </c>
      <c r="F24" s="61">
        <f>+E24*C24</f>
        <v>5831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833</v>
      </c>
      <c r="D25" s="208">
        <f>+C13</f>
        <v>0</v>
      </c>
      <c r="E25" s="61">
        <f>+C9-D25</f>
        <v>7</v>
      </c>
      <c r="F25" s="61">
        <f>+E25*C25</f>
        <v>5831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2500</v>
      </c>
      <c r="D26" s="34"/>
      <c r="E26" s="14"/>
      <c r="F26" s="14">
        <f>SUM(F23:F25)</f>
        <v>17500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107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4500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1500</v>
      </c>
      <c r="D23" s="58">
        <f>+C13</f>
        <v>0</v>
      </c>
      <c r="E23" s="61">
        <f>+C9-D23</f>
        <v>10</v>
      </c>
      <c r="F23" s="61">
        <f>+E23*C23</f>
        <v>15000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1500</v>
      </c>
      <c r="D24" s="207">
        <f>+C13</f>
        <v>0</v>
      </c>
      <c r="E24" s="61">
        <f>+C9-D24</f>
        <v>10</v>
      </c>
      <c r="F24" s="61">
        <f>+E24*C24</f>
        <v>15000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1500</v>
      </c>
      <c r="D25" s="208">
        <f>+C13</f>
        <v>0</v>
      </c>
      <c r="E25" s="61">
        <f>+C9-D25</f>
        <v>10</v>
      </c>
      <c r="F25" s="61">
        <f>+E25*C25</f>
        <v>15000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4500</v>
      </c>
      <c r="D26" s="34"/>
      <c r="E26" s="14"/>
      <c r="F26" s="14">
        <f>SUM(F23:F25)</f>
        <v>45000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8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699890613556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25"/>
      <c r="B2" s="126"/>
      <c r="C2" s="126"/>
      <c r="D2" s="126"/>
      <c r="E2" s="126"/>
      <c r="F2" s="126"/>
      <c r="G2" s="126"/>
    </row>
    <row r="3" spans="1:7" ht="23.4">
      <c r="A3" s="50" t="s">
        <v>29</v>
      </c>
      <c r="B3" s="126"/>
      <c r="C3" s="126"/>
      <c r="D3" s="126"/>
      <c r="E3" s="126"/>
      <c r="F3" s="126"/>
      <c r="G3" s="12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108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184</v>
      </c>
      <c r="D23" s="58">
        <f>+C13</f>
        <v>0</v>
      </c>
      <c r="E23" s="61">
        <f>+C9-D23</f>
        <v>30</v>
      </c>
      <c r="F23" s="61">
        <f>+E23*C23</f>
        <v>5520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183</v>
      </c>
      <c r="D24" s="207">
        <f>+C13</f>
        <v>0</v>
      </c>
      <c r="E24" s="61">
        <f>+C9-D24</f>
        <v>30</v>
      </c>
      <c r="F24" s="61">
        <f>+E24*C24</f>
        <v>5490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183</v>
      </c>
      <c r="D25" s="208">
        <f>+C13</f>
        <v>0</v>
      </c>
      <c r="E25" s="61">
        <f>+C9-D25</f>
        <v>30</v>
      </c>
      <c r="F25" s="61">
        <f>+E25*C25</f>
        <v>5490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550</v>
      </c>
      <c r="D26" s="34"/>
      <c r="E26" s="14"/>
      <c r="F26" s="14">
        <f>SUM(F23:F25)</f>
        <v>16500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8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93"/>
      <c r="B2" s="194"/>
      <c r="C2" s="194"/>
      <c r="D2" s="194"/>
      <c r="E2" s="194"/>
      <c r="F2" s="194"/>
      <c r="G2" s="194"/>
    </row>
    <row r="3" spans="1:7" ht="23.4">
      <c r="A3" s="50" t="s">
        <v>29</v>
      </c>
      <c r="B3" s="194"/>
      <c r="C3" s="194"/>
      <c r="D3" s="194"/>
      <c r="E3" s="194"/>
      <c r="F3" s="194"/>
      <c r="G3" s="194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2.2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CEILING(6533*4,10)</f>
        <v>26140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8714</v>
      </c>
      <c r="D23" s="58">
        <f>+C13</f>
        <v>0</v>
      </c>
      <c r="E23" s="61">
        <f>+C9-D23</f>
        <v>2.2</v>
      </c>
      <c r="F23" s="61">
        <f>+E23*C23</f>
        <v>19170.800000000003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8713</v>
      </c>
      <c r="D24" s="207">
        <f>+C13</f>
        <v>0</v>
      </c>
      <c r="E24" s="61">
        <f>+C9-D24</f>
        <v>2.2</v>
      </c>
      <c r="F24" s="61">
        <f>+E24*C24</f>
        <v>19168.600000000002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8713</v>
      </c>
      <c r="D25" s="208">
        <f>+C13</f>
        <v>0</v>
      </c>
      <c r="E25" s="61">
        <f>+C9-D25</f>
        <v>2.2</v>
      </c>
      <c r="F25" s="61">
        <f>+E25*C25</f>
        <v>19168.600000000002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26140</v>
      </c>
      <c r="D26" s="34"/>
      <c r="E26" s="14"/>
      <c r="F26" s="14">
        <f>SUM(F23:F25)</f>
        <v>57508.000000000015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5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zoomScale="93" zoomScaleNormal="93"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79"/>
      <c r="B2" s="80"/>
      <c r="C2" s="80"/>
      <c r="D2" s="80"/>
      <c r="E2" s="80"/>
      <c r="F2" s="80"/>
      <c r="G2" s="80"/>
    </row>
    <row r="3" spans="1:7" ht="23.4">
      <c r="A3" s="50" t="s">
        <v>29</v>
      </c>
      <c r="B3" s="80"/>
      <c r="C3" s="80"/>
      <c r="D3" s="80"/>
      <c r="E3" s="80"/>
      <c r="F3" s="80"/>
      <c r="G3" s="8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70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1.8</v>
      </c>
      <c r="D9" s="70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4800</v>
      </c>
      <c r="D10" s="71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1600</v>
      </c>
      <c r="D23" s="58">
        <f>+C13</f>
        <v>0</v>
      </c>
      <c r="E23" s="61">
        <f>+C9-D23</f>
        <v>1.8</v>
      </c>
      <c r="F23" s="61">
        <f>+E23*C23</f>
        <v>2880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1600</v>
      </c>
      <c r="D24" s="207">
        <f>+C13</f>
        <v>0</v>
      </c>
      <c r="E24" s="61">
        <f>+C9-D24</f>
        <v>1.8</v>
      </c>
      <c r="F24" s="61">
        <f>+E24*C24</f>
        <v>2880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1600</v>
      </c>
      <c r="D25" s="208">
        <f>+C13</f>
        <v>0</v>
      </c>
      <c r="E25" s="61">
        <f>+C9-D25</f>
        <v>1.8</v>
      </c>
      <c r="F25" s="61">
        <f>+E25*C25</f>
        <v>2880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4800</v>
      </c>
      <c r="D26" s="34"/>
      <c r="E26" s="14"/>
      <c r="F26" s="14">
        <f>SUM(F23:F25)</f>
        <v>8640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5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78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214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17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117</v>
      </c>
      <c r="D23" s="58">
        <f>+C13</f>
        <v>0</v>
      </c>
      <c r="E23" s="61">
        <f>+C9-D23</f>
        <v>17</v>
      </c>
      <c r="F23" s="61">
        <f>+E23*C23</f>
        <v>1989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117</v>
      </c>
      <c r="D24" s="207">
        <f>+C13</f>
        <v>0</v>
      </c>
      <c r="E24" s="61">
        <f>+C9-D24</f>
        <v>17</v>
      </c>
      <c r="F24" s="61">
        <f>+E24*C24</f>
        <v>1989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116</v>
      </c>
      <c r="D25" s="208">
        <f>+C13</f>
        <v>0</v>
      </c>
      <c r="E25" s="61">
        <f>+C9-D25</f>
        <v>17</v>
      </c>
      <c r="F25" s="61">
        <f>+E25*C25</f>
        <v>1972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350</v>
      </c>
      <c r="D26" s="34"/>
      <c r="E26" s="14"/>
      <c r="F26" s="14">
        <f>SUM(F23:F25)</f>
        <v>5950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967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3100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1034</v>
      </c>
      <c r="D23" s="58">
        <f>+C13</f>
        <v>0</v>
      </c>
      <c r="E23" s="61">
        <f>+C9-D23</f>
        <v>1.5</v>
      </c>
      <c r="F23" s="61">
        <f>+E23*C23</f>
        <v>1551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1033</v>
      </c>
      <c r="D24" s="207">
        <f>+C13</f>
        <v>0</v>
      </c>
      <c r="E24" s="61">
        <f>+C9-D24</f>
        <v>1.5</v>
      </c>
      <c r="F24" s="61">
        <f>+E24*C24</f>
        <v>1549.5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1033</v>
      </c>
      <c r="D25" s="208">
        <f>+C13</f>
        <v>0</v>
      </c>
      <c r="E25" s="61">
        <f>+C9-D25</f>
        <v>1.5</v>
      </c>
      <c r="F25" s="61">
        <f>+E25*C25</f>
        <v>1549.5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3100</v>
      </c>
      <c r="D26" s="34"/>
      <c r="E26" s="14"/>
      <c r="F26" s="14">
        <f>SUM(F23:F25)</f>
        <v>4650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67</v>
      </c>
      <c r="D23" s="58">
        <f>+C13</f>
        <v>0</v>
      </c>
      <c r="E23" s="61">
        <f>+C9-D23</f>
        <v>35</v>
      </c>
      <c r="F23" s="61">
        <f>+E23*C23</f>
        <v>2345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67</v>
      </c>
      <c r="D24" s="207">
        <f>+C13</f>
        <v>0</v>
      </c>
      <c r="E24" s="61">
        <f>+C9-D24</f>
        <v>35</v>
      </c>
      <c r="F24" s="61">
        <f>+E24*C24</f>
        <v>2345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</v>
      </c>
      <c r="D25" s="208">
        <f>+C13</f>
        <v>0</v>
      </c>
      <c r="E25" s="61">
        <f>+C9-D25</f>
        <v>35</v>
      </c>
      <c r="F25" s="61">
        <f>+E25*C25</f>
        <v>2310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</v>
      </c>
      <c r="D26" s="34"/>
      <c r="E26" s="14"/>
      <c r="F26" s="14">
        <f>SUM(F23:F25)</f>
        <v>7000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CEILING(24*4,10)</f>
        <v>100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40</v>
      </c>
      <c r="F23" s="61">
        <f>+E23*C23</f>
        <v>1360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40</v>
      </c>
      <c r="F24" s="61">
        <f>+E24*C24</f>
        <v>1320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40</v>
      </c>
      <c r="F25" s="61">
        <f>+E25*C25</f>
        <v>1320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4000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267</v>
      </c>
      <c r="D23" s="58">
        <f>+C13</f>
        <v>0</v>
      </c>
      <c r="E23" s="61">
        <f>+C9-D23</f>
        <v>40</v>
      </c>
      <c r="F23" s="61">
        <f>+E23*C23</f>
        <v>10680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267</v>
      </c>
      <c r="D24" s="207">
        <f>+C13</f>
        <v>0</v>
      </c>
      <c r="E24" s="61">
        <f>+C9-D24</f>
        <v>40</v>
      </c>
      <c r="F24" s="61">
        <f>+E24*C24</f>
        <v>10680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266</v>
      </c>
      <c r="D25" s="208">
        <f>+C13</f>
        <v>0</v>
      </c>
      <c r="E25" s="61">
        <f>+C9-D25</f>
        <v>40</v>
      </c>
      <c r="F25" s="61">
        <f>+E25*C25</f>
        <v>10640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800</v>
      </c>
      <c r="D26" s="34"/>
      <c r="E26" s="14"/>
      <c r="F26" s="14">
        <f>SUM(F23:F25)</f>
        <v>32000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160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54</v>
      </c>
      <c r="D23" s="58">
        <f>+C13</f>
        <v>0</v>
      </c>
      <c r="E23" s="61">
        <f>+C9-D23</f>
        <v>70</v>
      </c>
      <c r="F23" s="61">
        <f>+E23*C23</f>
        <v>3780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53</v>
      </c>
      <c r="D24" s="207">
        <f>+C13</f>
        <v>0</v>
      </c>
      <c r="E24" s="61">
        <f>+C9-D24</f>
        <v>70</v>
      </c>
      <c r="F24" s="61">
        <f>+E24*C24</f>
        <v>3710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53</v>
      </c>
      <c r="D25" s="208">
        <f>+C13</f>
        <v>0</v>
      </c>
      <c r="E25" s="61">
        <f>+C9-D25</f>
        <v>70</v>
      </c>
      <c r="F25" s="61">
        <f>+E25*C25</f>
        <v>3710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160</v>
      </c>
      <c r="D26" s="34"/>
      <c r="E26" s="14"/>
      <c r="F26" s="14">
        <f>SUM(F23:F25)</f>
        <v>11200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300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100</v>
      </c>
      <c r="D23" s="58">
        <f>+C13</f>
        <v>0</v>
      </c>
      <c r="E23" s="61">
        <f>+C9-D23</f>
        <v>50</v>
      </c>
      <c r="F23" s="61">
        <f>+E23*C23</f>
        <v>5000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100</v>
      </c>
      <c r="D24" s="207">
        <f>+C13</f>
        <v>0</v>
      </c>
      <c r="E24" s="61">
        <f>+C9-D24</f>
        <v>50</v>
      </c>
      <c r="F24" s="61">
        <f>+E24*C24</f>
        <v>5000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100</v>
      </c>
      <c r="D25" s="208">
        <f>+C13</f>
        <v>0</v>
      </c>
      <c r="E25" s="61">
        <f>+C9-D25</f>
        <v>50</v>
      </c>
      <c r="F25" s="61">
        <f>+E25*C25</f>
        <v>5000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300</v>
      </c>
      <c r="D26" s="34"/>
      <c r="E26" s="14"/>
      <c r="F26" s="14">
        <f>SUM(F23:F25)</f>
        <v>15000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 sort="0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28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600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200</v>
      </c>
      <c r="D23" s="58">
        <f>+C13</f>
        <v>0</v>
      </c>
      <c r="E23" s="61">
        <f>+C9-D23</f>
        <v>28</v>
      </c>
      <c r="F23" s="61">
        <f>+E23*C23</f>
        <v>5600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200</v>
      </c>
      <c r="D24" s="207">
        <f>+C13</f>
        <v>0</v>
      </c>
      <c r="E24" s="61">
        <f>+C9-D24</f>
        <v>28</v>
      </c>
      <c r="F24" s="61">
        <f>+E24*C24</f>
        <v>5600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200</v>
      </c>
      <c r="D25" s="208">
        <f>+C13</f>
        <v>0</v>
      </c>
      <c r="E25" s="61">
        <f>+C9-D25</f>
        <v>28</v>
      </c>
      <c r="F25" s="61">
        <f>+E25*C25</f>
        <v>5600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600</v>
      </c>
      <c r="D26" s="34"/>
      <c r="E26" s="14"/>
      <c r="F26" s="14">
        <f>SUM(F23:F25)</f>
        <v>16800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89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CEILING(138*4,10)</f>
        <v>560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187</v>
      </c>
      <c r="D23" s="58">
        <f>+C13</f>
        <v>0</v>
      </c>
      <c r="E23" s="61">
        <f>+C9-D23</f>
        <v>30</v>
      </c>
      <c r="F23" s="61">
        <f>+E23*C23</f>
        <v>5610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187</v>
      </c>
      <c r="D24" s="207">
        <f>+C13</f>
        <v>0</v>
      </c>
      <c r="E24" s="61">
        <f>+C9-D24</f>
        <v>30</v>
      </c>
      <c r="F24" s="61">
        <f>+E24*C24</f>
        <v>5610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186</v>
      </c>
      <c r="D25" s="208">
        <f>+C13</f>
        <v>0</v>
      </c>
      <c r="E25" s="61">
        <f>+C9-D25</f>
        <v>30</v>
      </c>
      <c r="F25" s="61">
        <f>+E25*C25</f>
        <v>5580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560</v>
      </c>
      <c r="D26" s="34"/>
      <c r="E26" s="14"/>
      <c r="F26" s="14">
        <f>SUM(F23:F25)</f>
        <v>16800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B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37.5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37.5</v>
      </c>
      <c r="F23" s="61">
        <f>+E23*C23</f>
        <v>6262.5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37.5</v>
      </c>
      <c r="F24" s="61">
        <f>+E24*C24</f>
        <v>6262.5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37.5</v>
      </c>
      <c r="F25" s="61">
        <f>+E25*C25</f>
        <v>6225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18750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79"/>
      <c r="B2" s="80"/>
      <c r="C2" s="80"/>
      <c r="D2" s="80"/>
      <c r="E2" s="80"/>
      <c r="F2" s="80"/>
      <c r="G2" s="80"/>
    </row>
    <row r="3" spans="1:7" ht="23.4">
      <c r="A3" s="50" t="s">
        <v>29</v>
      </c>
      <c r="B3" s="80"/>
      <c r="C3" s="80"/>
      <c r="D3" s="80"/>
      <c r="E3" s="80"/>
      <c r="F3" s="80"/>
      <c r="G3" s="8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69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3500</v>
      </c>
      <c r="D23" s="58">
        <f>+C13</f>
        <v>0</v>
      </c>
      <c r="E23" s="61">
        <f>+C9-D23</f>
        <v>3.5</v>
      </c>
      <c r="F23" s="61">
        <f>+E23*C23</f>
        <v>12250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3500</v>
      </c>
      <c r="D24" s="207">
        <f>+C13</f>
        <v>0</v>
      </c>
      <c r="E24" s="61">
        <f>+C9-D24</f>
        <v>3.5</v>
      </c>
      <c r="F24" s="61">
        <f>+E24*C24</f>
        <v>12250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3500</v>
      </c>
      <c r="D25" s="208">
        <f>+C13</f>
        <v>0</v>
      </c>
      <c r="E25" s="61">
        <f>+C9-D25</f>
        <v>3.5</v>
      </c>
      <c r="F25" s="61">
        <f>+E25*C25</f>
        <v>12250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10500</v>
      </c>
      <c r="D26" s="34"/>
      <c r="E26" s="14"/>
      <c r="F26" s="14">
        <f>SUM(F23:F25)</f>
        <v>36750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5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78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22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22</v>
      </c>
      <c r="F23" s="61">
        <f>+E23*C23</f>
        <v>3674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22</v>
      </c>
      <c r="F24" s="61">
        <f>+E24*C24</f>
        <v>3674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22</v>
      </c>
      <c r="F25" s="61">
        <f>+E25*C25</f>
        <v>3652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11000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45</v>
      </c>
      <c r="F23" s="61">
        <f>+E23*C23</f>
        <v>15030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45</v>
      </c>
      <c r="F24" s="61">
        <f>+E24*C24</f>
        <v>14985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45</v>
      </c>
      <c r="F25" s="61">
        <f>+E25*C25</f>
        <v>14985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45000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35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f>CEILING(284*4,10)</f>
        <v>1140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380</v>
      </c>
      <c r="D23" s="58">
        <f>+C13</f>
        <v>0</v>
      </c>
      <c r="E23" s="61">
        <f>+C9-D23</f>
        <v>35</v>
      </c>
      <c r="F23" s="61">
        <f>+E23*C23</f>
        <v>13300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380</v>
      </c>
      <c r="D24" s="207">
        <f>+C13</f>
        <v>0</v>
      </c>
      <c r="E24" s="61">
        <f>+C9-D24</f>
        <v>35</v>
      </c>
      <c r="F24" s="61">
        <f>+E24*C24</f>
        <v>13300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380</v>
      </c>
      <c r="D25" s="208">
        <f>+C13</f>
        <v>0</v>
      </c>
      <c r="E25" s="61">
        <f>+C9-D25</f>
        <v>35</v>
      </c>
      <c r="F25" s="61">
        <f>+E25*C25</f>
        <v>13300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1140</v>
      </c>
      <c r="D26" s="34"/>
      <c r="E26" s="14"/>
      <c r="F26" s="14">
        <f>SUM(F23:F25)</f>
        <v>39900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50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50</v>
      </c>
      <c r="D23" s="58">
        <f>+C13</f>
        <v>0</v>
      </c>
      <c r="E23" s="61">
        <f>+C9-D23</f>
        <v>50</v>
      </c>
      <c r="F23" s="61">
        <f>+E23*C23</f>
        <v>2500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50</v>
      </c>
      <c r="D24" s="207">
        <f>+C13</f>
        <v>0</v>
      </c>
      <c r="E24" s="61">
        <f>+C9-D24</f>
        <v>50</v>
      </c>
      <c r="F24" s="61">
        <f>+E24*C24</f>
        <v>2500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50</v>
      </c>
      <c r="D25" s="208">
        <f>+C13</f>
        <v>0</v>
      </c>
      <c r="E25" s="61">
        <f>+C9-D25</f>
        <v>50</v>
      </c>
      <c r="F25" s="61">
        <f>+E25*C25</f>
        <v>2500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150</v>
      </c>
      <c r="D26" s="34"/>
      <c r="E26" s="14"/>
      <c r="F26" s="14">
        <f>SUM(F23:F25)</f>
        <v>7500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86</v>
      </c>
      <c r="D9" s="216"/>
      <c r="E9" s="216"/>
      <c r="F9" s="70"/>
      <c r="G9" s="70"/>
    </row>
    <row r="10" spans="1:7" s="9" customFormat="1" ht="60" customHeight="1">
      <c r="A10" s="129">
        <v>3</v>
      </c>
      <c r="B10" s="11" t="s">
        <v>53</v>
      </c>
      <c r="C10" s="60">
        <v>100</v>
      </c>
      <c r="D10" s="216"/>
      <c r="E10" s="216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86</v>
      </c>
      <c r="F23" s="61">
        <f>+E23*C23</f>
        <v>2924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86</v>
      </c>
      <c r="F24" s="61">
        <f>+E24*C24</f>
        <v>2838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86</v>
      </c>
      <c r="F25" s="61">
        <f>+E25*C25</f>
        <v>2838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8600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B3AF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70</v>
      </c>
      <c r="D9" s="216"/>
      <c r="E9" s="216"/>
      <c r="F9" s="70"/>
      <c r="G9" s="70"/>
    </row>
    <row r="10" spans="1:7" s="9" customFormat="1" ht="60" customHeight="1">
      <c r="A10" s="129">
        <v>3</v>
      </c>
      <c r="B10" s="11" t="s">
        <v>53</v>
      </c>
      <c r="C10" s="60">
        <v>100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34</v>
      </c>
      <c r="D23" s="58">
        <f>+C13</f>
        <v>0</v>
      </c>
      <c r="E23" s="61">
        <f>+C9-D23</f>
        <v>70</v>
      </c>
      <c r="F23" s="61">
        <f>+E23*C23</f>
        <v>2380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</v>
      </c>
      <c r="D24" s="207">
        <f>+C13</f>
        <v>0</v>
      </c>
      <c r="E24" s="61">
        <f>+C9-D24</f>
        <v>70</v>
      </c>
      <c r="F24" s="61">
        <f>+E24*C24</f>
        <v>2310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</v>
      </c>
      <c r="D25" s="208">
        <f>+C13</f>
        <v>0</v>
      </c>
      <c r="E25" s="61">
        <f>+C9-D25</f>
        <v>70</v>
      </c>
      <c r="F25" s="61">
        <f>+E25*C25</f>
        <v>2310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</v>
      </c>
      <c r="D26" s="34"/>
      <c r="E26" s="14"/>
      <c r="F26" s="14">
        <f>SUM(F23:F25)</f>
        <v>7000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11"/>
      <c r="B2" s="112"/>
      <c r="C2" s="112"/>
      <c r="D2" s="112"/>
      <c r="E2" s="112"/>
      <c r="F2" s="112"/>
      <c r="G2" s="112"/>
    </row>
    <row r="3" spans="1:7" ht="23.4">
      <c r="A3" s="50" t="s">
        <v>29</v>
      </c>
      <c r="B3" s="112"/>
      <c r="C3" s="112"/>
      <c r="D3" s="112"/>
      <c r="E3" s="112"/>
      <c r="F3" s="112"/>
      <c r="G3" s="112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97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95</v>
      </c>
      <c r="D9" s="216"/>
      <c r="E9" s="216"/>
      <c r="F9" s="70"/>
      <c r="G9" s="70"/>
    </row>
    <row r="10" spans="1:7" s="9" customFormat="1" ht="60" customHeight="1">
      <c r="A10" s="129">
        <v>3</v>
      </c>
      <c r="B10" s="11" t="s">
        <v>53</v>
      </c>
      <c r="C10" s="60">
        <f>CEILING(34*4,10)</f>
        <v>140</v>
      </c>
      <c r="D10" s="71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47</v>
      </c>
      <c r="D23" s="58">
        <f>+C13</f>
        <v>0</v>
      </c>
      <c r="E23" s="61">
        <f>+C9-D23</f>
        <v>95</v>
      </c>
      <c r="F23" s="61">
        <f>+E23*C23</f>
        <v>4465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47</v>
      </c>
      <c r="D24" s="207">
        <f>+C13</f>
        <v>0</v>
      </c>
      <c r="E24" s="61">
        <f>+C9-D24</f>
        <v>95</v>
      </c>
      <c r="F24" s="61">
        <f>+E24*C24</f>
        <v>4465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46</v>
      </c>
      <c r="D25" s="208">
        <f>+C13</f>
        <v>0</v>
      </c>
      <c r="E25" s="61">
        <f>+C9-D25</f>
        <v>95</v>
      </c>
      <c r="F25" s="61">
        <f>+E25*C25</f>
        <v>4370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140</v>
      </c>
      <c r="D26" s="34"/>
      <c r="E26" s="14"/>
      <c r="F26" s="14">
        <f>SUM(F23:F25)</f>
        <v>13300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2.5</v>
      </c>
      <c r="D9" s="216"/>
      <c r="E9" s="216"/>
      <c r="F9" s="70"/>
      <c r="G9" s="70"/>
    </row>
    <row r="10" spans="1:7" s="9" customFormat="1" ht="60" customHeight="1">
      <c r="A10" s="129">
        <v>3</v>
      </c>
      <c r="B10" s="11" t="s">
        <v>53</v>
      </c>
      <c r="C10" s="60">
        <v>5500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1834</v>
      </c>
      <c r="D23" s="58">
        <f>+C13</f>
        <v>0</v>
      </c>
      <c r="E23" s="61">
        <f>+C9-D23</f>
        <v>2.5</v>
      </c>
      <c r="F23" s="61">
        <f>+E23*C23</f>
        <v>4585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1833</v>
      </c>
      <c r="D24" s="207">
        <f>+C13</f>
        <v>0</v>
      </c>
      <c r="E24" s="61">
        <f>+C9-D24</f>
        <v>2.5</v>
      </c>
      <c r="F24" s="61">
        <f>+E24*C24</f>
        <v>4582.5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1833</v>
      </c>
      <c r="D25" s="208">
        <f>+C13</f>
        <v>0</v>
      </c>
      <c r="E25" s="61">
        <f>+C9-D25</f>
        <v>2.5</v>
      </c>
      <c r="F25" s="61">
        <f>+E25*C25</f>
        <v>4582.5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5500</v>
      </c>
      <c r="D26" s="34"/>
      <c r="E26" s="14"/>
      <c r="F26" s="14">
        <f>SUM(F23:F25)</f>
        <v>13750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3.5</v>
      </c>
      <c r="D9" s="216"/>
      <c r="E9" s="216"/>
      <c r="F9" s="70"/>
      <c r="G9" s="70"/>
    </row>
    <row r="10" spans="1:7" s="9" customFormat="1" ht="60" customHeight="1">
      <c r="A10" s="129">
        <v>3</v>
      </c>
      <c r="B10" s="11" t="s">
        <v>53</v>
      </c>
      <c r="C10" s="60">
        <f>CEILING(1408*4,10)</f>
        <v>5640</v>
      </c>
      <c r="D10" s="71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1880</v>
      </c>
      <c r="D23" s="58">
        <f>+C13</f>
        <v>0</v>
      </c>
      <c r="E23" s="61">
        <f>+C9-D23</f>
        <v>3.5</v>
      </c>
      <c r="F23" s="61">
        <f>+E23*C23</f>
        <v>6580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1880</v>
      </c>
      <c r="D24" s="207">
        <f>+C13</f>
        <v>0</v>
      </c>
      <c r="E24" s="61">
        <f>+C9-D24</f>
        <v>3.5</v>
      </c>
      <c r="F24" s="61">
        <f>+E24*C24</f>
        <v>6580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1880</v>
      </c>
      <c r="D25" s="208">
        <f>+C13</f>
        <v>0</v>
      </c>
      <c r="E25" s="61">
        <f>+C9-D25</f>
        <v>3.5</v>
      </c>
      <c r="F25" s="61">
        <f>+E25*C25</f>
        <v>6580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5640</v>
      </c>
      <c r="D26" s="34"/>
      <c r="E26" s="14"/>
      <c r="F26" s="14">
        <f>SUM(F23:F25)</f>
        <v>19740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600</v>
      </c>
      <c r="D23" s="58">
        <f>+C13</f>
        <v>0</v>
      </c>
      <c r="E23" s="61">
        <f>+C9-D23</f>
        <v>5</v>
      </c>
      <c r="F23" s="61">
        <f>+E23*C23</f>
        <v>3000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600</v>
      </c>
      <c r="D24" s="207">
        <f>+C13</f>
        <v>0</v>
      </c>
      <c r="E24" s="61">
        <f>+C9-D24</f>
        <v>5</v>
      </c>
      <c r="F24" s="61">
        <f>+E24*C24</f>
        <v>3000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600</v>
      </c>
      <c r="D25" s="208">
        <f>+C13</f>
        <v>0</v>
      </c>
      <c r="E25" s="61">
        <f>+C9-D25</f>
        <v>5</v>
      </c>
      <c r="F25" s="61">
        <f>+E25*C25</f>
        <v>3000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1800</v>
      </c>
      <c r="D26" s="34"/>
      <c r="E26" s="14"/>
      <c r="F26" s="14">
        <f>SUM(F23:F25)</f>
        <v>9000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79"/>
      <c r="B2" s="80"/>
      <c r="C2" s="80"/>
      <c r="D2" s="80"/>
      <c r="E2" s="80"/>
      <c r="F2" s="80"/>
      <c r="G2" s="80"/>
    </row>
    <row r="3" spans="1:7" ht="23.4">
      <c r="A3" s="50" t="s">
        <v>29</v>
      </c>
      <c r="B3" s="80"/>
      <c r="C3" s="80"/>
      <c r="D3" s="80"/>
      <c r="E3" s="80"/>
      <c r="F3" s="80"/>
      <c r="G3" s="8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195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3.2</v>
      </c>
      <c r="D9" s="216"/>
      <c r="E9" s="216"/>
      <c r="F9" s="216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3.2</v>
      </c>
      <c r="F23" s="61">
        <f>+E23*C23</f>
        <v>1068.8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3.2</v>
      </c>
      <c r="F24" s="61">
        <f>+E24*C24</f>
        <v>1065.6000000000001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3.2</v>
      </c>
      <c r="F25" s="61">
        <f>+E25*C25</f>
        <v>1065.6000000000001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3200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5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3.6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2500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834</v>
      </c>
      <c r="D23" s="58">
        <f>+C13</f>
        <v>0</v>
      </c>
      <c r="E23" s="61">
        <f>+C9-D23</f>
        <v>3.6</v>
      </c>
      <c r="F23" s="61">
        <f>+E23*C23</f>
        <v>3002.4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833</v>
      </c>
      <c r="D24" s="207">
        <f>+C13</f>
        <v>0</v>
      </c>
      <c r="E24" s="61">
        <f>+C9-D24</f>
        <v>3.6</v>
      </c>
      <c r="F24" s="61">
        <f>+E24*C24</f>
        <v>2998.8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833</v>
      </c>
      <c r="D25" s="208">
        <f>+C13</f>
        <v>0</v>
      </c>
      <c r="E25" s="61">
        <f>+C9-D25</f>
        <v>3.6</v>
      </c>
      <c r="F25" s="61">
        <f>+E25*C25</f>
        <v>2998.8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2500</v>
      </c>
      <c r="D26" s="34"/>
      <c r="E26" s="14"/>
      <c r="F26" s="14">
        <f>SUM(F23:F25)</f>
        <v>9000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117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5500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1834</v>
      </c>
      <c r="D23" s="58">
        <f>+C13</f>
        <v>0</v>
      </c>
      <c r="E23" s="61">
        <f>+C9-D23</f>
        <v>3</v>
      </c>
      <c r="F23" s="61">
        <f>+E23*C23</f>
        <v>5502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1833</v>
      </c>
      <c r="D24" s="207">
        <f>+C13</f>
        <v>0</v>
      </c>
      <c r="E24" s="61">
        <f>+C9-D24</f>
        <v>3</v>
      </c>
      <c r="F24" s="61">
        <f>+E24*C24</f>
        <v>5499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1833</v>
      </c>
      <c r="D25" s="208">
        <f>+C13</f>
        <v>0</v>
      </c>
      <c r="E25" s="61">
        <f>+C9-D25</f>
        <v>3</v>
      </c>
      <c r="F25" s="61">
        <f>+E25*C25</f>
        <v>5499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5500</v>
      </c>
      <c r="D26" s="34"/>
      <c r="E26" s="14"/>
      <c r="F26" s="14">
        <f>SUM(F23:F25)</f>
        <v>16500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215</v>
      </c>
      <c r="D7" s="318"/>
      <c r="E7" s="318"/>
      <c r="F7" s="318"/>
      <c r="G7" s="319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32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4" ht="15">
      <c r="D14" s="209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334</v>
      </c>
      <c r="D23" s="58">
        <f>+C13</f>
        <v>0</v>
      </c>
      <c r="E23" s="61">
        <f>+C9-D23</f>
        <v>32</v>
      </c>
      <c r="F23" s="61">
        <f>+E23*C23</f>
        <v>10688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333</v>
      </c>
      <c r="D24" s="207">
        <f>+C13</f>
        <v>0</v>
      </c>
      <c r="E24" s="61">
        <f>+C9-D24</f>
        <v>32</v>
      </c>
      <c r="F24" s="61">
        <f>+E24*C24</f>
        <v>10656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333</v>
      </c>
      <c r="D25" s="208">
        <f>+C13</f>
        <v>0</v>
      </c>
      <c r="E25" s="61">
        <f>+C9-D25</f>
        <v>32</v>
      </c>
      <c r="F25" s="61">
        <f>+E25*C25</f>
        <v>10656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1000</v>
      </c>
      <c r="D26" s="34"/>
      <c r="E26" s="14"/>
      <c r="F26" s="14">
        <f>SUM(F23:F25)</f>
        <v>32000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120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400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134</v>
      </c>
      <c r="D23" s="58">
        <f>+C13</f>
        <v>0</v>
      </c>
      <c r="E23" s="61">
        <f>+C9-D23</f>
        <v>4</v>
      </c>
      <c r="F23" s="61">
        <f>+E23*C23</f>
        <v>536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133</v>
      </c>
      <c r="D24" s="207">
        <f>+C13</f>
        <v>0</v>
      </c>
      <c r="E24" s="61">
        <f>+C9-D24</f>
        <v>4</v>
      </c>
      <c r="F24" s="61">
        <f>+E24*C24</f>
        <v>532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133</v>
      </c>
      <c r="D25" s="208">
        <f>+C13</f>
        <v>0</v>
      </c>
      <c r="E25" s="61">
        <f>+C9-D25</f>
        <v>4</v>
      </c>
      <c r="F25" s="61">
        <f>+E25*C25</f>
        <v>532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400</v>
      </c>
      <c r="D26" s="34"/>
      <c r="E26" s="14"/>
      <c r="F26" s="14">
        <f>SUM(F23:F25)</f>
        <v>1600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121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300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100</v>
      </c>
      <c r="D23" s="58">
        <f>+C13</f>
        <v>0</v>
      </c>
      <c r="E23" s="61">
        <f>+C9-D23</f>
        <v>15</v>
      </c>
      <c r="F23" s="61">
        <f>+E23*C23</f>
        <v>1500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100</v>
      </c>
      <c r="D24" s="207">
        <f>+C13</f>
        <v>0</v>
      </c>
      <c r="E24" s="61">
        <f>+C9-D24</f>
        <v>15</v>
      </c>
      <c r="F24" s="61">
        <f>+E24*C24</f>
        <v>1500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100</v>
      </c>
      <c r="D25" s="208">
        <f>+C13</f>
        <v>0</v>
      </c>
      <c r="E25" s="61">
        <f>+C9-D25</f>
        <v>15</v>
      </c>
      <c r="F25" s="61">
        <f>+E25*C25</f>
        <v>1500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300</v>
      </c>
      <c r="D26" s="34"/>
      <c r="E26" s="14"/>
      <c r="F26" s="14">
        <f>SUM(F23:F25)</f>
        <v>4500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122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14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3000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1000</v>
      </c>
      <c r="D23" s="58">
        <f>+C13</f>
        <v>0</v>
      </c>
      <c r="E23" s="61">
        <f>+C9-D23</f>
        <v>14</v>
      </c>
      <c r="F23" s="61">
        <f>+E23*C23</f>
        <v>14000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1000</v>
      </c>
      <c r="D24" s="207">
        <f>+C13</f>
        <v>0</v>
      </c>
      <c r="E24" s="61">
        <f>+C9-D24</f>
        <v>14</v>
      </c>
      <c r="F24" s="61">
        <f>+E24*C24</f>
        <v>14000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1000</v>
      </c>
      <c r="D25" s="208">
        <f>+C13</f>
        <v>0</v>
      </c>
      <c r="E25" s="61">
        <f>+C9-D25</f>
        <v>14</v>
      </c>
      <c r="F25" s="61">
        <f>+E25*C25</f>
        <v>14000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3000</v>
      </c>
      <c r="D26" s="34"/>
      <c r="E26" s="14"/>
      <c r="F26" s="14">
        <f>SUM(F23:F25)</f>
        <v>42000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 disablePrompts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0"/>
      <c r="B2" s="151"/>
      <c r="C2" s="151"/>
      <c r="D2" s="151"/>
      <c r="E2" s="151"/>
      <c r="F2" s="151"/>
      <c r="G2" s="151"/>
    </row>
    <row r="3" spans="1:7" ht="23.4">
      <c r="A3" s="50" t="s">
        <v>29</v>
      </c>
      <c r="B3" s="151"/>
      <c r="C3" s="151"/>
      <c r="D3" s="151"/>
      <c r="E3" s="151"/>
      <c r="F3" s="151"/>
      <c r="G3" s="151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124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7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7</v>
      </c>
      <c r="F23" s="61">
        <f>+E23*C23</f>
        <v>1169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7</v>
      </c>
      <c r="F24" s="61">
        <f>+E24*C24</f>
        <v>1169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7</v>
      </c>
      <c r="F25" s="61">
        <f>+E25*C25</f>
        <v>1162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3500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5"/>
      <c r="B2" s="156"/>
      <c r="C2" s="156"/>
      <c r="D2" s="156"/>
      <c r="E2" s="156"/>
      <c r="F2" s="156"/>
      <c r="G2" s="156"/>
    </row>
    <row r="3" spans="1:7" ht="23.4">
      <c r="A3" s="50" t="s">
        <v>29</v>
      </c>
      <c r="B3" s="156"/>
      <c r="C3" s="156"/>
      <c r="D3" s="156"/>
      <c r="E3" s="156"/>
      <c r="F3" s="156"/>
      <c r="G3" s="15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160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125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170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67</v>
      </c>
      <c r="D23" s="58">
        <f>+C13</f>
        <v>0</v>
      </c>
      <c r="E23" s="61">
        <f>+C9-D23</f>
        <v>170</v>
      </c>
      <c r="F23" s="61">
        <f>+E23*C23</f>
        <v>11390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67</v>
      </c>
      <c r="D24" s="207">
        <f>+C13</f>
        <v>0</v>
      </c>
      <c r="E24" s="61">
        <f>+C9-D24</f>
        <v>170</v>
      </c>
      <c r="F24" s="61">
        <f>+E24*C24</f>
        <v>11390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</v>
      </c>
      <c r="D25" s="208">
        <f>+C13</f>
        <v>0</v>
      </c>
      <c r="E25" s="61">
        <f>+C9-D25</f>
        <v>170</v>
      </c>
      <c r="F25" s="61">
        <f>+E25*C25</f>
        <v>11220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</v>
      </c>
      <c r="D26" s="34"/>
      <c r="E26" s="14"/>
      <c r="F26" s="14">
        <f>SUM(F23:F25)</f>
        <v>34000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5"/>
      <c r="B2" s="156"/>
      <c r="C2" s="156"/>
      <c r="D2" s="156"/>
      <c r="E2" s="156"/>
      <c r="F2" s="156"/>
      <c r="G2" s="156"/>
    </row>
    <row r="3" spans="1:7" ht="23.4">
      <c r="A3" s="50" t="s">
        <v>29</v>
      </c>
      <c r="B3" s="156"/>
      <c r="C3" s="156"/>
      <c r="D3" s="156"/>
      <c r="E3" s="156"/>
      <c r="F3" s="156"/>
      <c r="G3" s="15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161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125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140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200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67</v>
      </c>
      <c r="D23" s="58">
        <f>+C13</f>
        <v>0</v>
      </c>
      <c r="E23" s="61">
        <f>+C9-D23</f>
        <v>140</v>
      </c>
      <c r="F23" s="61">
        <f>+E23*C23</f>
        <v>9380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67</v>
      </c>
      <c r="D24" s="207">
        <f>+C13</f>
        <v>0</v>
      </c>
      <c r="E24" s="61">
        <f>+C9-D24</f>
        <v>140</v>
      </c>
      <c r="F24" s="61">
        <f>+E24*C24</f>
        <v>9380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66</v>
      </c>
      <c r="D25" s="208">
        <f>+C13</f>
        <v>0</v>
      </c>
      <c r="E25" s="61">
        <f>+C9-D25</f>
        <v>140</v>
      </c>
      <c r="F25" s="61">
        <f>+E25*C25</f>
        <v>9240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200</v>
      </c>
      <c r="D26" s="34"/>
      <c r="E26" s="14"/>
      <c r="F26" s="14">
        <f>SUM(F23:F25)</f>
        <v>28000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5"/>
      <c r="B2" s="156"/>
      <c r="C2" s="156"/>
      <c r="D2" s="156"/>
      <c r="E2" s="156"/>
      <c r="F2" s="156"/>
      <c r="G2" s="156"/>
    </row>
    <row r="3" spans="1:7" ht="23.4">
      <c r="A3" s="50" t="s">
        <v>29</v>
      </c>
      <c r="B3" s="156"/>
      <c r="C3" s="156"/>
      <c r="D3" s="156"/>
      <c r="E3" s="156"/>
      <c r="F3" s="156"/>
      <c r="G3" s="156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162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125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50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17</v>
      </c>
      <c r="D23" s="58">
        <f>+C13</f>
        <v>0</v>
      </c>
      <c r="E23" s="61">
        <f>+C9-D23</f>
        <v>30</v>
      </c>
      <c r="F23" s="61">
        <f>+E23*C23</f>
        <v>510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17</v>
      </c>
      <c r="D24" s="207">
        <f>+C13</f>
        <v>0</v>
      </c>
      <c r="E24" s="61">
        <f>+C9-D24</f>
        <v>30</v>
      </c>
      <c r="F24" s="61">
        <f>+E24*C24</f>
        <v>510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</v>
      </c>
      <c r="D25" s="208">
        <f>+C13</f>
        <v>0</v>
      </c>
      <c r="E25" s="61">
        <f>+C9-D25</f>
        <v>30</v>
      </c>
      <c r="F25" s="61">
        <f>+E25*C25</f>
        <v>480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</v>
      </c>
      <c r="D26" s="34"/>
      <c r="E26" s="14"/>
      <c r="F26" s="14">
        <f>SUM(F23:F25)</f>
        <v>1500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  <pageSetUpPr fitToPage="1"/>
  </sheetPr>
  <dimension ref="A1:G32"/>
  <sheetViews>
    <sheetView workbookViewId="0" topLeftCell="A1">
      <selection activeCell="C7" sqref="C7:G7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89"/>
      <c r="B2" s="90"/>
      <c r="C2" s="90"/>
      <c r="D2" s="90"/>
      <c r="E2" s="90"/>
      <c r="F2" s="90"/>
      <c r="G2" s="90"/>
    </row>
    <row r="3" spans="1:7" ht="23.4">
      <c r="A3" s="50" t="s">
        <v>29</v>
      </c>
      <c r="B3" s="90"/>
      <c r="C3" s="90"/>
      <c r="D3" s="90"/>
      <c r="E3" s="90"/>
      <c r="F3" s="90"/>
      <c r="G3" s="9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317" t="s">
        <v>196</v>
      </c>
      <c r="D7" s="318"/>
      <c r="E7" s="318"/>
      <c r="F7" s="318"/>
      <c r="G7" s="319"/>
    </row>
    <row r="8" spans="1:7" ht="30" customHeight="1">
      <c r="A8" s="145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46">
        <v>2</v>
      </c>
      <c r="B9" s="11" t="s">
        <v>4</v>
      </c>
      <c r="C9" s="61">
        <v>5</v>
      </c>
      <c r="D9" s="216"/>
      <c r="E9" s="216"/>
      <c r="F9" s="216"/>
      <c r="G9" s="70"/>
    </row>
    <row r="10" spans="1:7" s="9" customFormat="1" ht="60" customHeight="1">
      <c r="A10" s="147">
        <v>3</v>
      </c>
      <c r="B10" s="11" t="s">
        <v>53</v>
      </c>
      <c r="C10" s="60">
        <v>4000</v>
      </c>
      <c r="D10" s="216"/>
      <c r="E10" s="71"/>
      <c r="F10" s="70"/>
      <c r="G10" s="70"/>
    </row>
    <row r="11" spans="1:7" s="9" customFormat="1" ht="39.75" customHeight="1">
      <c r="A11" s="147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47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46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1334</v>
      </c>
      <c r="D23" s="58">
        <f>+C13</f>
        <v>0</v>
      </c>
      <c r="E23" s="61">
        <f>+C9-D23</f>
        <v>5</v>
      </c>
      <c r="F23" s="61">
        <f>+E23*C23</f>
        <v>6670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1333</v>
      </c>
      <c r="D24" s="207">
        <f>+C13</f>
        <v>0</v>
      </c>
      <c r="E24" s="61">
        <f>+C9-D24</f>
        <v>5</v>
      </c>
      <c r="F24" s="61">
        <f>+E24*C24</f>
        <v>6665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1333</v>
      </c>
      <c r="D25" s="208">
        <f>+C13</f>
        <v>0</v>
      </c>
      <c r="E25" s="61">
        <f>+C9-D25</f>
        <v>5</v>
      </c>
      <c r="F25" s="61">
        <f>+E25*C25</f>
        <v>6665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4000</v>
      </c>
      <c r="D26" s="34"/>
      <c r="E26" s="14"/>
      <c r="F26" s="14">
        <f>SUM(F23:F25)</f>
        <v>20000</v>
      </c>
      <c r="G26" s="14"/>
    </row>
    <row r="28" spans="2:7" ht="36" customHeight="1">
      <c r="B28" s="196" t="s">
        <v>174</v>
      </c>
      <c r="C28" s="197">
        <f>C26-C10</f>
        <v>0</v>
      </c>
      <c r="G28" s="83"/>
    </row>
    <row r="29" ht="15"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7">
    <mergeCell ref="B30:F32"/>
    <mergeCell ref="A1:G1"/>
    <mergeCell ref="A5:G5"/>
    <mergeCell ref="C7:G7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K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9"/>
      <c r="B2" s="160"/>
      <c r="C2" s="160"/>
      <c r="D2" s="160"/>
      <c r="E2" s="160"/>
      <c r="F2" s="160"/>
      <c r="G2" s="160"/>
    </row>
    <row r="3" spans="1:7" ht="23.4">
      <c r="A3" s="50" t="s">
        <v>29</v>
      </c>
      <c r="B3" s="160"/>
      <c r="C3" s="160"/>
      <c r="D3" s="160"/>
      <c r="E3" s="160"/>
      <c r="F3" s="160"/>
      <c r="G3" s="16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11" ht="44.25" customHeight="1">
      <c r="A7" s="3" t="s">
        <v>22</v>
      </c>
      <c r="B7" s="66" t="s">
        <v>33</v>
      </c>
      <c r="C7" s="67" t="s">
        <v>128</v>
      </c>
      <c r="D7" s="81"/>
      <c r="E7" s="81"/>
      <c r="F7" s="81"/>
      <c r="G7" s="82"/>
      <c r="H7" s="166"/>
      <c r="I7" s="167"/>
      <c r="J7" s="167"/>
      <c r="K7" s="168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600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200</v>
      </c>
      <c r="D23" s="58">
        <f>+C13</f>
        <v>0</v>
      </c>
      <c r="E23" s="61">
        <f>+C9-D23</f>
        <v>25</v>
      </c>
      <c r="F23" s="61">
        <f>+E23*C23</f>
        <v>5000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200</v>
      </c>
      <c r="D24" s="207">
        <f>+C13</f>
        <v>0</v>
      </c>
      <c r="E24" s="61">
        <f>+C9-D24</f>
        <v>25</v>
      </c>
      <c r="F24" s="61">
        <f>+E24*C24</f>
        <v>5000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200</v>
      </c>
      <c r="D25" s="208">
        <f>+C13</f>
        <v>0</v>
      </c>
      <c r="E25" s="61">
        <f>+C9-D25</f>
        <v>25</v>
      </c>
      <c r="F25" s="61">
        <f>+E25*C25</f>
        <v>5000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600</v>
      </c>
      <c r="D26" s="34"/>
      <c r="E26" s="14"/>
      <c r="F26" s="14">
        <f>SUM(F23:F25)</f>
        <v>15000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3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K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9"/>
      <c r="B2" s="160"/>
      <c r="C2" s="160"/>
      <c r="D2" s="160"/>
      <c r="E2" s="160"/>
      <c r="F2" s="160"/>
      <c r="G2" s="160"/>
    </row>
    <row r="3" spans="1:7" ht="23.4">
      <c r="A3" s="50" t="s">
        <v>29</v>
      </c>
      <c r="B3" s="160"/>
      <c r="C3" s="160"/>
      <c r="D3" s="160"/>
      <c r="E3" s="160"/>
      <c r="F3" s="160"/>
      <c r="G3" s="16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11" ht="44.25" customHeight="1">
      <c r="A7" s="3" t="s">
        <v>22</v>
      </c>
      <c r="B7" s="66" t="s">
        <v>33</v>
      </c>
      <c r="C7" s="67" t="s">
        <v>130</v>
      </c>
      <c r="D7" s="81"/>
      <c r="E7" s="81"/>
      <c r="F7" s="81"/>
      <c r="G7" s="82"/>
      <c r="H7" s="166"/>
      <c r="I7" s="167"/>
      <c r="J7" s="167"/>
      <c r="K7" s="168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700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234</v>
      </c>
      <c r="D23" s="58">
        <f>+C13</f>
        <v>0</v>
      </c>
      <c r="E23" s="61">
        <f>+C9-D23</f>
        <v>30</v>
      </c>
      <c r="F23" s="61">
        <f>+E23*C23</f>
        <v>7020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233</v>
      </c>
      <c r="D24" s="207">
        <f>+C13</f>
        <v>0</v>
      </c>
      <c r="E24" s="61">
        <f>+C9-D24</f>
        <v>30</v>
      </c>
      <c r="F24" s="61">
        <f>+E24*C24</f>
        <v>6990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233</v>
      </c>
      <c r="D25" s="208">
        <f>+C13</f>
        <v>0</v>
      </c>
      <c r="E25" s="61">
        <f>+C9-D25</f>
        <v>30</v>
      </c>
      <c r="F25" s="61">
        <f>+E25*C25</f>
        <v>6990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700</v>
      </c>
      <c r="D26" s="34"/>
      <c r="E26" s="14"/>
      <c r="F26" s="14">
        <f>SUM(F23:F25)</f>
        <v>21000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3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59"/>
      <c r="B2" s="160"/>
      <c r="C2" s="160"/>
      <c r="D2" s="160"/>
      <c r="E2" s="160"/>
      <c r="F2" s="160"/>
      <c r="G2" s="160"/>
    </row>
    <row r="3" spans="1:7" ht="23.4">
      <c r="A3" s="50" t="s">
        <v>29</v>
      </c>
      <c r="B3" s="160"/>
      <c r="C3" s="160"/>
      <c r="D3" s="160"/>
      <c r="E3" s="160"/>
      <c r="F3" s="160"/>
      <c r="G3" s="160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f>CEILING(60*4,10)</f>
        <v>240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80</v>
      </c>
      <c r="D23" s="58">
        <f>+C13</f>
        <v>0</v>
      </c>
      <c r="E23" s="61">
        <f>+C9-D23</f>
        <v>100</v>
      </c>
      <c r="F23" s="61">
        <f>+E23*C23</f>
        <v>8000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80</v>
      </c>
      <c r="D24" s="207">
        <f>+C13</f>
        <v>0</v>
      </c>
      <c r="E24" s="61">
        <f>+C9-D24</f>
        <v>100</v>
      </c>
      <c r="F24" s="61">
        <f>+E24*C24</f>
        <v>8000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80</v>
      </c>
      <c r="D25" s="208">
        <f>+C13</f>
        <v>0</v>
      </c>
      <c r="E25" s="61">
        <f>+C9-D25</f>
        <v>100</v>
      </c>
      <c r="F25" s="61">
        <f>+E25*C25</f>
        <v>8000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240</v>
      </c>
      <c r="D26" s="34"/>
      <c r="E26" s="14"/>
      <c r="F26" s="14">
        <f>SUM(F23:F25)</f>
        <v>24000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1.3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500</v>
      </c>
      <c r="D23" s="58">
        <f>+C13</f>
        <v>0</v>
      </c>
      <c r="E23" s="61">
        <f>+C9-D23</f>
        <v>1.3</v>
      </c>
      <c r="F23" s="61">
        <f>+E23*C23</f>
        <v>650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500</v>
      </c>
      <c r="D24" s="207">
        <f>+C13</f>
        <v>0</v>
      </c>
      <c r="E24" s="61">
        <f>+C9-D24</f>
        <v>1.3</v>
      </c>
      <c r="F24" s="61">
        <f>+E24*C24</f>
        <v>650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500</v>
      </c>
      <c r="D25" s="208">
        <f>+C13</f>
        <v>0</v>
      </c>
      <c r="E25" s="61">
        <f>+C9-D25</f>
        <v>1.3</v>
      </c>
      <c r="F25" s="61">
        <f>+E25*C25</f>
        <v>650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1500</v>
      </c>
      <c r="D26" s="34"/>
      <c r="E26" s="14"/>
      <c r="F26" s="14">
        <f>SUM(F23:F25)</f>
        <v>1950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11000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3667</v>
      </c>
      <c r="D23" s="58">
        <f>+C13</f>
        <v>0</v>
      </c>
      <c r="E23" s="61">
        <f>+C9-D23</f>
        <v>1.5</v>
      </c>
      <c r="F23" s="61">
        <f>+E23*C23</f>
        <v>5500.5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3667</v>
      </c>
      <c r="D24" s="207">
        <f>+C13</f>
        <v>0</v>
      </c>
      <c r="E24" s="61">
        <f>+C9-D24</f>
        <v>1.5</v>
      </c>
      <c r="F24" s="61">
        <f>+E24*C24</f>
        <v>5500.5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3666</v>
      </c>
      <c r="D25" s="208">
        <f>+C13</f>
        <v>0</v>
      </c>
      <c r="E25" s="61">
        <f>+C9-D25</f>
        <v>1.5</v>
      </c>
      <c r="F25" s="61">
        <f>+E25*C25</f>
        <v>5499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11000</v>
      </c>
      <c r="D26" s="34"/>
      <c r="E26" s="14"/>
      <c r="F26" s="14">
        <f>SUM(F23:F25)</f>
        <v>16500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3.9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f>CEILING((1210+880)*4,10)</f>
        <v>8360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2787</v>
      </c>
      <c r="D23" s="58">
        <f>+C13</f>
        <v>0</v>
      </c>
      <c r="E23" s="61">
        <f>+C9-D23</f>
        <v>3.9</v>
      </c>
      <c r="F23" s="61">
        <f>+E23*C23</f>
        <v>10869.3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2787</v>
      </c>
      <c r="D24" s="207">
        <f>+C13</f>
        <v>0</v>
      </c>
      <c r="E24" s="61">
        <f>+C9-D24</f>
        <v>3.9</v>
      </c>
      <c r="F24" s="61">
        <f>+E24*C24</f>
        <v>10869.3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2786</v>
      </c>
      <c r="D25" s="208">
        <f>+C13</f>
        <v>0</v>
      </c>
      <c r="E25" s="61">
        <f>+C9-D25</f>
        <v>3.9</v>
      </c>
      <c r="F25" s="61">
        <f>+E25*C25</f>
        <v>10865.4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8360</v>
      </c>
      <c r="D26" s="34"/>
      <c r="E26" s="14"/>
      <c r="F26" s="14">
        <f>SUM(F23:F25)</f>
        <v>32604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f>CEILING(200*4,10)</f>
        <v>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267</v>
      </c>
      <c r="D23" s="58">
        <f>+C13</f>
        <v>0</v>
      </c>
      <c r="E23" s="61">
        <f>+C9-D23</f>
        <v>4</v>
      </c>
      <c r="F23" s="61">
        <f>+E23*C23</f>
        <v>1068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267</v>
      </c>
      <c r="D24" s="207">
        <f>+C13</f>
        <v>0</v>
      </c>
      <c r="E24" s="61">
        <f>+C9-D24</f>
        <v>4</v>
      </c>
      <c r="F24" s="61">
        <f>+E24*C24</f>
        <v>1068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266</v>
      </c>
      <c r="D25" s="208">
        <f>+C13</f>
        <v>0</v>
      </c>
      <c r="E25" s="61">
        <f>+C9-D25</f>
        <v>4</v>
      </c>
      <c r="F25" s="61">
        <f>+E25*C25</f>
        <v>1064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800</v>
      </c>
      <c r="D26" s="34"/>
      <c r="E26" s="14"/>
      <c r="F26" s="14">
        <f>SUM(F23:F25)</f>
        <v>3200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4800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1600</v>
      </c>
      <c r="D23" s="58">
        <f>+C13</f>
        <v>0</v>
      </c>
      <c r="E23" s="61">
        <f>+C9-D23</f>
        <v>2.5</v>
      </c>
      <c r="F23" s="61">
        <f>+E23*C23</f>
        <v>4000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1600</v>
      </c>
      <c r="D24" s="207">
        <f>+C13</f>
        <v>0</v>
      </c>
      <c r="E24" s="61">
        <f>+C9-D24</f>
        <v>2.5</v>
      </c>
      <c r="F24" s="61">
        <f>+E24*C24</f>
        <v>4000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1600</v>
      </c>
      <c r="D25" s="208">
        <f>+C13</f>
        <v>0</v>
      </c>
      <c r="E25" s="61">
        <f>+C9-D25</f>
        <v>2.5</v>
      </c>
      <c r="F25" s="61">
        <f>+E25*C25</f>
        <v>4000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4800</v>
      </c>
      <c r="D26" s="34"/>
      <c r="E26" s="14"/>
      <c r="F26" s="14">
        <f>SUM(F23:F25)</f>
        <v>12000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134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2.7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1400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467</v>
      </c>
      <c r="D23" s="58">
        <f>+C13</f>
        <v>0</v>
      </c>
      <c r="E23" s="61">
        <f>+C9-D23</f>
        <v>2.7</v>
      </c>
      <c r="F23" s="61">
        <f>+E23*C23</f>
        <v>1260.9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467</v>
      </c>
      <c r="D24" s="207">
        <f>+C13</f>
        <v>0</v>
      </c>
      <c r="E24" s="61">
        <f>+C9-D24</f>
        <v>2.7</v>
      </c>
      <c r="F24" s="61">
        <f>+E24*C24</f>
        <v>1260.9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466</v>
      </c>
      <c r="D25" s="208">
        <f>+C13</f>
        <v>0</v>
      </c>
      <c r="E25" s="61">
        <f>+C9-D25</f>
        <v>2.7</v>
      </c>
      <c r="F25" s="61">
        <f>+E25*C25</f>
        <v>1258.2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1400</v>
      </c>
      <c r="D26" s="34"/>
      <c r="E26" s="14"/>
      <c r="F26" s="14">
        <f>SUM(F23:F25)</f>
        <v>3780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135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2.6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4700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1567</v>
      </c>
      <c r="D23" s="58">
        <f>+C13</f>
        <v>0</v>
      </c>
      <c r="E23" s="61">
        <f>+C9-D23</f>
        <v>2.6</v>
      </c>
      <c r="F23" s="61">
        <f>+E23*C23</f>
        <v>4074.2000000000003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1567</v>
      </c>
      <c r="D24" s="207">
        <f>+C13</f>
        <v>0</v>
      </c>
      <c r="E24" s="61">
        <f>+C9-D24</f>
        <v>2.6</v>
      </c>
      <c r="F24" s="61">
        <f>+E24*C24</f>
        <v>4074.2000000000003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1566</v>
      </c>
      <c r="D25" s="208">
        <f>+C13</f>
        <v>0</v>
      </c>
      <c r="E25" s="61">
        <f>+C9-D25</f>
        <v>2.6</v>
      </c>
      <c r="F25" s="61">
        <f>+E25*C25</f>
        <v>4071.6000000000004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4700</v>
      </c>
      <c r="D26" s="34"/>
      <c r="E26" s="14"/>
      <c r="F26" s="14">
        <f>SUM(F23:F25)</f>
        <v>12220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217" customWidth="1"/>
    <col min="2" max="2" width="43.57421875" style="221" customWidth="1"/>
    <col min="3" max="3" width="26.421875" style="217" customWidth="1"/>
    <col min="4" max="4" width="17.57421875" style="217" customWidth="1"/>
    <col min="5" max="5" width="26.8515625" style="217" customWidth="1"/>
    <col min="6" max="6" width="18.421875" style="217" customWidth="1"/>
    <col min="7" max="7" width="69.140625" style="217" customWidth="1"/>
    <col min="8" max="16384" width="9.140625" style="217" customWidth="1"/>
  </cols>
  <sheetData>
    <row r="1" spans="1:7" ht="23.4">
      <c r="A1" s="322" t="s">
        <v>59</v>
      </c>
      <c r="B1" s="323"/>
      <c r="C1" s="323"/>
      <c r="D1" s="323"/>
      <c r="E1" s="323"/>
      <c r="F1" s="323"/>
      <c r="G1" s="323"/>
    </row>
    <row r="2" spans="1:7" ht="23.4">
      <c r="A2" s="218"/>
      <c r="B2" s="219"/>
      <c r="C2" s="219"/>
      <c r="D2" s="219"/>
      <c r="E2" s="219"/>
      <c r="F2" s="219"/>
      <c r="G2" s="219"/>
    </row>
    <row r="3" spans="1:7" ht="23.4">
      <c r="A3" s="220" t="s">
        <v>29</v>
      </c>
      <c r="B3" s="219"/>
      <c r="C3" s="219"/>
      <c r="D3" s="219"/>
      <c r="E3" s="219"/>
      <c r="F3" s="219"/>
      <c r="G3" s="219"/>
    </row>
    <row r="4" spans="1:2" ht="12.75" customHeight="1">
      <c r="A4" s="221"/>
      <c r="B4" s="217"/>
    </row>
    <row r="5" spans="1:7" ht="18.75" customHeight="1">
      <c r="A5" s="324" t="s">
        <v>26</v>
      </c>
      <c r="B5" s="324"/>
      <c r="C5" s="324"/>
      <c r="D5" s="324"/>
      <c r="E5" s="324"/>
      <c r="F5" s="324"/>
      <c r="G5" s="324"/>
    </row>
    <row r="7" spans="1:7" ht="44.25" customHeight="1">
      <c r="A7" s="222" t="s">
        <v>22</v>
      </c>
      <c r="B7" s="223" t="s">
        <v>33</v>
      </c>
      <c r="C7" s="333" t="s">
        <v>71</v>
      </c>
      <c r="D7" s="334"/>
      <c r="E7" s="334"/>
      <c r="F7" s="334"/>
      <c r="G7" s="335"/>
    </row>
    <row r="8" spans="1:7" ht="30" customHeight="1">
      <c r="A8" s="224">
        <v>1</v>
      </c>
      <c r="B8" s="225" t="s">
        <v>47</v>
      </c>
      <c r="C8" s="226" t="s">
        <v>35</v>
      </c>
      <c r="D8" s="227"/>
      <c r="E8" s="227"/>
      <c r="F8" s="227"/>
      <c r="G8" s="227"/>
    </row>
    <row r="9" spans="1:7" ht="28.8">
      <c r="A9" s="228">
        <v>2</v>
      </c>
      <c r="B9" s="229" t="s">
        <v>4</v>
      </c>
      <c r="C9" s="230">
        <v>9</v>
      </c>
      <c r="D9" s="231"/>
      <c r="E9" s="231"/>
      <c r="F9" s="231"/>
      <c r="G9" s="227"/>
    </row>
    <row r="10" spans="1:7" s="235" customFormat="1" ht="60" customHeight="1">
      <c r="A10" s="232">
        <v>3</v>
      </c>
      <c r="B10" s="229" t="s">
        <v>53</v>
      </c>
      <c r="C10" s="233">
        <v>4000</v>
      </c>
      <c r="D10" s="231"/>
      <c r="E10" s="234"/>
      <c r="F10" s="227"/>
      <c r="G10" s="227"/>
    </row>
    <row r="11" spans="1:7" s="235" customFormat="1" ht="39.75" customHeight="1">
      <c r="A11" s="232">
        <v>4</v>
      </c>
      <c r="B11" s="236" t="s">
        <v>34</v>
      </c>
      <c r="C11" s="203"/>
      <c r="D11" s="217"/>
      <c r="E11" s="217"/>
      <c r="F11" s="217"/>
      <c r="G11" s="217"/>
    </row>
    <row r="12" spans="1:7" s="235" customFormat="1" ht="39.75" customHeight="1">
      <c r="A12" s="232">
        <v>5</v>
      </c>
      <c r="B12" s="236" t="s">
        <v>30</v>
      </c>
      <c r="C12" s="204"/>
      <c r="D12" s="237"/>
      <c r="E12" s="237"/>
      <c r="F12" s="237"/>
      <c r="G12" s="238"/>
    </row>
    <row r="13" spans="1:7" s="235" customFormat="1" ht="39.75" customHeight="1">
      <c r="A13" s="228">
        <v>6</v>
      </c>
      <c r="B13" s="236" t="s">
        <v>5</v>
      </c>
      <c r="C13" s="205"/>
      <c r="D13" s="217"/>
      <c r="E13" s="217"/>
      <c r="F13" s="217"/>
      <c r="G13" s="217"/>
    </row>
    <row r="16" spans="1:7" ht="42" customHeight="1">
      <c r="A16" s="325" t="s">
        <v>27</v>
      </c>
      <c r="B16" s="325"/>
      <c r="C16" s="325"/>
      <c r="D16" s="325"/>
      <c r="E16" s="325"/>
      <c r="F16" s="325"/>
      <c r="G16" s="325"/>
    </row>
    <row r="17" spans="1:7" ht="16.5" customHeight="1">
      <c r="A17" s="326" t="s">
        <v>166</v>
      </c>
      <c r="B17" s="326"/>
      <c r="C17" s="326"/>
      <c r="D17" s="326"/>
      <c r="E17" s="326"/>
      <c r="F17" s="326"/>
      <c r="G17" s="326"/>
    </row>
    <row r="18" spans="1:7" s="239" customFormat="1" ht="15" customHeight="1">
      <c r="A18" s="327" t="s">
        <v>167</v>
      </c>
      <c r="B18" s="328"/>
      <c r="C18" s="328"/>
      <c r="D18" s="328"/>
      <c r="E18" s="328"/>
      <c r="F18" s="328"/>
      <c r="G18" s="329"/>
    </row>
    <row r="19" spans="1:7" s="239" customFormat="1" ht="65.25" customHeight="1">
      <c r="A19" s="330"/>
      <c r="B19" s="331"/>
      <c r="C19" s="331"/>
      <c r="D19" s="331"/>
      <c r="E19" s="331"/>
      <c r="F19" s="331"/>
      <c r="G19" s="332"/>
    </row>
    <row r="20" spans="1:7" s="239" customFormat="1" ht="8.25" customHeight="1">
      <c r="A20" s="240"/>
      <c r="B20" s="240"/>
      <c r="C20" s="240"/>
      <c r="D20" s="240"/>
      <c r="E20" s="240"/>
      <c r="F20" s="240"/>
      <c r="G20" s="240"/>
    </row>
    <row r="21" spans="1:7" s="243" customFormat="1" ht="111" customHeight="1">
      <c r="A21" s="222" t="s">
        <v>22</v>
      </c>
      <c r="B21" s="241" t="s">
        <v>46</v>
      </c>
      <c r="C21" s="242" t="s">
        <v>45</v>
      </c>
      <c r="D21" s="242" t="s">
        <v>164</v>
      </c>
      <c r="E21" s="242" t="s">
        <v>60</v>
      </c>
      <c r="F21" s="242" t="s">
        <v>42</v>
      </c>
      <c r="G21" s="242" t="s">
        <v>25</v>
      </c>
    </row>
    <row r="22" spans="1:7" s="246" customFormat="1" ht="10.5" customHeight="1">
      <c r="A22" s="244">
        <v>7</v>
      </c>
      <c r="B22" s="245" t="s">
        <v>21</v>
      </c>
      <c r="C22" s="232">
        <v>1</v>
      </c>
      <c r="D22" s="232">
        <v>2</v>
      </c>
      <c r="E22" s="232" t="s">
        <v>61</v>
      </c>
      <c r="F22" s="232" t="s">
        <v>62</v>
      </c>
      <c r="G22" s="232">
        <v>5</v>
      </c>
    </row>
    <row r="23" spans="1:7" ht="43.2">
      <c r="A23" s="247">
        <v>8</v>
      </c>
      <c r="B23" s="248" t="s">
        <v>56</v>
      </c>
      <c r="C23" s="206">
        <f>CEILING(C10/3*2,2)/2</f>
        <v>1334</v>
      </c>
      <c r="D23" s="249">
        <f>+C13</f>
        <v>0</v>
      </c>
      <c r="E23" s="230">
        <f>+C9-D23</f>
        <v>9</v>
      </c>
      <c r="F23" s="230">
        <f>+E23*C23</f>
        <v>12006</v>
      </c>
      <c r="G23" s="250" t="s">
        <v>169</v>
      </c>
    </row>
    <row r="24" spans="1:7" ht="72">
      <c r="A24" s="247">
        <v>9</v>
      </c>
      <c r="B24" s="248" t="s">
        <v>57</v>
      </c>
      <c r="C24" s="206">
        <f>+ROUND((C10-C23)/2,0)</f>
        <v>1333</v>
      </c>
      <c r="D24" s="207">
        <f>+C13</f>
        <v>0</v>
      </c>
      <c r="E24" s="230">
        <f>+C9-D24</f>
        <v>9</v>
      </c>
      <c r="F24" s="230">
        <f>+E24*C24</f>
        <v>11997</v>
      </c>
      <c r="G24" s="250" t="s">
        <v>168</v>
      </c>
    </row>
    <row r="25" spans="1:7" ht="72">
      <c r="A25" s="247">
        <v>10</v>
      </c>
      <c r="B25" s="248" t="s">
        <v>58</v>
      </c>
      <c r="C25" s="206">
        <f>+C10-C23-C24</f>
        <v>1333</v>
      </c>
      <c r="D25" s="208">
        <f>+C13</f>
        <v>0</v>
      </c>
      <c r="E25" s="230">
        <f>+C9-D25</f>
        <v>9</v>
      </c>
      <c r="F25" s="230">
        <f>+E25*C25</f>
        <v>11997</v>
      </c>
      <c r="G25" s="250" t="s">
        <v>170</v>
      </c>
    </row>
    <row r="26" spans="1:7" ht="34.5" customHeight="1">
      <c r="A26" s="251">
        <v>11</v>
      </c>
      <c r="B26" s="252" t="s">
        <v>6</v>
      </c>
      <c r="C26" s="253">
        <f>SUM(C23:C25)</f>
        <v>4000</v>
      </c>
      <c r="D26" s="254"/>
      <c r="E26" s="255"/>
      <c r="F26" s="255">
        <f>SUM(F23:F25)</f>
        <v>36000</v>
      </c>
      <c r="G26" s="255"/>
    </row>
    <row r="28" spans="2:7" ht="36" customHeight="1">
      <c r="B28" s="256" t="s">
        <v>174</v>
      </c>
      <c r="C28" s="257">
        <f>C26-C10</f>
        <v>0</v>
      </c>
      <c r="G28" s="258"/>
    </row>
    <row r="29" ht="15">
      <c r="G29" s="258"/>
    </row>
    <row r="30" spans="2:7" ht="14.4" customHeight="1">
      <c r="B30" s="320"/>
      <c r="C30" s="320"/>
      <c r="D30" s="320"/>
      <c r="E30" s="320"/>
      <c r="F30" s="320"/>
      <c r="G30" s="258"/>
    </row>
    <row r="31" spans="2:7" ht="9" customHeight="1">
      <c r="B31" s="321"/>
      <c r="C31" s="321"/>
      <c r="D31" s="321"/>
      <c r="E31" s="321"/>
      <c r="F31" s="321"/>
      <c r="G31" s="258"/>
    </row>
    <row r="32" spans="2:7" ht="15">
      <c r="B32" s="321"/>
      <c r="C32" s="321"/>
      <c r="D32" s="321"/>
      <c r="E32" s="321"/>
      <c r="F32" s="321"/>
      <c r="G32" s="259"/>
    </row>
  </sheetData>
  <sheetProtection password="C9D0" sheet="1" objects="1" scenarios="1"/>
  <mergeCells count="7">
    <mergeCell ref="B30:F32"/>
    <mergeCell ref="A1:G1"/>
    <mergeCell ref="A5:G5"/>
    <mergeCell ref="A16:G16"/>
    <mergeCell ref="A17:G17"/>
    <mergeCell ref="A18:G19"/>
    <mergeCell ref="C7:G7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136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1600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534</v>
      </c>
      <c r="D23" s="58">
        <f>+C13</f>
        <v>0</v>
      </c>
      <c r="E23" s="61">
        <f>+C9-D23</f>
        <v>1.5</v>
      </c>
      <c r="F23" s="61">
        <f>+E23*C23</f>
        <v>801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533</v>
      </c>
      <c r="D24" s="207">
        <f>+C13</f>
        <v>0</v>
      </c>
      <c r="E24" s="61">
        <f>+C9-D24</f>
        <v>1.5</v>
      </c>
      <c r="F24" s="61">
        <f>+E24*C24</f>
        <v>799.5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533</v>
      </c>
      <c r="D25" s="208">
        <f>+C13</f>
        <v>0</v>
      </c>
      <c r="E25" s="61">
        <f>+C9-D25</f>
        <v>1.5</v>
      </c>
      <c r="F25" s="61">
        <f>+E25*C25</f>
        <v>799.5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1600</v>
      </c>
      <c r="D26" s="34"/>
      <c r="E26" s="14"/>
      <c r="F26" s="14">
        <f>SUM(F23:F25)</f>
        <v>2400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137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1300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434</v>
      </c>
      <c r="D23" s="58">
        <f>+C13</f>
        <v>0</v>
      </c>
      <c r="E23" s="61">
        <f>+C9-D23</f>
        <v>1.5</v>
      </c>
      <c r="F23" s="61">
        <f>+E23*C23</f>
        <v>651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433</v>
      </c>
      <c r="D24" s="207">
        <f>+C13</f>
        <v>0</v>
      </c>
      <c r="E24" s="61">
        <f>+C9-D24</f>
        <v>1.5</v>
      </c>
      <c r="F24" s="61">
        <f>+E24*C24</f>
        <v>649.5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433</v>
      </c>
      <c r="D25" s="208">
        <f>+C13</f>
        <v>0</v>
      </c>
      <c r="E25" s="61">
        <f>+C9-D25</f>
        <v>1.5</v>
      </c>
      <c r="F25" s="61">
        <f>+E25*C25</f>
        <v>649.5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1300</v>
      </c>
      <c r="D26" s="34"/>
      <c r="E26" s="14"/>
      <c r="F26" s="14">
        <f>SUM(F23:F25)</f>
        <v>1950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138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2.7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2500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834</v>
      </c>
      <c r="D23" s="58">
        <f>+C13</f>
        <v>0</v>
      </c>
      <c r="E23" s="61">
        <f>+C9-D23</f>
        <v>2.7</v>
      </c>
      <c r="F23" s="61">
        <f>+E23*C23</f>
        <v>2251.8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833</v>
      </c>
      <c r="D24" s="207">
        <f>+C13</f>
        <v>0</v>
      </c>
      <c r="E24" s="61">
        <f>+C9-D24</f>
        <v>2.7</v>
      </c>
      <c r="F24" s="61">
        <f>+E24*C24</f>
        <v>2249.1000000000004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833</v>
      </c>
      <c r="D25" s="208">
        <f>+C13</f>
        <v>0</v>
      </c>
      <c r="E25" s="61">
        <f>+C9-D25</f>
        <v>2.7</v>
      </c>
      <c r="F25" s="61">
        <f>+E25*C25</f>
        <v>2249.1000000000004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2500</v>
      </c>
      <c r="D26" s="34"/>
      <c r="E26" s="14"/>
      <c r="F26" s="14">
        <f>SUM(F23:F25)</f>
        <v>6750.000000000001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139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2.5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2300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767</v>
      </c>
      <c r="D23" s="58">
        <f>+C13</f>
        <v>0</v>
      </c>
      <c r="E23" s="61">
        <f>+C9-D23</f>
        <v>2.5</v>
      </c>
      <c r="F23" s="61">
        <f>+E23*C23</f>
        <v>1917.5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767</v>
      </c>
      <c r="D24" s="207">
        <f>+C13</f>
        <v>0</v>
      </c>
      <c r="E24" s="61">
        <f>+C9-D24</f>
        <v>2.5</v>
      </c>
      <c r="F24" s="61">
        <f>+E24*C24</f>
        <v>1917.5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766</v>
      </c>
      <c r="D25" s="208">
        <f>+C13</f>
        <v>0</v>
      </c>
      <c r="E25" s="61">
        <f>+C9-D25</f>
        <v>2.5</v>
      </c>
      <c r="F25" s="61">
        <f>+E25*C25</f>
        <v>1915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2300</v>
      </c>
      <c r="D26" s="34"/>
      <c r="E26" s="14"/>
      <c r="F26" s="14">
        <f>SUM(F23:F25)</f>
        <v>5750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153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35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3</v>
      </c>
      <c r="F23" s="61">
        <f>+E23*C23</f>
        <v>501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3</v>
      </c>
      <c r="F24" s="61">
        <f>+E24*C24</f>
        <v>501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3</v>
      </c>
      <c r="F25" s="61">
        <f>+E25*C25</f>
        <v>498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1500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140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45.5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410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137</v>
      </c>
      <c r="D23" s="58">
        <f>+C13</f>
        <v>0</v>
      </c>
      <c r="E23" s="61">
        <f>+C9-D23</f>
        <v>45.5</v>
      </c>
      <c r="F23" s="61">
        <f>+E23*C23</f>
        <v>6233.5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137</v>
      </c>
      <c r="D24" s="207">
        <f>+C13</f>
        <v>0</v>
      </c>
      <c r="E24" s="61">
        <f>+C9-D24</f>
        <v>45.5</v>
      </c>
      <c r="F24" s="61">
        <f>+E24*C24</f>
        <v>6233.5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136</v>
      </c>
      <c r="D25" s="208">
        <f>+C13</f>
        <v>0</v>
      </c>
      <c r="E25" s="61">
        <f>+C9-D25</f>
        <v>45.5</v>
      </c>
      <c r="F25" s="61">
        <f>+E25*C25</f>
        <v>6188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410</v>
      </c>
      <c r="D26" s="34"/>
      <c r="E26" s="14"/>
      <c r="F26" s="14">
        <f>SUM(F23:F25)</f>
        <v>18655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141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41.4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1500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500</v>
      </c>
      <c r="D23" s="58">
        <f>+C13</f>
        <v>0</v>
      </c>
      <c r="E23" s="61">
        <f>+C9-D23</f>
        <v>41.4</v>
      </c>
      <c r="F23" s="61">
        <f>+E23*C23</f>
        <v>20700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500</v>
      </c>
      <c r="D24" s="207">
        <f>+C13</f>
        <v>0</v>
      </c>
      <c r="E24" s="61">
        <f>+C9-D24</f>
        <v>41.4</v>
      </c>
      <c r="F24" s="61">
        <f>+E24*C24</f>
        <v>20700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500</v>
      </c>
      <c r="D25" s="208">
        <f>+C13</f>
        <v>0</v>
      </c>
      <c r="E25" s="61">
        <f>+C9-D25</f>
        <v>41.4</v>
      </c>
      <c r="F25" s="61">
        <f>+E25*C25</f>
        <v>20700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1500</v>
      </c>
      <c r="D26" s="34"/>
      <c r="E26" s="14"/>
      <c r="F26" s="14">
        <f>SUM(F23:F25)</f>
        <v>62100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31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700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234</v>
      </c>
      <c r="D23" s="58">
        <f>+C13</f>
        <v>0</v>
      </c>
      <c r="E23" s="61">
        <f>+C9-D23</f>
        <v>31</v>
      </c>
      <c r="F23" s="61">
        <f>+E23*C23</f>
        <v>7254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233</v>
      </c>
      <c r="D24" s="207">
        <f>+C13</f>
        <v>0</v>
      </c>
      <c r="E24" s="61">
        <f>+C9-D24</f>
        <v>31</v>
      </c>
      <c r="F24" s="61">
        <f>+E24*C24</f>
        <v>7223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233</v>
      </c>
      <c r="D25" s="208">
        <f>+C13</f>
        <v>0</v>
      </c>
      <c r="E25" s="61">
        <f>+C9-D25</f>
        <v>31</v>
      </c>
      <c r="F25" s="61">
        <f>+E25*C25</f>
        <v>7223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700</v>
      </c>
      <c r="D26" s="34"/>
      <c r="E26" s="14"/>
      <c r="F26" s="14">
        <f>SUM(F23:F25)</f>
        <v>21700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142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40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700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234</v>
      </c>
      <c r="D23" s="58">
        <f>+C13</f>
        <v>0</v>
      </c>
      <c r="E23" s="61">
        <f>+C9-D23</f>
        <v>40</v>
      </c>
      <c r="F23" s="61">
        <f>+E23*C23</f>
        <v>9360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233</v>
      </c>
      <c r="D24" s="207">
        <f>+C13</f>
        <v>0</v>
      </c>
      <c r="E24" s="61">
        <f>+C9-D24</f>
        <v>40</v>
      </c>
      <c r="F24" s="61">
        <f>+E24*C24</f>
        <v>9320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233</v>
      </c>
      <c r="D25" s="208">
        <f>+C13</f>
        <v>0</v>
      </c>
      <c r="E25" s="61">
        <f>+C9-D25</f>
        <v>40</v>
      </c>
      <c r="F25" s="61">
        <f>+E25*C25</f>
        <v>9320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700</v>
      </c>
      <c r="D26" s="34"/>
      <c r="E26" s="14"/>
      <c r="F26" s="14">
        <f>SUM(F23:F25)</f>
        <v>28000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2"/>
  <sheetViews>
    <sheetView workbookViewId="0" topLeftCell="A1">
      <selection activeCell="C11" sqref="C11"/>
    </sheetView>
  </sheetViews>
  <sheetFormatPr defaultColWidth="9.140625" defaultRowHeight="15"/>
  <cols>
    <col min="1" max="1" width="9.140625" style="5" customWidth="1"/>
    <col min="2" max="2" width="43.57421875" style="10" customWidth="1"/>
    <col min="3" max="3" width="26.421875" style="5" customWidth="1"/>
    <col min="4" max="4" width="17.57421875" style="5" customWidth="1"/>
    <col min="5" max="5" width="26.8515625" style="5" customWidth="1"/>
    <col min="6" max="6" width="18.421875" style="5" customWidth="1"/>
    <col min="7" max="7" width="69.140625" style="5" customWidth="1"/>
    <col min="8" max="16384" width="9.140625" style="5" customWidth="1"/>
  </cols>
  <sheetData>
    <row r="1" spans="1:7" ht="23.4">
      <c r="A1" s="297" t="s">
        <v>59</v>
      </c>
      <c r="B1" s="298"/>
      <c r="C1" s="298"/>
      <c r="D1" s="298"/>
      <c r="E1" s="298"/>
      <c r="F1" s="298"/>
      <c r="G1" s="298"/>
    </row>
    <row r="2" spans="1:7" ht="23.4">
      <c r="A2" s="162"/>
      <c r="B2" s="163"/>
      <c r="C2" s="163"/>
      <c r="D2" s="163"/>
      <c r="E2" s="163"/>
      <c r="F2" s="163"/>
      <c r="G2" s="163"/>
    </row>
    <row r="3" spans="1:7" ht="23.4">
      <c r="A3" s="50" t="s">
        <v>29</v>
      </c>
      <c r="B3" s="163"/>
      <c r="C3" s="163"/>
      <c r="D3" s="163"/>
      <c r="E3" s="163"/>
      <c r="F3" s="163"/>
      <c r="G3" s="163"/>
    </row>
    <row r="4" spans="1:2" ht="12.75" customHeight="1">
      <c r="A4" s="10"/>
      <c r="B4" s="5"/>
    </row>
    <row r="5" spans="1:7" ht="18.75" customHeight="1">
      <c r="A5" s="302" t="s">
        <v>26</v>
      </c>
      <c r="B5" s="302"/>
      <c r="C5" s="302"/>
      <c r="D5" s="302"/>
      <c r="E5" s="302"/>
      <c r="F5" s="302"/>
      <c r="G5" s="302"/>
    </row>
    <row r="7" spans="1:7" ht="44.25" customHeight="1">
      <c r="A7" s="3" t="s">
        <v>22</v>
      </c>
      <c r="B7" s="66" t="s">
        <v>33</v>
      </c>
      <c r="C7" s="67" t="s">
        <v>143</v>
      </c>
      <c r="D7" s="81"/>
      <c r="E7" s="81"/>
      <c r="F7" s="81"/>
      <c r="G7" s="82"/>
    </row>
    <row r="8" spans="1:7" ht="30" customHeight="1">
      <c r="A8" s="127">
        <v>1</v>
      </c>
      <c r="B8" s="59" t="s">
        <v>47</v>
      </c>
      <c r="C8" s="68" t="s">
        <v>66</v>
      </c>
      <c r="D8" s="70"/>
      <c r="E8" s="70"/>
      <c r="F8" s="70"/>
      <c r="G8" s="70"/>
    </row>
    <row r="9" spans="1:7" ht="28.8">
      <c r="A9" s="128">
        <v>2</v>
      </c>
      <c r="B9" s="11" t="s">
        <v>4</v>
      </c>
      <c r="C9" s="61">
        <v>105</v>
      </c>
      <c r="D9" s="71"/>
      <c r="E9" s="71"/>
      <c r="F9" s="71"/>
      <c r="G9" s="70"/>
    </row>
    <row r="10" spans="1:7" s="9" customFormat="1" ht="60" customHeight="1">
      <c r="A10" s="129">
        <v>3</v>
      </c>
      <c r="B10" s="11" t="s">
        <v>53</v>
      </c>
      <c r="C10" s="60">
        <v>500</v>
      </c>
      <c r="D10" s="216"/>
      <c r="E10" s="71"/>
      <c r="F10" s="70"/>
      <c r="G10" s="70"/>
    </row>
    <row r="11" spans="1:7" s="9" customFormat="1" ht="39.75" customHeight="1">
      <c r="A11" s="129">
        <v>4</v>
      </c>
      <c r="B11" s="51" t="s">
        <v>34</v>
      </c>
      <c r="C11" s="203"/>
      <c r="D11" s="5"/>
      <c r="E11" s="5"/>
      <c r="F11" s="5"/>
      <c r="G11" s="5"/>
    </row>
    <row r="12" spans="1:7" s="9" customFormat="1" ht="39.75" customHeight="1">
      <c r="A12" s="129">
        <v>5</v>
      </c>
      <c r="B12" s="51" t="s">
        <v>30</v>
      </c>
      <c r="C12" s="204"/>
      <c r="D12" s="64"/>
      <c r="E12" s="64"/>
      <c r="F12" s="64"/>
      <c r="G12" s="65"/>
    </row>
    <row r="13" spans="1:7" s="9" customFormat="1" ht="39.75" customHeight="1">
      <c r="A13" s="128">
        <v>6</v>
      </c>
      <c r="B13" s="51" t="s">
        <v>5</v>
      </c>
      <c r="C13" s="205"/>
      <c r="D13" s="5"/>
      <c r="E13" s="5"/>
      <c r="F13" s="5"/>
      <c r="G13" s="5"/>
    </row>
    <row r="16" spans="1:7" ht="42" customHeight="1">
      <c r="A16" s="303" t="s">
        <v>27</v>
      </c>
      <c r="B16" s="303"/>
      <c r="C16" s="303"/>
      <c r="D16" s="303"/>
      <c r="E16" s="303"/>
      <c r="F16" s="303"/>
      <c r="G16" s="303"/>
    </row>
    <row r="17" spans="1:7" ht="16.5" customHeight="1">
      <c r="A17" s="304" t="s">
        <v>166</v>
      </c>
      <c r="B17" s="304"/>
      <c r="C17" s="304"/>
      <c r="D17" s="304"/>
      <c r="E17" s="304"/>
      <c r="F17" s="304"/>
      <c r="G17" s="304"/>
    </row>
    <row r="18" spans="1:7" s="13" customFormat="1" ht="15" customHeight="1">
      <c r="A18" s="305" t="s">
        <v>167</v>
      </c>
      <c r="B18" s="306"/>
      <c r="C18" s="306"/>
      <c r="D18" s="306"/>
      <c r="E18" s="306"/>
      <c r="F18" s="306"/>
      <c r="G18" s="307"/>
    </row>
    <row r="19" spans="1:7" s="13" customFormat="1" ht="65.25" customHeight="1">
      <c r="A19" s="314"/>
      <c r="B19" s="315"/>
      <c r="C19" s="315"/>
      <c r="D19" s="315"/>
      <c r="E19" s="315"/>
      <c r="F19" s="315"/>
      <c r="G19" s="316"/>
    </row>
    <row r="20" spans="1:7" s="13" customFormat="1" ht="8.25" customHeight="1">
      <c r="A20" s="55"/>
      <c r="B20" s="55"/>
      <c r="C20" s="55"/>
      <c r="D20" s="55"/>
      <c r="E20" s="55"/>
      <c r="F20" s="55"/>
      <c r="G20" s="55"/>
    </row>
    <row r="21" spans="1:7" s="4" customFormat="1" ht="111" customHeight="1">
      <c r="A21" s="3" t="s">
        <v>22</v>
      </c>
      <c r="B21" s="15" t="s">
        <v>46</v>
      </c>
      <c r="C21" s="16" t="s">
        <v>45</v>
      </c>
      <c r="D21" s="16" t="s">
        <v>164</v>
      </c>
      <c r="E21" s="16" t="s">
        <v>60</v>
      </c>
      <c r="F21" s="16" t="s">
        <v>42</v>
      </c>
      <c r="G21" s="16" t="s">
        <v>25</v>
      </c>
    </row>
    <row r="22" spans="1:7" s="28" customFormat="1" ht="10.5" customHeight="1">
      <c r="A22" s="130">
        <v>7</v>
      </c>
      <c r="B22" s="131" t="s">
        <v>21</v>
      </c>
      <c r="C22" s="129">
        <v>1</v>
      </c>
      <c r="D22" s="129">
        <v>2</v>
      </c>
      <c r="E22" s="129" t="s">
        <v>61</v>
      </c>
      <c r="F22" s="129" t="s">
        <v>62</v>
      </c>
      <c r="G22" s="129">
        <v>5</v>
      </c>
    </row>
    <row r="23" spans="1:7" ht="43.2">
      <c r="A23" s="132">
        <v>8</v>
      </c>
      <c r="B23" s="12" t="s">
        <v>56</v>
      </c>
      <c r="C23" s="206">
        <f>CEILING(C10/3*2,2)/2</f>
        <v>167</v>
      </c>
      <c r="D23" s="58">
        <f>+C13</f>
        <v>0</v>
      </c>
      <c r="E23" s="61">
        <f>+C9-D23</f>
        <v>105</v>
      </c>
      <c r="F23" s="61">
        <f>+E23*C23</f>
        <v>17535</v>
      </c>
      <c r="G23" s="30" t="s">
        <v>169</v>
      </c>
    </row>
    <row r="24" spans="1:7" ht="72">
      <c r="A24" s="132">
        <v>9</v>
      </c>
      <c r="B24" s="12" t="s">
        <v>57</v>
      </c>
      <c r="C24" s="206">
        <f>+ROUND((C10-C23)/2,0)</f>
        <v>167</v>
      </c>
      <c r="D24" s="207">
        <f>+C13</f>
        <v>0</v>
      </c>
      <c r="E24" s="61">
        <f>+C9-D24</f>
        <v>105</v>
      </c>
      <c r="F24" s="61">
        <f>+E24*C24</f>
        <v>17535</v>
      </c>
      <c r="G24" s="30" t="s">
        <v>168</v>
      </c>
    </row>
    <row r="25" spans="1:7" ht="72">
      <c r="A25" s="132">
        <v>10</v>
      </c>
      <c r="B25" s="12" t="s">
        <v>58</v>
      </c>
      <c r="C25" s="206">
        <f>+C10-C23-C24</f>
        <v>166</v>
      </c>
      <c r="D25" s="208">
        <f>+C13</f>
        <v>0</v>
      </c>
      <c r="E25" s="61">
        <f>+C9-D25</f>
        <v>105</v>
      </c>
      <c r="F25" s="61">
        <f>+E25*C25</f>
        <v>17430</v>
      </c>
      <c r="G25" s="30" t="s">
        <v>170</v>
      </c>
    </row>
    <row r="26" spans="1:7" ht="34.5" customHeight="1">
      <c r="A26" s="133">
        <v>11</v>
      </c>
      <c r="B26" s="29" t="s">
        <v>6</v>
      </c>
      <c r="C26" s="35">
        <f>SUM(C23:C25)</f>
        <v>500</v>
      </c>
      <c r="D26" s="34"/>
      <c r="E26" s="14"/>
      <c r="F26" s="14">
        <f>SUM(F23:F25)</f>
        <v>52500</v>
      </c>
      <c r="G26" s="14"/>
    </row>
    <row r="28" spans="1:7" ht="36" customHeight="1">
      <c r="A28" s="9"/>
      <c r="B28" s="198" t="s">
        <v>175</v>
      </c>
      <c r="C28" s="197">
        <f>C26-C10</f>
        <v>0</v>
      </c>
      <c r="D28" s="9"/>
      <c r="G28" s="83"/>
    </row>
    <row r="29" spans="1:7" ht="15">
      <c r="A29" s="9"/>
      <c r="B29" s="199"/>
      <c r="C29" s="9"/>
      <c r="D29" s="9"/>
      <c r="G29" s="83"/>
    </row>
    <row r="30" spans="2:7" ht="14.4" customHeight="1">
      <c r="B30" s="313"/>
      <c r="C30" s="313"/>
      <c r="D30" s="313"/>
      <c r="E30" s="313"/>
      <c r="F30" s="313"/>
      <c r="G30" s="83"/>
    </row>
    <row r="31" spans="2:7" ht="9" customHeight="1">
      <c r="B31" s="275"/>
      <c r="C31" s="275"/>
      <c r="D31" s="275"/>
      <c r="E31" s="275"/>
      <c r="F31" s="275"/>
      <c r="G31" s="83"/>
    </row>
    <row r="32" spans="2:7" ht="15">
      <c r="B32" s="275"/>
      <c r="C32" s="275"/>
      <c r="D32" s="275"/>
      <c r="E32" s="275"/>
      <c r="F32" s="275"/>
      <c r="G32" s="191"/>
    </row>
  </sheetData>
  <sheetProtection password="C9D0" sheet="1" objects="1" scenarios="1"/>
  <mergeCells count="6">
    <mergeCell ref="B30:F32"/>
    <mergeCell ref="A1:G1"/>
    <mergeCell ref="A5:G5"/>
    <mergeCell ref="A16:G16"/>
    <mergeCell ref="A17:G17"/>
    <mergeCell ref="A18:G19"/>
  </mergeCells>
  <dataValidations count="1">
    <dataValidation type="decimal" allowBlank="1" showInputMessage="1" showErrorMessage="1" sqref="C13">
      <formula1>0</formula1>
      <formula2>C9</formula2>
    </dataValidation>
  </dataValidations>
  <printOptions/>
  <pageMargins left="0.33" right="0.26" top="0.787401575" bottom="0.7874015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Kotrbová Václava Mgr. MSc</cp:lastModifiedBy>
  <cp:lastPrinted>2022-01-03T19:26:42Z</cp:lastPrinted>
  <dcterms:created xsi:type="dcterms:W3CDTF">2018-10-28T13:44:14Z</dcterms:created>
  <dcterms:modified xsi:type="dcterms:W3CDTF">2022-01-11T06:44:47Z</dcterms:modified>
  <cp:category/>
  <cp:version/>
  <cp:contentType/>
  <cp:contentStatus/>
</cp:coreProperties>
</file>