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65428" yWindow="65428" windowWidth="23148" windowHeight="8736" tabRatio="865" activeTab="0"/>
  </bookViews>
  <sheets>
    <sheet name="Popis hodnocení" sheetId="5" r:id="rId1"/>
    <sheet name="PŘÍKLAD" sheetId="131" r:id="rId2"/>
    <sheet name="hodnocení " sheetId="6" r:id="rId3"/>
    <sheet name="bublinka D" sheetId="83" r:id="rId4"/>
    <sheet name="B4 páska" sheetId="84" r:id="rId5"/>
    <sheet name="B4 X-dno" sheetId="85" r:id="rId6"/>
    <sheet name="B5 X-dno b_h" sheetId="86" r:id="rId7"/>
    <sheet name="B4 X-dno výz hnědá" sheetId="87" r:id="rId8"/>
    <sheet name="C4 samolep" sheetId="88" r:id="rId9"/>
    <sheet name="C5" sheetId="89" r:id="rId10"/>
    <sheet name="C5 okno+tisk" sheetId="90" r:id="rId11"/>
    <sheet name="C6" sheetId="91" r:id="rId12"/>
    <sheet name="C6 tisk" sheetId="92" r:id="rId13"/>
    <sheet name="DL" sheetId="93" r:id="rId14"/>
    <sheet name="DL okno" sheetId="94" r:id="rId15"/>
    <sheet name="DL okno+páska" sheetId="96" r:id="rId16"/>
    <sheet name="papír A3" sheetId="98" r:id="rId17"/>
    <sheet name="A4 vysoká bílá 146" sheetId="99" r:id="rId18"/>
    <sheet name="A4 vysoká bílá 161" sheetId="130" r:id="rId19"/>
    <sheet name="A4 TRIOTEC" sheetId="100" r:id="rId20"/>
    <sheet name="papír A5" sheetId="101" r:id="rId21"/>
    <sheet name="A4 barevný 250" sheetId="103" r:id="rId22"/>
    <sheet name="A4 barevný 500" sheetId="104" r:id="rId23"/>
    <sheet name="bloček 51x51" sheetId="105" r:id="rId24"/>
    <sheet name="bloček 38x51" sheetId="106" r:id="rId25"/>
    <sheet name="bloček 75x51" sheetId="107" r:id="rId26"/>
    <sheet name="bloček 75x75" sheetId="108" r:id="rId27"/>
    <sheet name="bloček 75x75 400" sheetId="109" r:id="rId28"/>
    <sheet name="bloček 75x75 450 neon" sheetId="110" r:id="rId29"/>
    <sheet name="bloček 127x75" sheetId="111" r:id="rId30"/>
    <sheet name="kostka lepená" sheetId="112" r:id="rId31"/>
    <sheet name="kostka nelepená" sheetId="113" r:id="rId32"/>
    <sheet name="karton_kreslíci_A4_ 180 g " sheetId="117" r:id="rId33"/>
    <sheet name="karton_kreslíci_ A4_220g" sheetId="116" r:id="rId34"/>
    <sheet name="karton_kreslíci_ A3_220g" sheetId="118" r:id="rId35"/>
    <sheet name="pastelky troj 12ks" sheetId="120" r:id="rId36"/>
    <sheet name="pastelky troj 24 ks" sheetId="119" r:id="rId37"/>
    <sheet name="pastelky obyč 12ks" sheetId="121" r:id="rId38"/>
    <sheet name="motouz PP 120 m" sheetId="122" r:id="rId39"/>
    <sheet name="motouz PP 200 m" sheetId="123" r:id="rId40"/>
    <sheet name="nůžky 15 cm" sheetId="124" r:id="rId41"/>
    <sheet name="nůžky 18 cm" sheetId="125" r:id="rId42"/>
    <sheet name="nůžky 19-22cm" sheetId="126" r:id="rId43"/>
    <sheet name="korekční stroj 5x8" sheetId="127" r:id="rId44"/>
    <sheet name="korekční stroj 4x15" sheetId="128" r:id="rId45"/>
    <sheet name="odkladač" sheetId="129" r:id="rId46"/>
    <sheet name="hodnocení zadavatele příklad" sheetId="1" state="hidden" r:id="rId47"/>
  </sheets>
  <definedNames>
    <definedName name="_xlnm.Print_Titles" localSheetId="2">'hodnocení 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<sst xmlns="http://schemas.openxmlformats.org/spreadsheetml/2006/main" count="1637" uniqueCount="162">
  <si>
    <t>Maximální jednotková cena zadaná zadavatelem pro měrnou jednotku</t>
  </si>
  <si>
    <t xml:space="preserve">Měrná jednotka </t>
  </si>
  <si>
    <t>Položka</t>
  </si>
  <si>
    <t>Množství merných jednotek, které bude probíhat hodnocení množstevní slevy</t>
  </si>
  <si>
    <t>Maximální jednotková cena zadaná zadavatelem pro měrnou jednotku v Kč</t>
  </si>
  <si>
    <t>Nabídková jednotková cena za uvedenou měrnou jednotku v Kč</t>
  </si>
  <si>
    <t>celkem hodnoceno počet MJ</t>
  </si>
  <si>
    <t>náklady na nákup všech položek za jednu měrnou jednotku</t>
  </si>
  <si>
    <t>Hodnocená sleva uchazeče1</t>
  </si>
  <si>
    <t>Hodnocená sleva uchazeče2</t>
  </si>
  <si>
    <t xml:space="preserve">Nabídková jednotková cena za uvedenou měrnou jednotku - uchazeč1 </t>
  </si>
  <si>
    <t>UCHAZEČ1</t>
  </si>
  <si>
    <t>UCHAZEČ2</t>
  </si>
  <si>
    <t>UCHAZEČ3</t>
  </si>
  <si>
    <r>
      <t>položka</t>
    </r>
    <r>
      <rPr>
        <sz val="11"/>
        <color theme="1"/>
        <rFont val="Calibri"/>
        <family val="2"/>
        <scheme val="minor"/>
      </rPr>
      <t>1</t>
    </r>
  </si>
  <si>
    <r>
      <t>položka</t>
    </r>
    <r>
      <rPr>
        <sz val="11"/>
        <color theme="1"/>
        <rFont val="Calibri"/>
        <family val="2"/>
        <scheme val="minor"/>
      </rPr>
      <t>2</t>
    </r>
  </si>
  <si>
    <r>
      <t>položka</t>
    </r>
    <r>
      <rPr>
        <sz val="11"/>
        <color theme="1"/>
        <rFont val="Calibri"/>
        <family val="2"/>
        <scheme val="minor"/>
      </rPr>
      <t>3</t>
    </r>
  </si>
  <si>
    <r>
      <t>položka</t>
    </r>
    <r>
      <rPr>
        <sz val="11"/>
        <color theme="1"/>
        <rFont val="Calibri"/>
        <family val="2"/>
        <scheme val="minor"/>
      </rPr>
      <t>4</t>
    </r>
  </si>
  <si>
    <r>
      <t>položka</t>
    </r>
    <r>
      <rPr>
        <sz val="11"/>
        <color theme="1"/>
        <rFont val="Calibri"/>
        <family val="2"/>
        <scheme val="minor"/>
      </rPr>
      <t>5</t>
    </r>
  </si>
  <si>
    <r>
      <t>položka</t>
    </r>
    <r>
      <rPr>
        <sz val="11"/>
        <color theme="1"/>
        <rFont val="Calibri"/>
        <family val="2"/>
        <scheme val="minor"/>
      </rPr>
      <t>6</t>
    </r>
  </si>
  <si>
    <t>Nabídkové ceny položek včetně stanovení závazné množstevní slevy</t>
  </si>
  <si>
    <t>označení sloupců</t>
  </si>
  <si>
    <t>Označení řádků</t>
  </si>
  <si>
    <t xml:space="preserve"> 6 = 4*5</t>
  </si>
  <si>
    <t>Poznámka  k vyplnění</t>
  </si>
  <si>
    <t xml:space="preserve">I. Základní hodnoty položky, které vstupují do hodnocení </t>
  </si>
  <si>
    <t xml:space="preserve">II. Intervaly slev pro hodnocení a výše slevy v Kč pro daný interval (nejde o cenu, ale o výši slev v Kč na měrné jednotce) </t>
  </si>
  <si>
    <t>Popis hodnocení</t>
  </si>
  <si>
    <t>Uchazeč vyplňuje žlutě podbarvené buňky, šedě podbarvené buňky budou předvyplněny zadavatelem</t>
  </si>
  <si>
    <t>Název položky, pod kterým vede popložku ve své evidenci uchazeč (obchodní název)</t>
  </si>
  <si>
    <t>Název položky zadavatele</t>
  </si>
  <si>
    <t>obchodní název položky uchazeče</t>
  </si>
  <si>
    <t>objednací číslo</t>
  </si>
  <si>
    <t xml:space="preserve">Komodita </t>
  </si>
  <si>
    <t>Technické specifikace hodnocené položky zadané zadavatelem</t>
  </si>
  <si>
    <t>Evidenční číslo položky, pod kterým ji vede ve své evidenci uchazeč (budoucí objednací číslo)</t>
  </si>
  <si>
    <t>ks</t>
  </si>
  <si>
    <t xml:space="preserve">Příklad intervalů </t>
  </si>
  <si>
    <t>celkem</t>
  </si>
  <si>
    <t>101 - 250</t>
  </si>
  <si>
    <t xml:space="preserve">251 - 280 a víc </t>
  </si>
  <si>
    <t>11=8*7 + 10*9</t>
  </si>
  <si>
    <t>12=2*3</t>
  </si>
  <si>
    <t>sleva na celkovém množství</t>
  </si>
  <si>
    <t>Slevy pro daný interval</t>
  </si>
  <si>
    <t>předpokládaná hodnota z údajů zadavatele</t>
  </si>
  <si>
    <t>Poř. číslo</t>
  </si>
  <si>
    <t>Celkem</t>
  </si>
  <si>
    <t>počet MJ v intervalu</t>
  </si>
  <si>
    <t>interval</t>
  </si>
  <si>
    <t>Měrná jednotka (MJ) zadaná zadavatelem</t>
  </si>
  <si>
    <t xml:space="preserve">Nabídková jednotková cena za uvedenou MJ </t>
  </si>
  <si>
    <t>Maximální jednotková cena zadaná zadavatelem pro MJ</t>
  </si>
  <si>
    <t>Měrná jednotka (MJ)</t>
  </si>
  <si>
    <t>Množství měrných jednotek, pro které bude probíhat hodnocení množstevní slevy - zadáno zadavatelem</t>
  </si>
  <si>
    <r>
      <rPr>
        <b/>
        <sz val="11"/>
        <color rgb="FFFF0000"/>
        <rFont val="Calibri"/>
        <family val="2"/>
        <scheme val="minor"/>
      </rPr>
      <t xml:space="preserve">Kritérium 1  </t>
    </r>
    <r>
      <rPr>
        <b/>
        <sz val="11"/>
        <color theme="1"/>
        <rFont val="Calibri"/>
        <family val="2"/>
        <scheme val="minor"/>
      </rPr>
      <t xml:space="preserve">                             (Nabídková jednotková cena za uvedenou MJ v Kč * množství odběru pro interval_1) </t>
    </r>
  </si>
  <si>
    <r>
      <rPr>
        <b/>
        <sz val="11"/>
        <color rgb="FFFF0000"/>
        <rFont val="Calibri"/>
        <family val="2"/>
        <scheme val="minor"/>
      </rPr>
      <t xml:space="preserve">Kritérium 2  </t>
    </r>
    <r>
      <rPr>
        <b/>
        <sz val="11"/>
        <color theme="1"/>
        <rFont val="Calibri"/>
        <family val="2"/>
        <scheme val="minor"/>
      </rPr>
      <t xml:space="preserve">                        (součin ceny a množství pro interval_2 plus součin ceny a množství pro interval_3)</t>
    </r>
  </si>
  <si>
    <t xml:space="preserve"> interval_1</t>
  </si>
  <si>
    <t>interval_2</t>
  </si>
  <si>
    <r>
      <t>interval_3</t>
    </r>
    <r>
      <rPr>
        <vertAlign val="subscript"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(platí i pro odběr nad předpokládané množství uvedené zadavatelem)</t>
    </r>
  </si>
  <si>
    <t>Stanovení ceny a slevy ceny - vyplňuje uchazeč</t>
  </si>
  <si>
    <r>
      <rPr>
        <b/>
        <sz val="11"/>
        <color rgb="FFFF0000"/>
        <rFont val="Calibri"/>
        <family val="2"/>
        <scheme val="minor"/>
      </rPr>
      <t>sleva</t>
    </r>
    <r>
      <rPr>
        <b/>
        <sz val="11"/>
        <color theme="1"/>
        <rFont val="Calibri"/>
        <family val="2"/>
        <scheme val="minor"/>
      </rPr>
      <t xml:space="preserve"> na jednotkové ceně pro daný interval (toto pole se nevyplňuje, je vypočteno jako rozdíl maximální jednotkové ceny zadané zadavatelem a nabídkovou cenou)</t>
    </r>
  </si>
  <si>
    <t>3 = ř2 - sl2</t>
  </si>
  <si>
    <t>4 = 1*3</t>
  </si>
  <si>
    <t>13=12-6-11</t>
  </si>
  <si>
    <t>Předpokládané odebrané množství          (počet MJ)</t>
  </si>
  <si>
    <t>Obálka bublinková, typ D, min. 200 x 275 mm</t>
  </si>
  <si>
    <t>Obálky</t>
  </si>
  <si>
    <t>Obálka poštovní B4 bílá s krycí páskou, 80 g/m2</t>
  </si>
  <si>
    <t>Obálka poštovní B4 X-dno, 90 g/m2 - 100g/m2</t>
  </si>
  <si>
    <t>Obálka poštovní B4 X-dno, textilní výstuž, samolepicí s krycí páskou, 250 x 350 mm</t>
  </si>
  <si>
    <t>Obálka poštovní C4, samolepicí, přehybová, bílá, 229 x 324 mm</t>
  </si>
  <si>
    <t>Obálka poštovní C5 bez okénka, samolepicí, bílá, 162 x 229 mm</t>
  </si>
  <si>
    <t>Obálka poštovní C5, s okénkem vpravo nahoře, vnitřní tisk, samolepicí</t>
  </si>
  <si>
    <t>Obálka poštovní C6 bez okénka, samolepicí, bílá, 114 mm x 162 mm</t>
  </si>
  <si>
    <t>Obálka poštovní C6 bez okénka, samolepicí,  bílá, vnitřní tisk, 114 mm x 162 mm</t>
  </si>
  <si>
    <t>Obálka poštovní DL bez okénka, samolepicí, bílá, přehybová, 110 x 220 mm</t>
  </si>
  <si>
    <t>Obálka poštovní DL s okénkem, samolepicí, bílá, přehybová, 110 x 220 mm</t>
  </si>
  <si>
    <t>Obálka poštovní DL s okénkem, s krycí páskou, 110 x 220 mm</t>
  </si>
  <si>
    <t>interval_1</t>
  </si>
  <si>
    <r>
      <t xml:space="preserve">interval_3             </t>
    </r>
    <r>
      <rPr>
        <vertAlign val="subscript"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(platí i pro odběr nad předpokládané množství uvedené zadavatelem)</t>
    </r>
  </si>
  <si>
    <t>úprava počtu MJ v intervalech</t>
  </si>
  <si>
    <t>úprava ceny v intervalech</t>
  </si>
  <si>
    <t>skutečný počet jednotek, pro který platí cena po slevě</t>
  </si>
  <si>
    <t>obyčejná propiska, jednorázová</t>
  </si>
  <si>
    <t>4. Žlutě podbarvené buňky na každém listu s položkou vyplní uchazeč, do jiných údajů nesmí zasahovat</t>
  </si>
  <si>
    <t>1 - 100</t>
  </si>
  <si>
    <t>Papír kopírovací A3 80 g, v balení 500 listů, vysoce bílý papír pro použití v laserových a inkjetových tiskárnách, vysokorychlostních kopírkách a faxech, bělost CIE od 146, opacita od 91</t>
  </si>
  <si>
    <t>balení</t>
  </si>
  <si>
    <t>papír</t>
  </si>
  <si>
    <t>Papír kopírovací A4 80 g, v balení 500 listů, vysoce bílý papír pro použití v laserových a inkjetových tiskárnách, vysokorychlostních kopírkách a faxech, bělost CIE od 170, opacita od 93, technologie TRIOTEC</t>
  </si>
  <si>
    <t>Papír kopírovací A5 80 g, v balení 500 listů, gramáž 80 g/m2, balení-500 listů, bělost CIE od 146, opacita od 91</t>
  </si>
  <si>
    <t>Sleva pro první interval je vypočtena - jde o rozdíl mezi maximální cenou za MJ předepsanou zadavatelem a nabídkovou jednotkovou cenou uchazeče</t>
  </si>
  <si>
    <r>
      <rPr>
        <b/>
        <sz val="11"/>
        <color theme="1"/>
        <rFont val="Calibri"/>
        <family val="2"/>
        <scheme val="minor"/>
      </rPr>
      <t>Předpokládané množství je v části II. vždy zadavatelem předvyplněno (rozděleno) do tří intervalů</t>
    </r>
    <r>
      <rPr>
        <sz val="11"/>
        <color theme="1"/>
        <rFont val="Calibri"/>
        <family val="2"/>
        <scheme val="minor"/>
      </rPr>
      <t xml:space="preserve"> tak, že v každém intervalu je uvedeno stejné množství (první interval může být vzhledem k zaokrouhlení vyšší, poslední interval je dopočten do hodnoty předpokládaného množství). V případě, že uchazeč  množstevní slevu </t>
    </r>
    <r>
      <rPr>
        <b/>
        <u val="single"/>
        <sz val="11"/>
        <color theme="1"/>
        <rFont val="Calibri"/>
        <family val="2"/>
        <scheme val="minor"/>
      </rPr>
      <t>neposkytuje</t>
    </r>
    <r>
      <rPr>
        <sz val="11"/>
        <color theme="1"/>
        <rFont val="Calibri"/>
        <family val="2"/>
        <scheme val="minor"/>
      </rPr>
      <t xml:space="preserve">, bude ve všech třech řádcích 8, 9, 10 sloupce 2 stejné číslo, jako v řádku 6 (tj. sleva (sloupec 3) je spočtena pouze jako rozdíl "maximální cena zadaná zadavatelem" a "nabídková jednotková cena“).  Jestliže uchazeč slevu </t>
    </r>
    <r>
      <rPr>
        <b/>
        <u val="single"/>
        <sz val="11"/>
        <color theme="1"/>
        <rFont val="Calibri"/>
        <family val="2"/>
        <scheme val="minor"/>
      </rPr>
      <t>poskytne</t>
    </r>
    <r>
      <rPr>
        <sz val="11"/>
        <color theme="1"/>
        <rFont val="Calibri"/>
        <family val="2"/>
        <scheme val="minor"/>
      </rPr>
      <t xml:space="preserve">, upraví ve sloupci 1 v řádcích 8, 9, 10 množství  (tj. rozdělí předpokládané množství do 3 intervalů) a ve sloupci 2 u řádků 9, 10 zároveň doplní jednotkovou cenu pro daný množstevní interval (odvozeno z nabídkové ceny za MJ, je to hodnota po uplatnění množstevní slevy tj. žlutě podbarvené pole), viz příklad níže.    </t>
    </r>
  </si>
  <si>
    <t>Jednotková cena pro daný množstevní interval (odvozeno z nabídkové ceny)</t>
  </si>
  <si>
    <t>Hodnota sloupce 2 v řádku 8 je předvyplněna (vzorec). Sloupec 3 řádku 8  je vypočten jako rozdíl mezi maximální cenou určenou zadavatelem (řádek 2) a základní nabídkovou jednotkovou cenou (řádek 6).</t>
  </si>
  <si>
    <t>Jednotková cena pro množstevní interval_2 (sloupec 2) musí být menší nebo rovna, než je nabídková cena v řádku 8. Tzn., hodnota slevy, která je vypočtena ve sloupci 3 pro interval_2, musí být vyšší nebo rovna než je hodnota slevy v řádku 8 stejného sloupce (hodnota slevy na jednotkové ceně v intervalu_2 nesmí klesat, číslo musí být větší nebo rovno než je číslo v předchozím řádku 8).</t>
  </si>
  <si>
    <t>skutečná sleva oproti ceně stanovené zadavatelem na jednotkové ceně (pouze přehled)</t>
  </si>
  <si>
    <t>Jednotková cena pro množstevní interval_3 (sloupec 2) musí být menší nebo rovna, než je jednotková cena v řádku 9. Tzn., hodnota slevy, která je vypočtena ve sloupci 3 pro interval_3, musí být vyšší nebo rovna než je hodnota slevy v řádku 9 stejného sloupce (hodnota slevy na jednotkové ceně v intervalu_3 nesmí klesat, číslo musí být větší nebo rovno než je číslo v předchozím řádku 9).</t>
  </si>
  <si>
    <r>
      <t>Kontrola rozepsaného množství  (řádek 11 -  řádek 3 ) = po vyplnění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musí být 0</t>
    </r>
  </si>
  <si>
    <t>8. Pro snazší a přehlednější práci s listy je možnost využít funkci excelu (na šipky k posunu listů kliknout pravým tlačítkem myši, poté se ukáže v novém okně seznam všech listů)</t>
  </si>
  <si>
    <t>bloček samolepicí</t>
  </si>
  <si>
    <t>kostka</t>
  </si>
  <si>
    <t>Kostka papírová lepená bílá, min 85 x 85 x 40 mm</t>
  </si>
  <si>
    <t>Celková nabídková cena</t>
  </si>
  <si>
    <t>Papír kopírovací A4 80 g, v balení 500 listů, vysoce bílý papír pro použití v laserových a inkjetových tiskárnách, vysokorychlostních kopírkách a faxech, bělost CIE od 146, opacita od 91, nízká prašnost</t>
  </si>
  <si>
    <t>Papír kopírovací barevný A4 80 g, 500 listů, vysoce kvalitní, vhodný pro kopírky, laserové a inkoustové tiskárny - různé barvy (balík 1 barva)</t>
  </si>
  <si>
    <t>Papír kopírovací barevný A4 80 g, min. 250 listů, vysoce kvalitní, vhodný pro kopírky, laserové a inkoustové tiskárny - různé barvy v balíku</t>
  </si>
  <si>
    <t>7. Popis pro výpočet slevy  je popsán na listu "PŘÍKLAD". V případě dotazů kontaktujte zadavatele.</t>
  </si>
  <si>
    <t>Množství pro interval_2</t>
  </si>
  <si>
    <t>Množství pro interval_3</t>
  </si>
  <si>
    <t>Cena pro interval_2</t>
  </si>
  <si>
    <t>Cena pro interval_3</t>
  </si>
  <si>
    <t>Množství pro interval_1</t>
  </si>
  <si>
    <t xml:space="preserve"> 6+11</t>
  </si>
  <si>
    <t>Vzorky</t>
  </si>
  <si>
    <t>ANO</t>
  </si>
  <si>
    <t>Bloček samolepicí 51 x 51 mm (+ / - 1 mm), min 250 lístků,  mix barev</t>
  </si>
  <si>
    <t>Bloček samolepicí 38 x 51 mm (+ / - 2 mm), balení min. 3 bločky x min 50 lístků, různé barvy (lze i celé balení jednobarevné)</t>
  </si>
  <si>
    <t>Bloček samolepicí 75 x 51 mm (+ / - 2 mm), balení min 100 lístků, balení může mít různé barvy</t>
  </si>
  <si>
    <t>Bloček samolepicí 75 x 75 mm (+ / - 2 mm), min 80 lístků, různé barvy celého balení (min. žlutá)</t>
  </si>
  <si>
    <t xml:space="preserve">Bloček samolepicí 75 x 75 mm (+ / - 2 mm), min. 400 lístků, jednobarevné balení </t>
  </si>
  <si>
    <t>Bloček samolepicí 75 x 75 mm (+ / - 1 mm), min. 400 lístků, mix barev</t>
  </si>
  <si>
    <t>Bloček samolepicí 127 x 75 mm (+ / - 2 mm), 100 lístků, barva žlutá</t>
  </si>
  <si>
    <t>Kostka papírová nelepená  (poznámkový špalíček) bílá, volné listy do zásobníku, min. 85 x 85  (+ / -  2 mm), výška min 4 mm</t>
  </si>
  <si>
    <t>Uchazeč na tomto listě nic nevyplňuje, doplní se automaticky po vyplnění  jednotlivých listů s položkami</t>
  </si>
  <si>
    <t>1. Na listu "hodnocení" jsou přednastaveny automatické odkazy, které převezmou hodnoty každé položky do celkového hodnocení, na tomto listu uchazeč nic neupravuje ani nezadává data</t>
  </si>
  <si>
    <t>2. List "hodnocení" obsahuje tolik řádků, kolik je samostatných položek, tedy listů s hodnocením každé položky Přílohy č. 1a</t>
  </si>
  <si>
    <t>3. Uchazeč vyplní předpřipravené samostatné listy s názvy položek (barevné značení podle komodit - kromě červeně označených listů, tj kromě příkladu a "hodnocení")</t>
  </si>
  <si>
    <t>5. Jestliže uchazeč neposkytuje u položky žádnou množstevní cenu, bude předpokládané množství rozděleno do 3 intervalů  rovnomerně (první interval může být vzhledem k zaokrouhlení vyšší), sleva pro každý interval ve sloupci 3 bude mít ve všech řádcích v tomto případě stejnou hodnotu. Tzn. v případě, že uchazeč slevu neposkutuje, nebude v části II. nic vyplňovat, systém je přednastaven</t>
  </si>
  <si>
    <r>
      <t>6. Další upozorňující texty jsou uvedeny na listech jednotlivých položek -</t>
    </r>
    <r>
      <rPr>
        <sz val="11"/>
        <color rgb="FFFF0000"/>
        <rFont val="Calibri"/>
        <family val="2"/>
        <scheme val="minor"/>
      </rPr>
      <t xml:space="preserve"> je důležité se řídit jejich obsahem, viz minimálně způsob vyplňování "množstevní slevy " v případech, kdy bude poskytovaná</t>
    </r>
  </si>
  <si>
    <r>
      <t>Jednotková cena pro množstevní interval_2 (sloupec 2) musí být menší nebo rovna, než je nabídková cena v řádku 8. T</t>
    </r>
    <r>
      <rPr>
        <sz val="11"/>
        <color rgb="FFFF0000"/>
        <rFont val="Calibri"/>
        <family val="2"/>
        <scheme val="minor"/>
      </rPr>
      <t>zn., hodnota slevy, která je vypočtena ve sloupci 3 pro interval_2, musí být vyšší nebo rovna než je hodnota slevy v řádku 8 stejného sloupce</t>
    </r>
    <r>
      <rPr>
        <sz val="11"/>
        <color theme="1"/>
        <rFont val="Calibri"/>
        <family val="2"/>
        <scheme val="minor"/>
      </rPr>
      <t xml:space="preserve"> (hodnota slevy na jednotkové ceně v intervalu_2 nesmí klesat, číslo musí být větší nebo rovno než je číslo v předchozím řádku 8).</t>
    </r>
  </si>
  <si>
    <r>
      <t xml:space="preserve">Jednotková cena pro množstevní interval_3 (sloupec 2) musí být menší nebo rovna, než je jednotková cena v řádku 9. </t>
    </r>
    <r>
      <rPr>
        <sz val="11"/>
        <color rgb="FFFF0000"/>
        <rFont val="Calibri"/>
        <family val="2"/>
        <scheme val="minor"/>
      </rPr>
      <t>Tzn., hodnota slevy, která je vypočtena ve sloupci 3 pro interval_3, musí být vyšší nebo rovna než je hodnota slevy v řádku 9 stejného sloupce</t>
    </r>
    <r>
      <rPr>
        <sz val="11"/>
        <color theme="1"/>
        <rFont val="Calibri"/>
        <family val="2"/>
        <scheme val="minor"/>
      </rPr>
      <t xml:space="preserve"> (hodnota slevy na jednotkové ceně v intervalu_3 nesmí klesat, číslo musí být větší nebo rovno než je číslo v předchozím řádku 9).</t>
    </r>
  </si>
  <si>
    <t>do hodnocení postupuje tato hodnota</t>
  </si>
  <si>
    <r>
      <t xml:space="preserve">Stanovení ceny a slevy ceny - uchazeč vyplňuje pouze žlutě podbarvené buňky - </t>
    </r>
    <r>
      <rPr>
        <b/>
        <sz val="18"/>
        <color rgb="FFFF0000"/>
        <rFont val="Calibri"/>
        <family val="2"/>
        <scheme val="minor"/>
      </rPr>
      <t>PŘÍKLAD</t>
    </r>
  </si>
  <si>
    <t>AK2456789</t>
  </si>
  <si>
    <t xml:space="preserve">Tužka kuličková SOLIDLY </t>
  </si>
  <si>
    <t>Karton kreslící (čtvrtka) A4, 220 g/m2, bílá barva, balení min 200 ks</t>
  </si>
  <si>
    <t>Karton kreslící (čtvrtka) A4, 180 g/m2, bílá barva, balení min 200 ks</t>
  </si>
  <si>
    <t>Karton kreslící (čtvrtka) A3, 220 g/m2, bílá barva, balení min 200 ks</t>
  </si>
  <si>
    <t>Pastelky trojhranné, ergonomický tvar, nelámavé, extra měkká tuha, průměr jádra 3 MM (+/- 1mm), balení 24 ks (24 barev), tělo dřevěné</t>
  </si>
  <si>
    <t>Pastelky trojhranné, ergonomický tvar, nelámavé, extra měkká tuha, průměr jádra 3 MM (+/- 1mm), balení 12 ks (12 barev), tělo dřevěné</t>
  </si>
  <si>
    <t>Pastelky školní, 12 barev v balení, tělo dřevěné</t>
  </si>
  <si>
    <t>Motouz polypropylénový, návin 120 m, hmotnost klubka min 100 g, různé barvy</t>
  </si>
  <si>
    <t>Motouz polypropylénový, návin 200 m, dtex 12 500, hmotnost klubka min 250 g, různé barvy</t>
  </si>
  <si>
    <t xml:space="preserve">Nůžky s délkou 19 - 22 cm, ergonomické držení, asymetrické, pravouké,  tvrzená ocel s nerezovou úpravou </t>
  </si>
  <si>
    <t>Strojek korekční suchý s okamžitým přepsáním, šíře pásky 5 mm, délka pásky min 7 m, jednorázový</t>
  </si>
  <si>
    <t>Strojek korekční suchý s okamžitým přepsáním, šíře pásky 4 mm (+- 0,2 mm), délka pásky min 14 m, jednorázový</t>
  </si>
  <si>
    <t>Odkladač na dokumenty z plastu, zásuvný stohovatelný systém, pro dokumenty A4, různé barvy</t>
  </si>
  <si>
    <t>Papír kopírovací A4 80 g, v balení 500 listů, vysoce bílý papír pro použití v laserových a inkjetových tiskárnách, vysokorychlostních kopírkách a faxech, bělost CIE od 161, opacita od 91, nízká prašnost</t>
  </si>
  <si>
    <t>Obálka poštovní B5, hnědá nebo bílá,  samolepicí s krycí páskou, 176 mm x 250 mm</t>
  </si>
  <si>
    <t xml:space="preserve">Nůžky s délkou do 15 cm, ergonomické držení, asymetrické, pravouké,  tvrzená ocel s nerezovou úpravou </t>
  </si>
  <si>
    <t xml:space="preserve">Nůžky s délkou 16 -18 cm, ergonomické držení, asymetrické, pravouké,  tvrzená ocel s nerezovou úpravou </t>
  </si>
  <si>
    <t>uchazeč upraví podle svých potřeb do hodnocení.</t>
  </si>
  <si>
    <t>Příklad použití slev na interval</t>
  </si>
  <si>
    <t>automatický přepočet dle předstastaveného vzorce - předvlpněno zadavatelem</t>
  </si>
  <si>
    <t>úprava intervalů a stanovení slevy v intervalech, pokud ji uchazeč poskytuje</t>
  </si>
  <si>
    <t>podklady pro kritéria hodnocení hodnocení</t>
  </si>
  <si>
    <t>Hodnocené Krtérium</t>
  </si>
  <si>
    <r>
      <rPr>
        <b/>
        <sz val="11"/>
        <color rgb="FFFF0000"/>
        <rFont val="Calibri"/>
        <family val="2"/>
        <scheme val="minor"/>
      </rPr>
      <t xml:space="preserve">Kritérium 2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(součin ceny a množství pro interval_2 plus součin ceny a množství pro interval_3)</t>
    </r>
  </si>
  <si>
    <t>ostatní</t>
  </si>
  <si>
    <t>Příloha č.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</si>
</sst>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4" tint="-0.24997000396251678"/>
      <name val="Calibri"/>
      <family val="2"/>
      <scheme val="minor"/>
    </font>
    <font>
      <b/>
      <sz val="9"/>
      <color theme="4" tint="-0.24997000396251678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+mn-cs"/>
      <family val="2"/>
    </font>
  </fonts>
  <fills count="1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D0967"/>
        <bgColor indexed="64"/>
      </patternFill>
    </fill>
    <fill>
      <patternFill patternType="solid">
        <fgColor rgb="FF6EC20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DDBE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0" xfId="0" applyFill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3" fillId="2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5" fontId="0" fillId="0" borderId="1" xfId="0" applyNumberFormat="1" applyBorder="1"/>
    <xf numFmtId="165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0" fillId="0" borderId="1" xfId="0" applyFont="1" applyBorder="1"/>
    <xf numFmtId="0" fontId="8" fillId="0" borderId="0" xfId="0" applyFont="1"/>
    <xf numFmtId="0" fontId="9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5" fillId="6" borderId="1" xfId="0" applyFont="1" applyFill="1" applyBorder="1" applyAlignment="1">
      <alignment vertical="center" wrapText="1"/>
    </xf>
    <xf numFmtId="49" fontId="5" fillId="6" borderId="10" xfId="0" applyNumberFormat="1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8" fillId="0" borderId="0" xfId="0" applyFont="1" applyBorder="1"/>
    <xf numFmtId="0" fontId="3" fillId="3" borderId="0" xfId="0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2" borderId="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vertical="center" wrapText="1"/>
    </xf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164" fontId="5" fillId="6" borderId="1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3" fillId="7" borderId="1" xfId="0" applyNumberFormat="1" applyFont="1" applyFill="1" applyBorder="1" applyAlignment="1">
      <alignment horizontal="center" vertical="center" wrapText="1"/>
    </xf>
    <xf numFmtId="4" fontId="5" fillId="6" borderId="14" xfId="0" applyNumberFormat="1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2" fontId="3" fillId="4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164" fontId="0" fillId="7" borderId="1" xfId="0" applyNumberForma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13" xfId="0" applyBorder="1" applyAlignment="1">
      <alignment vertical="center" wrapText="1"/>
    </xf>
    <xf numFmtId="1" fontId="0" fillId="0" borderId="0" xfId="0" applyNumberFormat="1" applyBorder="1"/>
    <xf numFmtId="1" fontId="3" fillId="0" borderId="0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3" fillId="0" borderId="0" xfId="0" applyNumberFormat="1" applyFont="1" applyFill="1"/>
    <xf numFmtId="0" fontId="9" fillId="8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1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0" fillId="6" borderId="1" xfId="0" applyNumberFormat="1" applyFill="1" applyBorder="1" applyAlignment="1">
      <alignment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0" borderId="14" xfId="0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0" fillId="3" borderId="0" xfId="0" applyFill="1"/>
    <xf numFmtId="49" fontId="5" fillId="6" borderId="10" xfId="0" applyNumberFormat="1" applyFont="1" applyFill="1" applyBorder="1" applyAlignment="1" applyProtection="1">
      <alignment vertical="center"/>
      <protection locked="0"/>
    </xf>
    <xf numFmtId="4" fontId="5" fillId="6" borderId="14" xfId="0" applyNumberFormat="1" applyFont="1" applyFill="1" applyBorder="1" applyAlignment="1" applyProtection="1">
      <alignment vertical="center"/>
      <protection locked="0"/>
    </xf>
    <xf numFmtId="164" fontId="5" fillId="6" borderId="1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Border="1" applyAlignment="1">
      <alignment horizontal="left" wrapText="1"/>
    </xf>
    <xf numFmtId="2" fontId="0" fillId="0" borderId="1" xfId="0" applyNumberFormat="1" applyFont="1" applyBorder="1" applyAlignment="1">
      <alignment horizontal="left" vertical="center" wrapText="1"/>
    </xf>
    <xf numFmtId="2" fontId="0" fillId="3" borderId="1" xfId="0" applyNumberFormat="1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5" fillId="0" borderId="0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164" fontId="0" fillId="12" borderId="18" xfId="0" applyNumberFormat="1" applyFill="1" applyBorder="1" applyAlignment="1">
      <alignment vertical="center"/>
    </xf>
    <xf numFmtId="164" fontId="3" fillId="5" borderId="16" xfId="0" applyNumberFormat="1" applyFont="1" applyFill="1" applyBorder="1" applyAlignment="1">
      <alignment horizontal="left" vertical="center" wrapText="1"/>
    </xf>
    <xf numFmtId="164" fontId="0" fillId="12" borderId="7" xfId="0" applyNumberForma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0" fillId="13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vertical="center" wrapText="1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2" fillId="2" borderId="12" xfId="0" applyFont="1" applyFill="1" applyBorder="1" applyAlignment="1" applyProtection="1">
      <alignment vertical="center"/>
      <protection/>
    </xf>
    <xf numFmtId="0" fontId="12" fillId="2" borderId="13" xfId="0" applyFont="1" applyFill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/>
    </xf>
    <xf numFmtId="0" fontId="12" fillId="2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164" fontId="12" fillId="2" borderId="1" xfId="0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Alignment="1" applyProtection="1">
      <alignment vertical="center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4" fontId="12" fillId="2" borderId="1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6" borderId="1" xfId="0" applyFont="1" applyFill="1" applyBorder="1" applyAlignment="1" applyProtection="1">
      <alignment vertical="center" wrapText="1"/>
      <protection/>
    </xf>
    <xf numFmtId="0" fontId="0" fillId="6" borderId="12" xfId="0" applyFill="1" applyBorder="1" applyAlignment="1" applyProtection="1">
      <alignment vertical="center"/>
      <protection/>
    </xf>
    <xf numFmtId="0" fontId="0" fillId="6" borderId="13" xfId="0" applyFill="1" applyBorder="1" applyAlignment="1" applyProtection="1">
      <alignment vertical="center"/>
      <protection/>
    </xf>
    <xf numFmtId="0" fontId="5" fillId="3" borderId="29" xfId="0" applyFont="1" applyFill="1" applyBorder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164" fontId="0" fillId="2" borderId="1" xfId="0" applyNumberFormat="1" applyFont="1" applyFill="1" applyBorder="1" applyAlignment="1" applyProtection="1">
      <alignment vertical="center"/>
      <protection/>
    </xf>
    <xf numFmtId="164" fontId="0" fillId="3" borderId="1" xfId="0" applyNumberFormat="1" applyFill="1" applyBorder="1" applyAlignment="1" applyProtection="1">
      <alignment vertical="center" wrapText="1"/>
      <protection/>
    </xf>
    <xf numFmtId="0" fontId="15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vertical="center" wrapText="1"/>
      <protection/>
    </xf>
    <xf numFmtId="4" fontId="3" fillId="4" borderId="1" xfId="0" applyNumberFormat="1" applyFont="1" applyFill="1" applyBorder="1" applyAlignment="1" applyProtection="1">
      <alignment vertical="center"/>
      <protection/>
    </xf>
    <xf numFmtId="0" fontId="3" fillId="4" borderId="1" xfId="0" applyFont="1" applyFill="1" applyBorder="1" applyAlignment="1" applyProtection="1">
      <alignment vertical="center"/>
      <protection/>
    </xf>
    <xf numFmtId="164" fontId="3" fillId="4" borderId="1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 wrapText="1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" fontId="5" fillId="6" borderId="1" xfId="0" applyNumberFormat="1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vertical="center"/>
      <protection/>
    </xf>
    <xf numFmtId="164" fontId="0" fillId="12" borderId="20" xfId="0" applyNumberForma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3" borderId="0" xfId="0" applyFont="1" applyFill="1" applyAlignment="1">
      <alignment horizontal="left" vertical="center"/>
    </xf>
    <xf numFmtId="0" fontId="0" fillId="3" borderId="30" xfId="0" applyFont="1" applyFill="1" applyBorder="1" applyAlignment="1">
      <alignment horizontal="left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0" fillId="3" borderId="3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0" fillId="15" borderId="35" xfId="0" applyFill="1" applyBorder="1" applyAlignment="1">
      <alignment horizontal="center" vertical="center"/>
    </xf>
    <xf numFmtId="0" fontId="0" fillId="15" borderId="37" xfId="0" applyFill="1" applyBorder="1" applyAlignment="1">
      <alignment horizontal="center" vertical="center"/>
    </xf>
    <xf numFmtId="164" fontId="3" fillId="5" borderId="38" xfId="0" applyNumberFormat="1" applyFont="1" applyFill="1" applyBorder="1" applyAlignment="1">
      <alignment horizontal="left" vertical="center" wrapText="1"/>
    </xf>
    <xf numFmtId="164" fontId="3" fillId="5" borderId="39" xfId="0" applyNumberFormat="1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164" fontId="0" fillId="3" borderId="14" xfId="0" applyNumberFormat="1" applyFill="1" applyBorder="1" applyAlignment="1">
      <alignment horizontal="left" vertical="center" wrapText="1"/>
    </xf>
    <xf numFmtId="164" fontId="0" fillId="3" borderId="12" xfId="0" applyNumberFormat="1" applyFill="1" applyBorder="1" applyAlignment="1">
      <alignment horizontal="left" vertical="center" wrapText="1"/>
    </xf>
    <xf numFmtId="164" fontId="0" fillId="3" borderId="13" xfId="0" applyNumberFormat="1" applyFill="1" applyBorder="1" applyAlignment="1">
      <alignment horizontal="left" vertical="center" wrapText="1"/>
    </xf>
    <xf numFmtId="164" fontId="0" fillId="3" borderId="14" xfId="0" applyNumberFormat="1" applyFont="1" applyFill="1" applyBorder="1" applyAlignment="1">
      <alignment horizontal="left" vertical="center" wrapText="1"/>
    </xf>
    <xf numFmtId="164" fontId="0" fillId="3" borderId="12" xfId="0" applyNumberFormat="1" applyFont="1" applyFill="1" applyBorder="1" applyAlignment="1">
      <alignment horizontal="left" vertical="center" wrapText="1"/>
    </xf>
    <xf numFmtId="164" fontId="0" fillId="3" borderId="13" xfId="0" applyNumberFormat="1" applyFont="1" applyFill="1" applyBorder="1" applyAlignment="1">
      <alignment horizontal="left" vertical="center" wrapText="1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wrapText="1"/>
      <protection/>
    </xf>
    <xf numFmtId="0" fontId="0" fillId="3" borderId="30" xfId="0" applyFont="1" applyFill="1" applyBorder="1" applyAlignment="1" applyProtection="1">
      <alignment horizontal="left" vertical="center" wrapText="1"/>
      <protection/>
    </xf>
    <xf numFmtId="0" fontId="0" fillId="3" borderId="31" xfId="0" applyFont="1" applyFill="1" applyBorder="1" applyAlignment="1" applyProtection="1">
      <alignment horizontal="left" vertical="center" wrapText="1"/>
      <protection/>
    </xf>
    <xf numFmtId="0" fontId="0" fillId="3" borderId="32" xfId="0" applyFont="1" applyFill="1" applyBorder="1" applyAlignment="1" applyProtection="1">
      <alignment horizontal="left" vertical="center" wrapText="1"/>
      <protection/>
    </xf>
    <xf numFmtId="0" fontId="0" fillId="3" borderId="23" xfId="0" applyFont="1" applyFill="1" applyBorder="1" applyAlignment="1" applyProtection="1">
      <alignment horizontal="left" vertical="center" wrapText="1"/>
      <protection/>
    </xf>
    <xf numFmtId="0" fontId="0" fillId="3" borderId="29" xfId="0" applyFont="1" applyFill="1" applyBorder="1" applyAlignment="1" applyProtection="1">
      <alignment horizontal="left" vertical="center" wrapText="1"/>
      <protection/>
    </xf>
    <xf numFmtId="0" fontId="0" fillId="3" borderId="33" xfId="0" applyFont="1" applyFill="1" applyBorder="1" applyAlignment="1" applyProtection="1">
      <alignment horizontal="left" vertical="center" wrapText="1"/>
      <protection/>
    </xf>
    <xf numFmtId="164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12</xdr:row>
      <xdr:rowOff>38100</xdr:rowOff>
    </xdr:from>
    <xdr:to>
      <xdr:col>4</xdr:col>
      <xdr:colOff>333375</xdr:colOff>
      <xdr:row>21</xdr:row>
      <xdr:rowOff>104775</xdr:rowOff>
    </xdr:to>
    <xdr:sp macro="" textlink="">
      <xdr:nvSpPr>
        <xdr:cNvPr id="2" name="Zahnutá šipka doleva 1"/>
        <xdr:cNvSpPr/>
      </xdr:nvSpPr>
      <xdr:spPr>
        <a:xfrm rot="20652506">
          <a:off x="5810250" y="4591050"/>
          <a:ext cx="971550" cy="4229100"/>
        </a:xfrm>
        <a:prstGeom prst="curvedLeftArrow">
          <a:avLst>
            <a:gd name="adj1" fmla="val 0"/>
            <a:gd name="adj2" fmla="val 11290"/>
            <a:gd name="adj3" fmla="val 39692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>
            <a:ln>
              <a:solidFill>
                <a:srgbClr val="FF0000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180975</xdr:colOff>
      <xdr:row>12</xdr:row>
      <xdr:rowOff>57150</xdr:rowOff>
    </xdr:from>
    <xdr:to>
      <xdr:col>13</xdr:col>
      <xdr:colOff>104775</xdr:colOff>
      <xdr:row>16</xdr:row>
      <xdr:rowOff>95250</xdr:rowOff>
    </xdr:to>
    <xdr:sp macro="" textlink="">
      <xdr:nvSpPr>
        <xdr:cNvPr id="3" name="Obdélníkový bublinový popisek 2"/>
        <xdr:cNvSpPr/>
      </xdr:nvSpPr>
      <xdr:spPr>
        <a:xfrm>
          <a:off x="13868400" y="4610100"/>
          <a:ext cx="4038600" cy="1457325"/>
        </a:xfrm>
        <a:prstGeom prst="wedgeRectCallout">
          <a:avLst>
            <a:gd name="adj1" fmla="val -263306"/>
            <a:gd name="adj2" fmla="val 232601"/>
          </a:avLst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rgbClr val="FF0000"/>
              </a:solidFill>
            </a:rPr>
            <a:t>Sloupec 1 a 2 jsou přednastaveny automaticky,</a:t>
          </a:r>
          <a:r>
            <a:rPr lang="cs-CZ" sz="1100" baseline="0">
              <a:solidFill>
                <a:srgbClr val="FF0000"/>
              </a:solidFill>
            </a:rPr>
            <a:t> </a:t>
          </a:r>
          <a:r>
            <a:rPr lang="cs-CZ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uchazeč je upraví podle svých představ do hodnocení.</a:t>
          </a:r>
          <a:endParaRPr lang="cs-CZ">
            <a:solidFill>
              <a:srgbClr val="FF0000"/>
            </a:solidFill>
            <a:effectLst/>
          </a:endParaRPr>
        </a:p>
        <a:p>
          <a:pPr algn="l"/>
          <a:r>
            <a:rPr lang="cs-CZ" sz="1100">
              <a:solidFill>
                <a:srgbClr val="FF0000"/>
              </a:solidFill>
            </a:rPr>
            <a:t>Intervaly</a:t>
          </a:r>
          <a:r>
            <a:rPr lang="cs-CZ" sz="1100" baseline="0">
              <a:solidFill>
                <a:srgbClr val="FF0000"/>
              </a:solidFill>
            </a:rPr>
            <a:t> jsou od zadavatele rozděleny rovnoměrně</a:t>
          </a:r>
          <a:r>
            <a:rPr lang="cs-CZ" sz="1100">
              <a:solidFill>
                <a:srgbClr val="FF0000"/>
              </a:solidFill>
            </a:rPr>
            <a:t>, nově navržená cena od uchazeče se přednastaví do sloupce 2. Uchazeč  upraví podle vlastního uvážení</a:t>
          </a:r>
          <a:r>
            <a:rPr lang="cs-CZ" sz="1100" baseline="0">
              <a:solidFill>
                <a:srgbClr val="FF0000"/>
              </a:solidFill>
            </a:rPr>
            <a:t>  jednotkovou cenu pro 2. a 3. interval - hodnoty počtu MJ v intervalu a  jednotková cena pro daný intervalvstupují do  hodnocení do výpočtu kritéria 1 a kritéria 2</a:t>
          </a:r>
          <a:endParaRPr lang="cs-CZ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161925</xdr:colOff>
      <xdr:row>18</xdr:row>
      <xdr:rowOff>171450</xdr:rowOff>
    </xdr:from>
    <xdr:to>
      <xdr:col>12</xdr:col>
      <xdr:colOff>571500</xdr:colOff>
      <xdr:row>20</xdr:row>
      <xdr:rowOff>38100</xdr:rowOff>
    </xdr:to>
    <xdr:sp macro="" textlink="">
      <xdr:nvSpPr>
        <xdr:cNvPr id="4" name="Obdélníkový bublinový popisek 3"/>
        <xdr:cNvSpPr/>
      </xdr:nvSpPr>
      <xdr:spPr>
        <a:xfrm>
          <a:off x="13849350" y="6543675"/>
          <a:ext cx="3914775" cy="800100"/>
        </a:xfrm>
        <a:prstGeom prst="wedgeRectCallout">
          <a:avLst>
            <a:gd name="adj1" fmla="val -213804"/>
            <a:gd name="adj2" fmla="val 117971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/>
            <a:t>Sloupce "Sleva... "</a:t>
          </a:r>
          <a:r>
            <a:rPr lang="cs-CZ" sz="1100" baseline="0"/>
            <a:t>  (sloupec 3) a "Slevy pro daný interval" (sloupec 4) jsou určeny pro zadavatele pro  výpočet  rozdílu mezi předpokládanou cenou produktů a vysoutěženou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tabSelected="1" workbookViewId="0" topLeftCell="A1">
      <selection activeCell="F2" sqref="F2"/>
    </sheetView>
  </sheetViews>
  <sheetFormatPr defaultColWidth="9.140625" defaultRowHeight="15"/>
  <cols>
    <col min="1" max="1" width="1.8515625" style="0" customWidth="1"/>
    <col min="3" max="3" width="2.00390625" style="0" customWidth="1"/>
    <col min="4" max="4" width="147.8515625" style="0" customWidth="1"/>
    <col min="5" max="5" width="1.57421875" style="0" customWidth="1"/>
  </cols>
  <sheetData>
    <row r="1" ht="15">
      <c r="F1" s="236"/>
    </row>
    <row r="2" ht="15">
      <c r="F2" s="236"/>
    </row>
    <row r="4" ht="15" thickBot="1"/>
    <row r="5" spans="2:6" ht="15">
      <c r="B5" s="34"/>
      <c r="C5" s="35"/>
      <c r="D5" s="35"/>
      <c r="E5" s="35"/>
      <c r="F5" s="36"/>
    </row>
    <row r="6" spans="2:6" ht="15">
      <c r="B6" s="37"/>
      <c r="C6" s="38"/>
      <c r="D6" s="38"/>
      <c r="E6" s="38"/>
      <c r="F6" s="39"/>
    </row>
    <row r="7" spans="2:6" ht="21">
      <c r="B7" s="37"/>
      <c r="C7" s="38"/>
      <c r="D7" s="52" t="s">
        <v>27</v>
      </c>
      <c r="E7" s="38"/>
      <c r="F7" s="39"/>
    </row>
    <row r="8" spans="2:6" ht="15">
      <c r="B8" s="37"/>
      <c r="C8" s="38"/>
      <c r="D8" s="38"/>
      <c r="E8" s="38"/>
      <c r="F8" s="39"/>
    </row>
    <row r="9" spans="2:6" ht="15">
      <c r="B9" s="37"/>
      <c r="C9" s="38"/>
      <c r="E9" s="38"/>
      <c r="F9" s="39"/>
    </row>
    <row r="10" spans="2:6" ht="6" customHeight="1">
      <c r="B10" s="37"/>
      <c r="C10" s="38"/>
      <c r="D10" s="38"/>
      <c r="E10" s="38"/>
      <c r="F10" s="39"/>
    </row>
    <row r="11" spans="2:6" ht="28.8">
      <c r="B11" s="37"/>
      <c r="C11" s="38"/>
      <c r="D11" s="141" t="s">
        <v>126</v>
      </c>
      <c r="E11" s="38"/>
      <c r="F11" s="39"/>
    </row>
    <row r="12" spans="2:6" ht="6" customHeight="1">
      <c r="B12" s="37"/>
      <c r="C12" s="38"/>
      <c r="D12" s="38"/>
      <c r="E12" s="38"/>
      <c r="F12" s="39"/>
    </row>
    <row r="13" spans="2:6" ht="15">
      <c r="B13" s="37"/>
      <c r="C13" s="38"/>
      <c r="D13" s="38" t="s">
        <v>127</v>
      </c>
      <c r="E13" s="38"/>
      <c r="F13" s="39"/>
    </row>
    <row r="14" spans="2:6" ht="6.75" customHeight="1">
      <c r="B14" s="37"/>
      <c r="C14" s="38"/>
      <c r="D14" s="38"/>
      <c r="E14" s="38"/>
      <c r="F14" s="39"/>
    </row>
    <row r="15" spans="2:6" ht="15">
      <c r="B15" s="37"/>
      <c r="C15" s="38"/>
      <c r="D15" s="38" t="s">
        <v>128</v>
      </c>
      <c r="E15" s="38"/>
      <c r="F15" s="39"/>
    </row>
    <row r="16" spans="2:6" ht="6.75" customHeight="1">
      <c r="B16" s="37"/>
      <c r="C16" s="38"/>
      <c r="D16" s="38"/>
      <c r="E16" s="38"/>
      <c r="F16" s="39"/>
    </row>
    <row r="17" spans="2:6" ht="15">
      <c r="B17" s="37"/>
      <c r="C17" s="38"/>
      <c r="D17" s="38" t="s">
        <v>85</v>
      </c>
      <c r="E17" s="38"/>
      <c r="F17" s="39"/>
    </row>
    <row r="18" spans="2:6" ht="5.25" customHeight="1">
      <c r="B18" s="37"/>
      <c r="C18" s="38"/>
      <c r="D18" s="38"/>
      <c r="E18" s="38"/>
      <c r="F18" s="39"/>
    </row>
    <row r="19" spans="2:6" ht="14.4" customHeight="1">
      <c r="B19" s="37"/>
      <c r="C19" s="38"/>
      <c r="D19" s="237" t="s">
        <v>129</v>
      </c>
      <c r="E19" s="38"/>
      <c r="F19" s="39"/>
    </row>
    <row r="20" spans="2:6" ht="42.75" customHeight="1">
      <c r="B20" s="37"/>
      <c r="C20" s="38"/>
      <c r="D20" s="238"/>
      <c r="E20" s="38"/>
      <c r="F20" s="39"/>
    </row>
    <row r="21" spans="2:6" ht="5.25" customHeight="1">
      <c r="B21" s="37"/>
      <c r="C21" s="38"/>
      <c r="D21" s="142"/>
      <c r="E21" s="38"/>
      <c r="F21" s="39"/>
    </row>
    <row r="22" spans="2:6" ht="37.5" customHeight="1">
      <c r="B22" s="37"/>
      <c r="C22" s="38"/>
      <c r="D22" s="142" t="s">
        <v>130</v>
      </c>
      <c r="E22" s="38"/>
      <c r="F22" s="39"/>
    </row>
    <row r="23" spans="2:6" ht="5.25" customHeight="1">
      <c r="B23" s="37"/>
      <c r="C23" s="38"/>
      <c r="D23" s="142"/>
      <c r="E23" s="38"/>
      <c r="F23" s="39"/>
    </row>
    <row r="24" spans="2:6" s="156" customFormat="1" ht="15">
      <c r="B24" s="37"/>
      <c r="C24" s="38"/>
      <c r="D24" s="165" t="s">
        <v>108</v>
      </c>
      <c r="E24" s="38"/>
      <c r="F24" s="39"/>
    </row>
    <row r="25" spans="2:6" ht="4.5" customHeight="1">
      <c r="B25" s="37"/>
      <c r="C25" s="38"/>
      <c r="D25" s="142"/>
      <c r="E25" s="38"/>
      <c r="F25" s="39"/>
    </row>
    <row r="26" spans="2:7" ht="36" customHeight="1">
      <c r="B26" s="37"/>
      <c r="C26" s="38"/>
      <c r="D26" s="94" t="s">
        <v>100</v>
      </c>
      <c r="E26" s="38"/>
      <c r="F26" s="39"/>
      <c r="G26" s="156"/>
    </row>
    <row r="27" spans="2:6" ht="15" thickBot="1">
      <c r="B27" s="40"/>
      <c r="C27" s="41"/>
      <c r="D27" s="41"/>
      <c r="E27" s="41"/>
      <c r="F27" s="42"/>
    </row>
  </sheetData>
  <mergeCells count="1">
    <mergeCell ref="D19:D20"/>
  </mergeCells>
  <printOptions/>
  <pageMargins left="0.35" right="0.28" top="0.787401575" bottom="0.787401575" header="0.3" footer="0.3"/>
  <pageSetup fitToHeight="0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72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0.37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160000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53334</v>
      </c>
      <c r="D23" s="218">
        <f>+C13</f>
        <v>0</v>
      </c>
      <c r="E23" s="198">
        <f>+C9-D23</f>
        <v>0.37</v>
      </c>
      <c r="F23" s="198">
        <f>+E23*C23</f>
        <v>19733.579999999998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53333</v>
      </c>
      <c r="D24" s="230">
        <f>+D23</f>
        <v>0</v>
      </c>
      <c r="E24" s="198">
        <f>+C9-D24</f>
        <v>0.37</v>
      </c>
      <c r="F24" s="198">
        <f>+E24*C24</f>
        <v>19733.21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53333</v>
      </c>
      <c r="D25" s="231">
        <f>+D24</f>
        <v>0</v>
      </c>
      <c r="E25" s="198">
        <f>+C9-D25</f>
        <v>0.37</v>
      </c>
      <c r="F25" s="198">
        <f>+E25*C25</f>
        <v>19733.21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160000</v>
      </c>
      <c r="D26" s="223"/>
      <c r="E26" s="224"/>
      <c r="F26" s="224">
        <f>SUM(F23:F25)</f>
        <v>59199.99999999999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73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0.5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2000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667</v>
      </c>
      <c r="D23" s="218">
        <f>+C13</f>
        <v>0</v>
      </c>
      <c r="E23" s="198">
        <f>+C9-D23</f>
        <v>0.5</v>
      </c>
      <c r="F23" s="198">
        <f>+E23*C23</f>
        <v>333.5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667</v>
      </c>
      <c r="D24" s="230">
        <f>+D23</f>
        <v>0</v>
      </c>
      <c r="E24" s="198">
        <f>+C9-D24</f>
        <v>0.5</v>
      </c>
      <c r="F24" s="198">
        <f>+E24*C24</f>
        <v>333.5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666</v>
      </c>
      <c r="D25" s="231">
        <f>+D24</f>
        <v>0</v>
      </c>
      <c r="E25" s="198">
        <f>+C9-D25</f>
        <v>0.5</v>
      </c>
      <c r="F25" s="198">
        <f>+E25*C25</f>
        <v>333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2000</v>
      </c>
      <c r="D26" s="223"/>
      <c r="E26" s="224"/>
      <c r="F26" s="224">
        <f>SUM(F23:F25)</f>
        <v>1000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74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0.28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280000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93334</v>
      </c>
      <c r="D23" s="218">
        <f>+C13</f>
        <v>0</v>
      </c>
      <c r="E23" s="198">
        <f>+C9-D23</f>
        <v>0.28</v>
      </c>
      <c r="F23" s="198">
        <f>+E23*C23</f>
        <v>26133.520000000004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93333</v>
      </c>
      <c r="D24" s="230">
        <f>+D23</f>
        <v>0</v>
      </c>
      <c r="E24" s="198">
        <f>+C9-D24</f>
        <v>0.28</v>
      </c>
      <c r="F24" s="198">
        <f>+E24*C24</f>
        <v>26133.24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93333</v>
      </c>
      <c r="D25" s="231">
        <f>+D24</f>
        <v>0</v>
      </c>
      <c r="E25" s="198">
        <f>+C9-D25</f>
        <v>0.28</v>
      </c>
      <c r="F25" s="198">
        <f>+E25*C25</f>
        <v>26133.24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280000</v>
      </c>
      <c r="D26" s="223"/>
      <c r="E26" s="224"/>
      <c r="F26" s="224">
        <f>SUM(F23:F25)</f>
        <v>78400.00000000001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75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0.35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26000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8667</v>
      </c>
      <c r="D23" s="218">
        <f>+C13</f>
        <v>0</v>
      </c>
      <c r="E23" s="198">
        <f>+C9-D23</f>
        <v>0.35</v>
      </c>
      <c r="F23" s="198">
        <f>+E23*C23</f>
        <v>3033.45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8667</v>
      </c>
      <c r="D24" s="230">
        <f>+D23</f>
        <v>0</v>
      </c>
      <c r="E24" s="198">
        <f>+C9-D24</f>
        <v>0.35</v>
      </c>
      <c r="F24" s="198">
        <f>+E24*C24</f>
        <v>3033.45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8666</v>
      </c>
      <c r="D25" s="231">
        <f>+D24</f>
        <v>0</v>
      </c>
      <c r="E25" s="198">
        <f>+C9-D25</f>
        <v>0.35</v>
      </c>
      <c r="F25" s="198">
        <f>+E25*C25</f>
        <v>3033.1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26000</v>
      </c>
      <c r="D26" s="223"/>
      <c r="E26" s="224"/>
      <c r="F26" s="224">
        <f>SUM(F23:F25)</f>
        <v>9100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76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0.3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50000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16667</v>
      </c>
      <c r="D23" s="218">
        <f>+C13</f>
        <v>0</v>
      </c>
      <c r="E23" s="198">
        <f>+C9-D23</f>
        <v>0.3</v>
      </c>
      <c r="F23" s="198">
        <f>+E23*C23</f>
        <v>5000.099999999999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16667</v>
      </c>
      <c r="D24" s="230">
        <f>+D23</f>
        <v>0</v>
      </c>
      <c r="E24" s="198">
        <f>+C9-D24</f>
        <v>0.3</v>
      </c>
      <c r="F24" s="198">
        <f>+E24*C24</f>
        <v>5000.099999999999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16666</v>
      </c>
      <c r="D25" s="231">
        <f>+D24</f>
        <v>0</v>
      </c>
      <c r="E25" s="198">
        <f>+C9-D25</f>
        <v>0.3</v>
      </c>
      <c r="F25" s="198">
        <f>+E25*C25</f>
        <v>4999.8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50000</v>
      </c>
      <c r="D26" s="223"/>
      <c r="E26" s="224"/>
      <c r="F26" s="224">
        <f>SUM(F23:F25)</f>
        <v>15000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77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0.35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45000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15000</v>
      </c>
      <c r="D23" s="218">
        <f>+C13</f>
        <v>0</v>
      </c>
      <c r="E23" s="198">
        <f>+C9-D23</f>
        <v>0.35</v>
      </c>
      <c r="F23" s="198">
        <f>+E23*C23</f>
        <v>5250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15000</v>
      </c>
      <c r="D24" s="230">
        <f>+D23</f>
        <v>0</v>
      </c>
      <c r="E24" s="198">
        <f>+C9-D24</f>
        <v>0.35</v>
      </c>
      <c r="F24" s="198">
        <f>+E24*C24</f>
        <v>5250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15000</v>
      </c>
      <c r="D25" s="231">
        <f>+D24</f>
        <v>0</v>
      </c>
      <c r="E25" s="198">
        <f>+C9-D25</f>
        <v>0.35</v>
      </c>
      <c r="F25" s="198">
        <f>+E25*C25</f>
        <v>5250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45000</v>
      </c>
      <c r="D26" s="223"/>
      <c r="E26" s="224"/>
      <c r="F26" s="224">
        <f>SUM(F23:F25)</f>
        <v>15750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78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0.4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10000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3334</v>
      </c>
      <c r="D23" s="218">
        <f>+C13</f>
        <v>0</v>
      </c>
      <c r="E23" s="198">
        <f>+C9-D23</f>
        <v>0.4</v>
      </c>
      <c r="F23" s="198">
        <f>+E23*C23</f>
        <v>1333.6000000000001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3333</v>
      </c>
      <c r="D24" s="230">
        <f>+D23</f>
        <v>0</v>
      </c>
      <c r="E24" s="198">
        <f>+C9-D24</f>
        <v>0.4</v>
      </c>
      <c r="F24" s="198">
        <f>+E24*C24</f>
        <v>1333.2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3333</v>
      </c>
      <c r="D25" s="231">
        <f>+D24</f>
        <v>0</v>
      </c>
      <c r="E25" s="198">
        <f>+C9-D25</f>
        <v>0.4</v>
      </c>
      <c r="F25" s="198">
        <f>+E25*C25</f>
        <v>1333.2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10000</v>
      </c>
      <c r="D26" s="223"/>
      <c r="E26" s="224"/>
      <c r="F26" s="224">
        <f>SUM(F23:F25)</f>
        <v>4000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4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87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170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1000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334</v>
      </c>
      <c r="D23" s="218">
        <f>+C13</f>
        <v>0</v>
      </c>
      <c r="E23" s="198">
        <f>+C9-D23</f>
        <v>170</v>
      </c>
      <c r="F23" s="198">
        <f>+E23*C23</f>
        <v>56780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333</v>
      </c>
      <c r="D24" s="230">
        <f>+D23</f>
        <v>0</v>
      </c>
      <c r="E24" s="198">
        <f>+C9-D24</f>
        <v>170</v>
      </c>
      <c r="F24" s="198">
        <f>+E24*C24</f>
        <v>56610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333</v>
      </c>
      <c r="D25" s="231">
        <f>+D24</f>
        <v>0</v>
      </c>
      <c r="E25" s="198">
        <f>+C9-D25</f>
        <v>170</v>
      </c>
      <c r="F25" s="198">
        <f>+E25*C25</f>
        <v>56610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1000</v>
      </c>
      <c r="D26" s="223"/>
      <c r="E26" s="224"/>
      <c r="F26" s="224">
        <f>SUM(F23:F25)</f>
        <v>170000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80.5742187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105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6" ht="28.8">
      <c r="A9" s="196">
        <v>2</v>
      </c>
      <c r="B9" s="197" t="s">
        <v>4</v>
      </c>
      <c r="C9" s="198">
        <v>70</v>
      </c>
      <c r="D9" s="199"/>
      <c r="E9" s="199"/>
      <c r="F9" s="199"/>
    </row>
    <row r="10" spans="1:7" s="203" customFormat="1" ht="60" customHeight="1">
      <c r="A10" s="200">
        <v>3</v>
      </c>
      <c r="B10" s="197" t="s">
        <v>54</v>
      </c>
      <c r="C10" s="201">
        <v>32000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10667</v>
      </c>
      <c r="D23" s="218">
        <f>+C13</f>
        <v>0</v>
      </c>
      <c r="E23" s="198">
        <f>+C9-D23</f>
        <v>70</v>
      </c>
      <c r="F23" s="198">
        <f>+E23*C23</f>
        <v>746690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10667</v>
      </c>
      <c r="D24" s="230">
        <f>+D23</f>
        <v>0</v>
      </c>
      <c r="E24" s="198">
        <f>+C9-D24</f>
        <v>70</v>
      </c>
      <c r="F24" s="198">
        <f>+E24*C24</f>
        <v>746690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10666</v>
      </c>
      <c r="D25" s="231">
        <f>+D24</f>
        <v>0</v>
      </c>
      <c r="E25" s="198">
        <f>+C9-D25</f>
        <v>70</v>
      </c>
      <c r="F25" s="198">
        <f>+E25*C25</f>
        <v>746620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32000</v>
      </c>
      <c r="D26" s="223"/>
      <c r="E26" s="224"/>
      <c r="F26" s="224">
        <f>SUM(F23:F25)</f>
        <v>2240000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80.5742187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149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6" ht="28.8">
      <c r="A9" s="196">
        <v>2</v>
      </c>
      <c r="B9" s="197" t="s">
        <v>4</v>
      </c>
      <c r="C9" s="198">
        <v>64</v>
      </c>
      <c r="D9" s="199"/>
      <c r="E9" s="199"/>
      <c r="F9" s="199"/>
    </row>
    <row r="10" spans="1:7" s="203" customFormat="1" ht="60" customHeight="1">
      <c r="A10" s="200">
        <v>3</v>
      </c>
      <c r="B10" s="197" t="s">
        <v>54</v>
      </c>
      <c r="C10" s="201">
        <v>6000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2000</v>
      </c>
      <c r="D23" s="218">
        <f>+C13</f>
        <v>0</v>
      </c>
      <c r="E23" s="198">
        <f>+C9-D23</f>
        <v>64</v>
      </c>
      <c r="F23" s="198">
        <f>+E23*C23</f>
        <v>128000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2000</v>
      </c>
      <c r="D24" s="230">
        <f>+D23</f>
        <v>0</v>
      </c>
      <c r="E24" s="198">
        <f>+C9-D24</f>
        <v>64</v>
      </c>
      <c r="F24" s="198">
        <f>+E24*C24</f>
        <v>128000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2000</v>
      </c>
      <c r="D25" s="231">
        <f>+D24</f>
        <v>0</v>
      </c>
      <c r="E25" s="198">
        <f>+C9-D25</f>
        <v>64</v>
      </c>
      <c r="F25" s="198">
        <f>+E25*C25</f>
        <v>128000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6000</v>
      </c>
      <c r="D26" s="223"/>
      <c r="E26" s="224"/>
      <c r="F26" s="224">
        <f>SUM(F23:F25)</f>
        <v>384000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6"/>
  <sheetViews>
    <sheetView zoomScale="80" zoomScaleNormal="80" workbookViewId="0" topLeftCell="A1">
      <selection activeCell="P33" sqref="P33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8" width="18.421875" style="5" customWidth="1"/>
    <col min="9" max="9" width="26.421875" style="5" customWidth="1"/>
    <col min="10" max="10" width="34.28125" style="5" customWidth="1"/>
    <col min="11" max="16384" width="9.140625" style="5" customWidth="1"/>
  </cols>
  <sheetData>
    <row r="1" spans="1:9" ht="23.4" customHeight="1">
      <c r="A1" s="242" t="s">
        <v>134</v>
      </c>
      <c r="B1" s="243"/>
      <c r="C1" s="243"/>
      <c r="D1" s="243"/>
      <c r="E1" s="243"/>
      <c r="F1" s="243"/>
      <c r="G1" s="243"/>
      <c r="H1" s="243"/>
      <c r="I1" s="243"/>
    </row>
    <row r="2" spans="1:9" ht="23.4">
      <c r="A2" s="172"/>
      <c r="B2" s="173"/>
      <c r="C2" s="173"/>
      <c r="D2" s="173"/>
      <c r="E2" s="173"/>
      <c r="F2" s="173"/>
      <c r="G2" s="173"/>
      <c r="H2" s="173"/>
      <c r="I2" s="173"/>
    </row>
    <row r="3" spans="1:9" ht="23.4">
      <c r="A3" s="46" t="s">
        <v>28</v>
      </c>
      <c r="B3" s="173"/>
      <c r="C3" s="173"/>
      <c r="D3" s="173"/>
      <c r="E3" s="173"/>
      <c r="F3" s="173"/>
      <c r="G3" s="173"/>
      <c r="H3" s="173"/>
      <c r="I3" s="173"/>
    </row>
    <row r="4" spans="1:2" ht="12.75" customHeight="1">
      <c r="A4" s="10"/>
      <c r="B4" s="5"/>
    </row>
    <row r="5" spans="1:9" ht="18.75" customHeight="1">
      <c r="A5" s="244" t="s">
        <v>25</v>
      </c>
      <c r="B5" s="244"/>
      <c r="C5" s="244"/>
      <c r="D5" s="244"/>
      <c r="E5" s="244"/>
      <c r="F5" s="244"/>
      <c r="G5" s="244"/>
      <c r="H5" s="244"/>
      <c r="I5" s="244"/>
    </row>
    <row r="7" spans="1:9" ht="44.25" customHeight="1">
      <c r="A7" s="3" t="s">
        <v>22</v>
      </c>
      <c r="B7" s="65" t="s">
        <v>34</v>
      </c>
      <c r="C7" s="66" t="s">
        <v>84</v>
      </c>
      <c r="D7" s="76"/>
      <c r="E7" s="76"/>
      <c r="F7" s="76"/>
      <c r="G7" s="76"/>
      <c r="H7" s="76"/>
      <c r="I7" s="77"/>
    </row>
    <row r="8" spans="1:9" ht="30" customHeight="1">
      <c r="A8" s="132">
        <v>1</v>
      </c>
      <c r="B8" s="58" t="s">
        <v>50</v>
      </c>
      <c r="C8" s="67" t="s">
        <v>36</v>
      </c>
      <c r="D8" s="69"/>
      <c r="E8" s="69"/>
      <c r="F8" s="69"/>
      <c r="G8" s="69"/>
      <c r="H8" s="69"/>
      <c r="I8" s="69"/>
    </row>
    <row r="9" spans="1:9" ht="28.8">
      <c r="A9" s="133">
        <v>2</v>
      </c>
      <c r="B9" s="11" t="s">
        <v>4</v>
      </c>
      <c r="C9" s="60">
        <v>6.2</v>
      </c>
      <c r="D9" s="69"/>
      <c r="E9" s="69"/>
      <c r="F9" s="69"/>
      <c r="G9" s="69"/>
      <c r="H9" s="69"/>
      <c r="I9" s="69"/>
    </row>
    <row r="10" spans="1:9" s="9" customFormat="1" ht="60" customHeight="1">
      <c r="A10" s="131">
        <v>3</v>
      </c>
      <c r="B10" s="11" t="s">
        <v>54</v>
      </c>
      <c r="C10" s="59">
        <v>280</v>
      </c>
      <c r="D10" s="70"/>
      <c r="E10" s="70"/>
      <c r="F10" s="69"/>
      <c r="G10" s="69"/>
      <c r="H10" s="69"/>
      <c r="I10" s="69"/>
    </row>
    <row r="11" spans="1:9" s="9" customFormat="1" ht="39.75" customHeight="1">
      <c r="A11" s="131">
        <v>4</v>
      </c>
      <c r="B11" s="47" t="s">
        <v>35</v>
      </c>
      <c r="C11" s="48" t="s">
        <v>135</v>
      </c>
      <c r="D11" s="5"/>
      <c r="E11" s="5"/>
      <c r="F11" s="5"/>
      <c r="G11" s="5"/>
      <c r="H11" s="5"/>
      <c r="I11" s="5"/>
    </row>
    <row r="12" spans="1:9" s="9" customFormat="1" ht="39.75" customHeight="1">
      <c r="A12" s="131">
        <v>5</v>
      </c>
      <c r="B12" s="47" t="s">
        <v>29</v>
      </c>
      <c r="C12" s="75" t="s">
        <v>136</v>
      </c>
      <c r="D12" s="63"/>
      <c r="E12" s="63"/>
      <c r="F12" s="63"/>
      <c r="G12" s="63"/>
      <c r="H12" s="63"/>
      <c r="I12" s="64"/>
    </row>
    <row r="13" spans="1:9" s="9" customFormat="1" ht="39.75" customHeight="1">
      <c r="A13" s="133">
        <v>6</v>
      </c>
      <c r="B13" s="47" t="s">
        <v>5</v>
      </c>
      <c r="C13" s="68">
        <v>5.5</v>
      </c>
      <c r="D13" s="5"/>
      <c r="E13" s="5"/>
      <c r="F13" s="5"/>
      <c r="G13" s="5"/>
      <c r="H13" s="5"/>
      <c r="I13" s="5"/>
    </row>
    <row r="14" ht="15">
      <c r="I14" s="174" t="s">
        <v>153</v>
      </c>
    </row>
    <row r="15" ht="15">
      <c r="I15" s="174" t="s">
        <v>153</v>
      </c>
    </row>
    <row r="16" spans="1:9" ht="42" customHeight="1">
      <c r="A16" s="245" t="s">
        <v>26</v>
      </c>
      <c r="B16" s="245"/>
      <c r="C16" s="245"/>
      <c r="D16" s="245"/>
      <c r="E16" s="245"/>
      <c r="F16" s="245"/>
      <c r="G16" s="245"/>
      <c r="H16" s="245"/>
      <c r="I16" s="245"/>
    </row>
    <row r="17" spans="1:9" ht="16.5" customHeight="1">
      <c r="A17" s="246" t="s">
        <v>92</v>
      </c>
      <c r="B17" s="246"/>
      <c r="C17" s="246"/>
      <c r="D17" s="246"/>
      <c r="E17" s="246"/>
      <c r="F17" s="246"/>
      <c r="G17" s="246"/>
      <c r="H17" s="246"/>
      <c r="I17" s="246"/>
    </row>
    <row r="18" spans="1:9" s="13" customFormat="1" ht="15" customHeight="1">
      <c r="A18" s="247" t="s">
        <v>93</v>
      </c>
      <c r="B18" s="248"/>
      <c r="C18" s="248"/>
      <c r="D18" s="248"/>
      <c r="E18" s="248"/>
      <c r="F18" s="248"/>
      <c r="G18" s="248"/>
      <c r="H18" s="248"/>
      <c r="I18" s="249"/>
    </row>
    <row r="19" spans="1:13" s="13" customFormat="1" ht="65.25" customHeight="1">
      <c r="A19" s="250"/>
      <c r="B19" s="251"/>
      <c r="C19" s="251"/>
      <c r="D19" s="251"/>
      <c r="E19" s="251"/>
      <c r="F19" s="251"/>
      <c r="G19" s="251"/>
      <c r="H19" s="251"/>
      <c r="I19" s="252"/>
      <c r="M19" s="174" t="s">
        <v>153</v>
      </c>
    </row>
    <row r="20" spans="1:9" s="13" customFormat="1" ht="8.25" customHeight="1">
      <c r="A20" s="53"/>
      <c r="B20" s="53"/>
      <c r="C20" s="53"/>
      <c r="D20" s="53"/>
      <c r="E20" s="53"/>
      <c r="F20" s="53"/>
      <c r="G20" s="53"/>
      <c r="H20" s="53"/>
      <c r="I20" s="53"/>
    </row>
    <row r="21" spans="1:9" s="4" customFormat="1" ht="111" customHeight="1">
      <c r="A21" s="3" t="s">
        <v>22</v>
      </c>
      <c r="B21" s="15" t="s">
        <v>49</v>
      </c>
      <c r="C21" s="16" t="s">
        <v>48</v>
      </c>
      <c r="D21" s="16" t="s">
        <v>94</v>
      </c>
      <c r="E21" s="16" t="s">
        <v>61</v>
      </c>
      <c r="F21" s="16" t="s">
        <v>44</v>
      </c>
      <c r="G21" s="239" t="s">
        <v>24</v>
      </c>
      <c r="H21" s="240"/>
      <c r="I21" s="241"/>
    </row>
    <row r="22" spans="1:9" s="28" customFormat="1" ht="10.5" customHeight="1">
      <c r="A22" s="127">
        <v>7</v>
      </c>
      <c r="B22" s="130" t="s">
        <v>21</v>
      </c>
      <c r="C22" s="131">
        <v>1</v>
      </c>
      <c r="D22" s="131">
        <v>2</v>
      </c>
      <c r="E22" s="131" t="s">
        <v>62</v>
      </c>
      <c r="F22" s="131" t="s">
        <v>63</v>
      </c>
      <c r="G22" s="262">
        <v>5</v>
      </c>
      <c r="H22" s="263"/>
      <c r="I22" s="264"/>
    </row>
    <row r="23" spans="1:9" ht="63" customHeight="1">
      <c r="A23" s="128">
        <v>8</v>
      </c>
      <c r="B23" s="12" t="s">
        <v>57</v>
      </c>
      <c r="C23" s="61">
        <f>CEILING(C10/3*2,2)/2</f>
        <v>94</v>
      </c>
      <c r="D23" s="57">
        <f>+C13</f>
        <v>5.5</v>
      </c>
      <c r="E23" s="60">
        <f>+C9-D23</f>
        <v>0.7000000000000002</v>
      </c>
      <c r="F23" s="60">
        <f>+E23*C23</f>
        <v>65.80000000000001</v>
      </c>
      <c r="G23" s="265" t="s">
        <v>95</v>
      </c>
      <c r="H23" s="266"/>
      <c r="I23" s="267"/>
    </row>
    <row r="24" spans="1:9" ht="115.5" customHeight="1">
      <c r="A24" s="128">
        <v>9</v>
      </c>
      <c r="B24" s="12" t="s">
        <v>58</v>
      </c>
      <c r="C24" s="61">
        <f>+ROUND((C10-C23)/2,0)</f>
        <v>93</v>
      </c>
      <c r="D24" s="49">
        <f>+D23</f>
        <v>5.5</v>
      </c>
      <c r="E24" s="60">
        <f>+C9-D24</f>
        <v>0.7000000000000002</v>
      </c>
      <c r="F24" s="60">
        <f>+E24*C24</f>
        <v>65.10000000000002</v>
      </c>
      <c r="G24" s="265" t="s">
        <v>131</v>
      </c>
      <c r="H24" s="266"/>
      <c r="I24" s="267"/>
    </row>
    <row r="25" spans="1:9" ht="111.75" customHeight="1">
      <c r="A25" s="128">
        <v>10</v>
      </c>
      <c r="B25" s="12" t="s">
        <v>59</v>
      </c>
      <c r="C25" s="61">
        <f>+C10-C23-C24</f>
        <v>93</v>
      </c>
      <c r="D25" s="62">
        <f>+D23</f>
        <v>5.5</v>
      </c>
      <c r="E25" s="60">
        <f>+C9-D25</f>
        <v>0.7000000000000002</v>
      </c>
      <c r="F25" s="60">
        <f>+E25*C25</f>
        <v>65.10000000000002</v>
      </c>
      <c r="G25" s="268" t="s">
        <v>132</v>
      </c>
      <c r="H25" s="269"/>
      <c r="I25" s="270"/>
    </row>
    <row r="26" spans="1:9" ht="34.5" customHeight="1">
      <c r="A26" s="129">
        <v>11</v>
      </c>
      <c r="B26" s="29" t="s">
        <v>6</v>
      </c>
      <c r="C26" s="33">
        <f>SUM(C23:C25)</f>
        <v>280</v>
      </c>
      <c r="D26" s="32"/>
      <c r="E26" s="14"/>
      <c r="F26" s="14">
        <f>SUM(F23:F25)</f>
        <v>196.00000000000006</v>
      </c>
      <c r="G26" s="271"/>
      <c r="H26" s="272"/>
      <c r="I26" s="273"/>
    </row>
    <row r="28" spans="2:9" ht="36" customHeight="1">
      <c r="B28" s="154" t="s">
        <v>99</v>
      </c>
      <c r="C28" s="155">
        <f>C26-C10</f>
        <v>0</v>
      </c>
      <c r="I28" s="78"/>
    </row>
    <row r="29" ht="15">
      <c r="I29" s="78"/>
    </row>
    <row r="30" spans="2:10" ht="35.25" customHeight="1" thickBot="1">
      <c r="B30" s="242" t="s">
        <v>154</v>
      </c>
      <c r="C30" s="243"/>
      <c r="D30" s="243"/>
      <c r="E30" s="243"/>
      <c r="F30" s="243"/>
      <c r="G30" s="243"/>
      <c r="H30" s="243"/>
      <c r="I30" s="243"/>
      <c r="J30" s="243"/>
    </row>
    <row r="31" spans="2:10" ht="31.5" customHeight="1" thickBot="1">
      <c r="B31" s="119"/>
      <c r="C31" s="253" t="s">
        <v>155</v>
      </c>
      <c r="D31" s="254"/>
      <c r="E31" s="255" t="s">
        <v>156</v>
      </c>
      <c r="F31" s="256"/>
      <c r="G31" s="256"/>
      <c r="H31" s="257"/>
      <c r="I31" s="258" t="s">
        <v>157</v>
      </c>
      <c r="J31" s="259"/>
    </row>
    <row r="32" spans="2:10" ht="86.4">
      <c r="B32" s="120" t="s">
        <v>37</v>
      </c>
      <c r="C32" s="123" t="s">
        <v>48</v>
      </c>
      <c r="D32" s="16" t="s">
        <v>94</v>
      </c>
      <c r="E32" s="143" t="s">
        <v>81</v>
      </c>
      <c r="F32" s="144" t="s">
        <v>82</v>
      </c>
      <c r="G32" s="145" t="s">
        <v>83</v>
      </c>
      <c r="H32" s="144" t="s">
        <v>97</v>
      </c>
      <c r="I32" s="175" t="s">
        <v>133</v>
      </c>
      <c r="J32" s="176" t="s">
        <v>158</v>
      </c>
    </row>
    <row r="33" spans="2:10" ht="65.25" customHeight="1">
      <c r="B33" s="121" t="s">
        <v>79</v>
      </c>
      <c r="C33" s="126">
        <f>+C23</f>
        <v>94</v>
      </c>
      <c r="D33" s="118">
        <v>5.5</v>
      </c>
      <c r="E33" s="146">
        <v>100</v>
      </c>
      <c r="F33" s="147">
        <v>5.5</v>
      </c>
      <c r="G33" s="148" t="s">
        <v>86</v>
      </c>
      <c r="H33" s="149">
        <f>+C9-F33</f>
        <v>0.7000000000000002</v>
      </c>
      <c r="I33" s="177">
        <f>+E33*F33</f>
        <v>550</v>
      </c>
      <c r="J33" s="178" t="s">
        <v>55</v>
      </c>
    </row>
    <row r="34" spans="2:10" ht="37.5" customHeight="1">
      <c r="B34" s="121" t="s">
        <v>58</v>
      </c>
      <c r="C34" s="126">
        <f>+C24</f>
        <v>93</v>
      </c>
      <c r="D34" s="118">
        <v>5.5</v>
      </c>
      <c r="E34" s="146">
        <v>150</v>
      </c>
      <c r="F34" s="150">
        <v>5.3</v>
      </c>
      <c r="G34" s="148" t="s">
        <v>39</v>
      </c>
      <c r="H34" s="149">
        <f>+C9-F34</f>
        <v>0.9000000000000004</v>
      </c>
      <c r="I34" s="177">
        <f>+E34*F34</f>
        <v>795</v>
      </c>
      <c r="J34" s="260" t="s">
        <v>159</v>
      </c>
    </row>
    <row r="35" spans="2:10" ht="64.5" customHeight="1" thickBot="1">
      <c r="B35" s="121" t="s">
        <v>80</v>
      </c>
      <c r="C35" s="126">
        <f>+C25</f>
        <v>93</v>
      </c>
      <c r="D35" s="118">
        <v>5.5</v>
      </c>
      <c r="E35" s="146">
        <v>30</v>
      </c>
      <c r="F35" s="150">
        <v>5.1</v>
      </c>
      <c r="G35" s="148" t="s">
        <v>40</v>
      </c>
      <c r="H35" s="149">
        <f>+C9-F35</f>
        <v>1.1000000000000005</v>
      </c>
      <c r="I35" s="235">
        <f>+E35*F35</f>
        <v>153</v>
      </c>
      <c r="J35" s="261"/>
    </row>
    <row r="36" spans="2:10" ht="27" customHeight="1" thickBot="1">
      <c r="B36" s="122" t="s">
        <v>38</v>
      </c>
      <c r="C36" s="124">
        <f>SUM(C33:C35)</f>
        <v>280</v>
      </c>
      <c r="D36" s="117"/>
      <c r="E36" s="125">
        <f>SUM(E33:E35)</f>
        <v>280</v>
      </c>
      <c r="F36" s="151"/>
      <c r="G36" s="152"/>
      <c r="H36" s="153"/>
      <c r="I36" s="179">
        <f>SUM(I33:I35)</f>
        <v>1498</v>
      </c>
      <c r="J36" s="180"/>
    </row>
  </sheetData>
  <mergeCells count="16">
    <mergeCell ref="C31:D31"/>
    <mergeCell ref="E31:H31"/>
    <mergeCell ref="I31:J31"/>
    <mergeCell ref="J34:J35"/>
    <mergeCell ref="G22:I22"/>
    <mergeCell ref="G23:I23"/>
    <mergeCell ref="G24:I24"/>
    <mergeCell ref="G25:I25"/>
    <mergeCell ref="G26:I26"/>
    <mergeCell ref="B30:J30"/>
    <mergeCell ref="G21:I21"/>
    <mergeCell ref="A1:I1"/>
    <mergeCell ref="A5:I5"/>
    <mergeCell ref="A16:I16"/>
    <mergeCell ref="A17:I17"/>
    <mergeCell ref="A18:I19"/>
  </mergeCells>
  <printOptions/>
  <pageMargins left="0.33" right="0.26" top="0.787401575" bottom="0.787401575" header="0.3" footer="0.3"/>
  <pageSetup fitToHeight="0" fitToWidth="1" horizontalDpi="600" verticalDpi="600" orientation="portrait" paperSize="9" scale="3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I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9" ht="44.25" customHeight="1">
      <c r="A7" s="187" t="s">
        <v>22</v>
      </c>
      <c r="B7" s="188" t="s">
        <v>34</v>
      </c>
      <c r="C7" s="189" t="s">
        <v>90</v>
      </c>
      <c r="D7" s="190"/>
      <c r="E7" s="190"/>
      <c r="F7" s="190"/>
      <c r="G7" s="191"/>
      <c r="H7" s="233"/>
      <c r="I7" s="234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105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8000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2667</v>
      </c>
      <c r="D23" s="218">
        <f>+C13</f>
        <v>0</v>
      </c>
      <c r="E23" s="198">
        <f>+C9-D23</f>
        <v>105</v>
      </c>
      <c r="F23" s="198">
        <f>+E23*C23</f>
        <v>280035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2667</v>
      </c>
      <c r="D24" s="230">
        <f>+D23</f>
        <v>0</v>
      </c>
      <c r="E24" s="198">
        <f>+C9-D24</f>
        <v>105</v>
      </c>
      <c r="F24" s="198">
        <f>+E24*C24</f>
        <v>280035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2666</v>
      </c>
      <c r="D25" s="231">
        <f>+D24</f>
        <v>0</v>
      </c>
      <c r="E25" s="198">
        <f>+C9-D25</f>
        <v>105</v>
      </c>
      <c r="F25" s="198">
        <f>+E25*C25</f>
        <v>279930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8000</v>
      </c>
      <c r="D26" s="223"/>
      <c r="E26" s="224"/>
      <c r="F26" s="224">
        <f>SUM(F23:F25)</f>
        <v>840000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91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55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f>CEILING(734*4,10)</f>
        <v>2940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980</v>
      </c>
      <c r="D23" s="218">
        <f>+C13</f>
        <v>0</v>
      </c>
      <c r="E23" s="198">
        <f>+C9-D23</f>
        <v>55</v>
      </c>
      <c r="F23" s="198">
        <f>+E23*C23</f>
        <v>53900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980</v>
      </c>
      <c r="D24" s="230">
        <f>+D23</f>
        <v>0</v>
      </c>
      <c r="E24" s="198">
        <f>+C9-D24</f>
        <v>55</v>
      </c>
      <c r="F24" s="198">
        <f>+E24*C24</f>
        <v>53900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980</v>
      </c>
      <c r="D25" s="231">
        <f>+D24</f>
        <v>0</v>
      </c>
      <c r="E25" s="198">
        <f>+C9-D25</f>
        <v>55</v>
      </c>
      <c r="F25" s="198">
        <f>+E25*C25</f>
        <v>53900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2940</v>
      </c>
      <c r="D26" s="223"/>
      <c r="E26" s="224"/>
      <c r="F26" s="224">
        <f>SUM(F23:F25)</f>
        <v>161700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107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135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100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34</v>
      </c>
      <c r="D23" s="218">
        <f>+C13</f>
        <v>0</v>
      </c>
      <c r="E23" s="198">
        <f>+C9-D23</f>
        <v>135</v>
      </c>
      <c r="F23" s="198">
        <f>+E23*C23</f>
        <v>4590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33</v>
      </c>
      <c r="D24" s="230">
        <f>+D23</f>
        <v>0</v>
      </c>
      <c r="E24" s="198">
        <f>+C9-D24</f>
        <v>135</v>
      </c>
      <c r="F24" s="198">
        <f>+E24*C24</f>
        <v>4455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33</v>
      </c>
      <c r="D25" s="231">
        <f>+D24</f>
        <v>0</v>
      </c>
      <c r="E25" s="198">
        <f>+C9-D25</f>
        <v>135</v>
      </c>
      <c r="F25" s="198">
        <f>+E25*C25</f>
        <v>4455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100</v>
      </c>
      <c r="D26" s="223"/>
      <c r="E26" s="224"/>
      <c r="F26" s="224">
        <f>SUM(F23:F25)</f>
        <v>13500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zoomScale="90" zoomScaleNormal="9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106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165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50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17</v>
      </c>
      <c r="D23" s="218">
        <f>+C13</f>
        <v>0</v>
      </c>
      <c r="E23" s="198">
        <f>+C9-D23</f>
        <v>165</v>
      </c>
      <c r="F23" s="198">
        <f>+E23*C23</f>
        <v>2805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17</v>
      </c>
      <c r="D24" s="230">
        <f>+D23</f>
        <v>0</v>
      </c>
      <c r="E24" s="198">
        <f>+C9-D24</f>
        <v>165</v>
      </c>
      <c r="F24" s="198">
        <f>+E24*C24</f>
        <v>2805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16</v>
      </c>
      <c r="D25" s="231">
        <f>+D24</f>
        <v>0</v>
      </c>
      <c r="E25" s="198">
        <f>+C9-D25</f>
        <v>165</v>
      </c>
      <c r="F25" s="198">
        <f>+E25*C25</f>
        <v>2640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50</v>
      </c>
      <c r="D26" s="223"/>
      <c r="E26" s="224"/>
      <c r="F26" s="224">
        <f>SUM(F23:F25)</f>
        <v>8250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117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26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f>CEILING(105*4,10)</f>
        <v>420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140</v>
      </c>
      <c r="D23" s="218">
        <f>+C13</f>
        <v>0</v>
      </c>
      <c r="E23" s="198">
        <f>+C9-D23</f>
        <v>26</v>
      </c>
      <c r="F23" s="198">
        <f>+E23*C23</f>
        <v>3640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140</v>
      </c>
      <c r="D24" s="230">
        <f>+D23</f>
        <v>0</v>
      </c>
      <c r="E24" s="198">
        <f>+C9-D24</f>
        <v>26</v>
      </c>
      <c r="F24" s="198">
        <f>+E24*C24</f>
        <v>3640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140</v>
      </c>
      <c r="D25" s="231">
        <f>+D24</f>
        <v>0</v>
      </c>
      <c r="E25" s="198">
        <f>+C9-D25</f>
        <v>26</v>
      </c>
      <c r="F25" s="198">
        <f>+E25*C25</f>
        <v>3640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420</v>
      </c>
      <c r="D26" s="223"/>
      <c r="E26" s="224"/>
      <c r="F26" s="224">
        <f>SUM(F23:F25)</f>
        <v>10920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118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16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1200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400</v>
      </c>
      <c r="D23" s="218">
        <f>+C13</f>
        <v>0</v>
      </c>
      <c r="E23" s="198">
        <f>+C9-D23</f>
        <v>16</v>
      </c>
      <c r="F23" s="198">
        <f>+E23*C23</f>
        <v>6400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400</v>
      </c>
      <c r="D24" s="230">
        <f>+D23</f>
        <v>0</v>
      </c>
      <c r="E24" s="198">
        <f>+C9-D24</f>
        <v>16</v>
      </c>
      <c r="F24" s="198">
        <f>+E24*C24</f>
        <v>6400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400</v>
      </c>
      <c r="D25" s="231">
        <f>+D24</f>
        <v>0</v>
      </c>
      <c r="E25" s="198">
        <f>+C9-D25</f>
        <v>16</v>
      </c>
      <c r="F25" s="198">
        <f>+E25*C25</f>
        <v>6400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1200</v>
      </c>
      <c r="D26" s="223"/>
      <c r="E26" s="224"/>
      <c r="F26" s="224">
        <f>SUM(F23:F25)</f>
        <v>19200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119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7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200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67</v>
      </c>
      <c r="D23" s="218">
        <f>+C13</f>
        <v>0</v>
      </c>
      <c r="E23" s="198">
        <f>+C9-D23</f>
        <v>7</v>
      </c>
      <c r="F23" s="198">
        <f>+E23*C23</f>
        <v>469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67</v>
      </c>
      <c r="D24" s="230">
        <f>+D23</f>
        <v>0</v>
      </c>
      <c r="E24" s="198">
        <f>+C9-D24</f>
        <v>7</v>
      </c>
      <c r="F24" s="198">
        <f>+E24*C24</f>
        <v>469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66</v>
      </c>
      <c r="D25" s="231">
        <f>+D24</f>
        <v>0</v>
      </c>
      <c r="E25" s="198">
        <f>+C9-D25</f>
        <v>7</v>
      </c>
      <c r="F25" s="198">
        <f>+E25*C25</f>
        <v>462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200</v>
      </c>
      <c r="D26" s="223"/>
      <c r="E26" s="224"/>
      <c r="F26" s="224">
        <f>SUM(F23:F25)</f>
        <v>1400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120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9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f>CEILING(498*4,10)</f>
        <v>2000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667</v>
      </c>
      <c r="D23" s="218">
        <f>+C13</f>
        <v>0</v>
      </c>
      <c r="E23" s="198">
        <f>+C9-D23</f>
        <v>9</v>
      </c>
      <c r="F23" s="198">
        <f>+E23*C23</f>
        <v>6003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667</v>
      </c>
      <c r="D24" s="230">
        <f>+D23</f>
        <v>0</v>
      </c>
      <c r="E24" s="198">
        <f>+C9-D24</f>
        <v>9</v>
      </c>
      <c r="F24" s="198">
        <f>+E24*C24</f>
        <v>6003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666</v>
      </c>
      <c r="D25" s="231">
        <f>+D24</f>
        <v>0</v>
      </c>
      <c r="E25" s="198">
        <f>+C9-D25</f>
        <v>9</v>
      </c>
      <c r="F25" s="198">
        <f>+E25*C25</f>
        <v>5994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2000</v>
      </c>
      <c r="D26" s="223"/>
      <c r="E26" s="224"/>
      <c r="F26" s="224">
        <f>SUM(F23:F25)</f>
        <v>18000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121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36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500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167</v>
      </c>
      <c r="D23" s="218">
        <f>+C13</f>
        <v>0</v>
      </c>
      <c r="E23" s="198">
        <f>+C9-D23</f>
        <v>36</v>
      </c>
      <c r="F23" s="198">
        <f>+E23*C23</f>
        <v>6012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167</v>
      </c>
      <c r="D24" s="230">
        <f>+D23</f>
        <v>0</v>
      </c>
      <c r="E24" s="198">
        <f>+C9-D24</f>
        <v>36</v>
      </c>
      <c r="F24" s="198">
        <f>+E24*C24</f>
        <v>6012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166</v>
      </c>
      <c r="D25" s="231">
        <f>+D24</f>
        <v>0</v>
      </c>
      <c r="E25" s="198">
        <f>+C9-D25</f>
        <v>36</v>
      </c>
      <c r="F25" s="198">
        <f>+E25*C25</f>
        <v>5976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500</v>
      </c>
      <c r="D26" s="223"/>
      <c r="E26" s="224"/>
      <c r="F26" s="224">
        <f>SUM(F23:F25)</f>
        <v>18000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122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47</v>
      </c>
      <c r="D9" s="199"/>
      <c r="E9" s="199"/>
      <c r="F9" s="232"/>
      <c r="G9" s="195"/>
    </row>
    <row r="10" spans="1:7" s="203" customFormat="1" ht="60" customHeight="1">
      <c r="A10" s="200">
        <v>3</v>
      </c>
      <c r="B10" s="197" t="s">
        <v>54</v>
      </c>
      <c r="C10" s="201">
        <v>1000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334</v>
      </c>
      <c r="D23" s="218">
        <f>+C13</f>
        <v>0</v>
      </c>
      <c r="E23" s="198">
        <f>+C9-D23</f>
        <v>47</v>
      </c>
      <c r="F23" s="198">
        <f>+E23*C23</f>
        <v>15698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333</v>
      </c>
      <c r="D24" s="230">
        <f>+D23</f>
        <v>0</v>
      </c>
      <c r="E24" s="198">
        <f>+C9-D24</f>
        <v>47</v>
      </c>
      <c r="F24" s="198">
        <f>+E24*C24</f>
        <v>15651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333</v>
      </c>
      <c r="D25" s="231">
        <f>+D24</f>
        <v>0</v>
      </c>
      <c r="E25" s="198">
        <f>+C9-D25</f>
        <v>47</v>
      </c>
      <c r="F25" s="198">
        <f>+E25*C25</f>
        <v>15651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1000</v>
      </c>
      <c r="D26" s="223"/>
      <c r="E26" s="224"/>
      <c r="F26" s="224">
        <f>SUM(F23:F25)</f>
        <v>47000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50"/>
  <sheetViews>
    <sheetView zoomScale="93" zoomScaleNormal="93" workbookViewId="0" topLeftCell="A1">
      <selection activeCell="H54" sqref="H54"/>
    </sheetView>
  </sheetViews>
  <sheetFormatPr defaultColWidth="9.140625" defaultRowHeight="15"/>
  <cols>
    <col min="1" max="1" width="4.421875" style="0" customWidth="1"/>
    <col min="2" max="2" width="8.8515625" style="73" customWidth="1"/>
    <col min="3" max="3" width="72.421875" style="0" customWidth="1"/>
    <col min="4" max="4" width="46.140625" style="51" customWidth="1"/>
    <col min="5" max="5" width="21.421875" style="51" customWidth="1"/>
    <col min="6" max="6" width="11.57421875" style="2" customWidth="1"/>
    <col min="7" max="7" width="16.421875" style="20" customWidth="1"/>
    <col min="8" max="8" width="14.421875" style="106" customWidth="1"/>
    <col min="9" max="9" width="16.8515625" style="20" customWidth="1"/>
    <col min="10" max="10" width="15.57421875" style="106" customWidth="1"/>
    <col min="11" max="11" width="23.57421875" style="20" customWidth="1"/>
    <col min="12" max="12" width="12.57421875" style="106" customWidth="1"/>
    <col min="13" max="13" width="10.57421875" style="20" customWidth="1"/>
    <col min="14" max="14" width="12.57421875" style="106" customWidth="1"/>
    <col min="15" max="15" width="10.57421875" style="20" customWidth="1"/>
    <col min="16" max="16" width="22.8515625" style="20" customWidth="1"/>
    <col min="17" max="17" width="16.421875" style="20" hidden="1" customWidth="1"/>
    <col min="18" max="18" width="17.8515625" style="20" hidden="1" customWidth="1"/>
    <col min="19" max="19" width="18.00390625" style="20" customWidth="1"/>
    <col min="20" max="20" width="13.8515625" style="171" customWidth="1"/>
  </cols>
  <sheetData>
    <row r="1" spans="1:20" s="38" customFormat="1" ht="21">
      <c r="A1" s="52" t="s">
        <v>161</v>
      </c>
      <c r="B1" s="71"/>
      <c r="C1" s="54"/>
      <c r="D1" s="55"/>
      <c r="E1" s="55"/>
      <c r="F1" s="56"/>
      <c r="H1" s="101"/>
      <c r="I1" s="56"/>
      <c r="J1" s="101"/>
      <c r="K1" s="56"/>
      <c r="L1" s="101"/>
      <c r="M1" s="56"/>
      <c r="N1" s="101"/>
      <c r="O1" s="56"/>
      <c r="T1" s="54"/>
    </row>
    <row r="2" spans="1:20" s="8" customFormat="1" ht="15">
      <c r="A2" s="274" t="s">
        <v>125</v>
      </c>
      <c r="B2" s="274"/>
      <c r="C2" s="274"/>
      <c r="D2" s="274"/>
      <c r="E2" s="274"/>
      <c r="F2" s="274"/>
      <c r="G2" s="275"/>
      <c r="H2" s="102"/>
      <c r="I2" s="44"/>
      <c r="J2" s="107"/>
      <c r="K2" s="44"/>
      <c r="L2" s="107"/>
      <c r="M2" s="44"/>
      <c r="N2" s="107"/>
      <c r="O2" s="44"/>
      <c r="P2" s="45"/>
      <c r="Q2" s="45"/>
      <c r="R2" s="45"/>
      <c r="S2" s="45"/>
      <c r="T2" s="166"/>
    </row>
    <row r="3" spans="1:20" s="4" customFormat="1" ht="72">
      <c r="A3" s="31" t="s">
        <v>46</v>
      </c>
      <c r="B3" s="72" t="s">
        <v>33</v>
      </c>
      <c r="C3" s="1" t="s">
        <v>30</v>
      </c>
      <c r="D3" s="164" t="s">
        <v>31</v>
      </c>
      <c r="E3" s="50" t="s">
        <v>32</v>
      </c>
      <c r="F3" s="3" t="s">
        <v>53</v>
      </c>
      <c r="G3" s="17" t="s">
        <v>52</v>
      </c>
      <c r="H3" s="103" t="s">
        <v>65</v>
      </c>
      <c r="I3" s="17" t="s">
        <v>51</v>
      </c>
      <c r="J3" s="103" t="s">
        <v>113</v>
      </c>
      <c r="K3" s="43" t="s">
        <v>55</v>
      </c>
      <c r="L3" s="103" t="s">
        <v>109</v>
      </c>
      <c r="M3" s="17" t="s">
        <v>111</v>
      </c>
      <c r="N3" s="103" t="s">
        <v>110</v>
      </c>
      <c r="O3" s="17" t="s">
        <v>112</v>
      </c>
      <c r="P3" s="43" t="s">
        <v>56</v>
      </c>
      <c r="Q3" s="74" t="s">
        <v>45</v>
      </c>
      <c r="R3" s="74" t="s">
        <v>43</v>
      </c>
      <c r="S3" s="43" t="s">
        <v>104</v>
      </c>
      <c r="T3" s="43" t="s">
        <v>115</v>
      </c>
    </row>
    <row r="4" spans="1:20" s="116" customFormat="1" ht="15">
      <c r="A4" s="110"/>
      <c r="B4" s="111"/>
      <c r="C4" s="112"/>
      <c r="D4" s="113"/>
      <c r="E4" s="113"/>
      <c r="F4" s="114">
        <v>1</v>
      </c>
      <c r="G4" s="114">
        <v>2</v>
      </c>
      <c r="H4" s="115">
        <v>3</v>
      </c>
      <c r="I4" s="114">
        <v>4</v>
      </c>
      <c r="J4" s="115">
        <v>5</v>
      </c>
      <c r="K4" s="114" t="s">
        <v>23</v>
      </c>
      <c r="L4" s="115">
        <v>7</v>
      </c>
      <c r="M4" s="114">
        <v>8</v>
      </c>
      <c r="N4" s="115">
        <v>9</v>
      </c>
      <c r="O4" s="114">
        <v>10</v>
      </c>
      <c r="P4" s="114" t="s">
        <v>41</v>
      </c>
      <c r="Q4" s="114" t="s">
        <v>42</v>
      </c>
      <c r="R4" s="114" t="s">
        <v>64</v>
      </c>
      <c r="S4" s="114" t="s">
        <v>114</v>
      </c>
      <c r="T4" s="114"/>
    </row>
    <row r="5" spans="1:21" s="10" customFormat="1" ht="15">
      <c r="A5" s="82">
        <v>1</v>
      </c>
      <c r="B5" s="109" t="s">
        <v>67</v>
      </c>
      <c r="C5" s="83" t="str">
        <f>+'bublinka D'!C7</f>
        <v>Obálka bublinková, typ D, min. 200 x 275 mm</v>
      </c>
      <c r="D5" s="160">
        <f>+'bublinka D'!C12</f>
        <v>0</v>
      </c>
      <c r="E5" s="161">
        <f>+'bublinka D'!C11</f>
        <v>0</v>
      </c>
      <c r="F5" s="84" t="str">
        <f>+'bublinka D'!C8</f>
        <v>ks</v>
      </c>
      <c r="G5" s="85">
        <f>+'bublinka D'!C9</f>
        <v>3</v>
      </c>
      <c r="H5" s="136">
        <f>+'bublinka D'!C10</f>
        <v>2500</v>
      </c>
      <c r="I5" s="86">
        <f>+'bublinka D'!C13</f>
        <v>0</v>
      </c>
      <c r="J5" s="139">
        <f>+'bublinka D'!C23</f>
        <v>834</v>
      </c>
      <c r="K5" s="87">
        <f>+I5*J5</f>
        <v>0</v>
      </c>
      <c r="L5" s="139">
        <f>+'bublinka D'!C24</f>
        <v>833</v>
      </c>
      <c r="M5" s="86">
        <f>+'bublinka D'!D24</f>
        <v>0</v>
      </c>
      <c r="N5" s="139">
        <f>+'bublinka D'!C25</f>
        <v>833</v>
      </c>
      <c r="O5" s="86">
        <f>+'bublinka D'!D25</f>
        <v>0</v>
      </c>
      <c r="P5" s="87">
        <f>+M5*L5+O5*N5</f>
        <v>0</v>
      </c>
      <c r="Q5" s="88">
        <f>+G5*H5</f>
        <v>7500</v>
      </c>
      <c r="R5" s="88">
        <f>+Q5-K5-P5</f>
        <v>7500</v>
      </c>
      <c r="S5" s="87">
        <f>+K5+P5</f>
        <v>0</v>
      </c>
      <c r="T5" s="167"/>
      <c r="U5" s="89"/>
    </row>
    <row r="6" spans="1:20" s="10" customFormat="1" ht="15">
      <c r="A6" s="82">
        <v>2</v>
      </c>
      <c r="B6" s="109" t="s">
        <v>67</v>
      </c>
      <c r="C6" s="83" t="str">
        <f>+'B4 páska'!C7</f>
        <v>Obálka poštovní B4 bílá s krycí páskou, 80 g/m2</v>
      </c>
      <c r="D6" s="160">
        <f>+'B4 páska'!C12</f>
        <v>0</v>
      </c>
      <c r="E6" s="161">
        <f>+'B4 páska'!C11</f>
        <v>0</v>
      </c>
      <c r="F6" s="84" t="str">
        <f>+'B4 páska'!C8</f>
        <v>ks</v>
      </c>
      <c r="G6" s="85">
        <f>+'B4 páska'!C9</f>
        <v>1.5</v>
      </c>
      <c r="H6" s="136">
        <f>+'B4 páska'!C10</f>
        <v>25000</v>
      </c>
      <c r="I6" s="86">
        <f>+'B4 páska'!C13</f>
        <v>0</v>
      </c>
      <c r="J6" s="139">
        <f>+'B4 páska'!C23</f>
        <v>8334</v>
      </c>
      <c r="K6" s="87">
        <f aca="true" t="shared" si="0" ref="K6:K46">+I6*J6</f>
        <v>0</v>
      </c>
      <c r="L6" s="139">
        <f>+'B4 páska'!C24</f>
        <v>8333</v>
      </c>
      <c r="M6" s="86">
        <f>+'B4 páska'!D24</f>
        <v>0</v>
      </c>
      <c r="N6" s="139">
        <f>+'B4 páska'!C25</f>
        <v>8333</v>
      </c>
      <c r="O6" s="86">
        <f>+'B4 páska'!D25</f>
        <v>0</v>
      </c>
      <c r="P6" s="87">
        <f aca="true" t="shared" si="1" ref="P6:P46">+M6*L6+O6*N6</f>
        <v>0</v>
      </c>
      <c r="Q6" s="88">
        <f aca="true" t="shared" si="2" ref="Q6:Q32">+G6*H6</f>
        <v>37500</v>
      </c>
      <c r="R6" s="88">
        <f aca="true" t="shared" si="3" ref="R6:R32">+Q6-K6-P6</f>
        <v>37500</v>
      </c>
      <c r="S6" s="87">
        <f aca="true" t="shared" si="4" ref="S6:S46">+K6+P6</f>
        <v>0</v>
      </c>
      <c r="T6" s="167" t="s">
        <v>116</v>
      </c>
    </row>
    <row r="7" spans="1:20" s="10" customFormat="1" ht="15">
      <c r="A7" s="82">
        <v>3</v>
      </c>
      <c r="B7" s="109" t="s">
        <v>67</v>
      </c>
      <c r="C7" s="83" t="str">
        <f>+'B4 X-dno'!C7</f>
        <v>Obálka poštovní B4 X-dno, 90 g/m2 - 100g/m2</v>
      </c>
      <c r="D7" s="160">
        <f>+'B4 X-dno'!C12</f>
        <v>0</v>
      </c>
      <c r="E7" s="161">
        <f>+'B4 X-dno'!C11</f>
        <v>0</v>
      </c>
      <c r="F7" s="84" t="str">
        <f>+'B4 X-dno'!C8</f>
        <v>ks</v>
      </c>
      <c r="G7" s="85">
        <f>+'B4 X-dno'!C9</f>
        <v>2</v>
      </c>
      <c r="H7" s="137">
        <f>+'B4 X-dno'!C10</f>
        <v>3000</v>
      </c>
      <c r="I7" s="86">
        <f>+'B4 X-dno'!C13</f>
        <v>0</v>
      </c>
      <c r="J7" s="139">
        <f>+'B4 X-dno'!C23</f>
        <v>1000</v>
      </c>
      <c r="K7" s="87">
        <f t="shared" si="0"/>
        <v>0</v>
      </c>
      <c r="L7" s="139">
        <f>+'B4 X-dno'!C24</f>
        <v>1000</v>
      </c>
      <c r="M7" s="86">
        <f>+'B4 X-dno'!D24</f>
        <v>0</v>
      </c>
      <c r="N7" s="139">
        <f>+'B4 X-dno'!C25</f>
        <v>1000</v>
      </c>
      <c r="O7" s="86">
        <f>+'B4 X-dno'!D25</f>
        <v>0</v>
      </c>
      <c r="P7" s="87">
        <f t="shared" si="1"/>
        <v>0</v>
      </c>
      <c r="Q7" s="88">
        <f t="shared" si="2"/>
        <v>6000</v>
      </c>
      <c r="R7" s="88">
        <f t="shared" si="3"/>
        <v>6000</v>
      </c>
      <c r="S7" s="87">
        <f t="shared" si="4"/>
        <v>0</v>
      </c>
      <c r="T7" s="167"/>
    </row>
    <row r="8" spans="1:20" s="10" customFormat="1" ht="15">
      <c r="A8" s="82">
        <v>4</v>
      </c>
      <c r="B8" s="109" t="s">
        <v>67</v>
      </c>
      <c r="C8" s="100" t="str">
        <f>+'B5 X-dno b_h'!C7</f>
        <v>Obálka poštovní B5, hnědá nebo bílá,  samolepicí s krycí páskou, 176 mm x 250 mm</v>
      </c>
      <c r="D8" s="160">
        <f>+'B5 X-dno b_h'!C12</f>
        <v>0</v>
      </c>
      <c r="E8" s="161">
        <f>+'B5 X-dno b_h'!C11</f>
        <v>0</v>
      </c>
      <c r="F8" s="84" t="str">
        <f>+'B5 X-dno b_h'!C8</f>
        <v>ks</v>
      </c>
      <c r="G8" s="85">
        <f>+'B5 X-dno b_h'!C9</f>
        <v>1.5</v>
      </c>
      <c r="H8" s="137">
        <f>+'B5 X-dno b_h'!C10</f>
        <v>2500</v>
      </c>
      <c r="I8" s="86">
        <f>+'B5 X-dno b_h'!C13</f>
        <v>0</v>
      </c>
      <c r="J8" s="139">
        <f>+'B5 X-dno b_h'!C23</f>
        <v>834</v>
      </c>
      <c r="K8" s="87">
        <f t="shared" si="0"/>
        <v>0</v>
      </c>
      <c r="L8" s="139">
        <f>+'B5 X-dno b_h'!C24</f>
        <v>833</v>
      </c>
      <c r="M8" s="86">
        <f>+'B5 X-dno b_h'!D24</f>
        <v>0</v>
      </c>
      <c r="N8" s="139">
        <f>+'B5 X-dno b_h'!C25</f>
        <v>833</v>
      </c>
      <c r="O8" s="86">
        <f>+'B5 X-dno b_h'!D25</f>
        <v>0</v>
      </c>
      <c r="P8" s="87">
        <f t="shared" si="1"/>
        <v>0</v>
      </c>
      <c r="Q8" s="88">
        <f t="shared" si="2"/>
        <v>3750</v>
      </c>
      <c r="R8" s="88">
        <f t="shared" si="3"/>
        <v>3750</v>
      </c>
      <c r="S8" s="87">
        <f t="shared" si="4"/>
        <v>0</v>
      </c>
      <c r="T8" s="167"/>
    </row>
    <row r="9" spans="1:20" s="10" customFormat="1" ht="15">
      <c r="A9" s="82">
        <v>5</v>
      </c>
      <c r="B9" s="109" t="s">
        <v>67</v>
      </c>
      <c r="C9" s="10" t="str">
        <f>+'B4 X-dno výz hnědá'!C7</f>
        <v>Obálka poštovní B4 X-dno, textilní výstuž, samolepicí s krycí páskou, 250 x 350 mm</v>
      </c>
      <c r="D9" s="160">
        <f>+'B4 X-dno výz hnědá'!C12</f>
        <v>0</v>
      </c>
      <c r="E9" s="161">
        <f>+'B4 X-dno výz hnědá'!C11</f>
        <v>0</v>
      </c>
      <c r="F9" s="84" t="str">
        <f>+'B4 X-dno výz hnědá'!C8</f>
        <v>ks</v>
      </c>
      <c r="G9" s="85">
        <f>+'B4 X-dno výz hnědá'!C9</f>
        <v>10.5</v>
      </c>
      <c r="H9" s="138">
        <f>+'B4 X-dno výz hnědá'!C10</f>
        <v>3000</v>
      </c>
      <c r="I9" s="86">
        <f>+'B4 X-dno výz hnědá'!C13</f>
        <v>0</v>
      </c>
      <c r="J9" s="139">
        <f>+'B4 X-dno výz hnědá'!C23</f>
        <v>1000</v>
      </c>
      <c r="K9" s="87">
        <f t="shared" si="0"/>
        <v>0</v>
      </c>
      <c r="L9" s="139">
        <f>+'B4 X-dno výz hnědá'!C24</f>
        <v>1000</v>
      </c>
      <c r="M9" s="86">
        <f>+'B4 X-dno výz hnědá'!D24</f>
        <v>0</v>
      </c>
      <c r="N9" s="139">
        <f>+'B4 X-dno výz hnědá'!C25</f>
        <v>1000</v>
      </c>
      <c r="O9" s="86">
        <f>+'B4 X-dno výz hnědá'!D25</f>
        <v>0</v>
      </c>
      <c r="P9" s="87">
        <f t="shared" si="1"/>
        <v>0</v>
      </c>
      <c r="Q9" s="88">
        <f t="shared" si="2"/>
        <v>31500</v>
      </c>
      <c r="R9" s="88">
        <f t="shared" si="3"/>
        <v>31500</v>
      </c>
      <c r="S9" s="87">
        <f t="shared" si="4"/>
        <v>0</v>
      </c>
      <c r="T9" s="167"/>
    </row>
    <row r="10" spans="1:20" s="10" customFormat="1" ht="15">
      <c r="A10" s="82">
        <v>6</v>
      </c>
      <c r="B10" s="109" t="s">
        <v>67</v>
      </c>
      <c r="C10" s="83" t="str">
        <f>+'C4 samolep'!C7</f>
        <v>Obálka poštovní C4, samolepicí, přehybová, bílá, 229 x 324 mm</v>
      </c>
      <c r="D10" s="160">
        <f>+'C4 samolep'!C12</f>
        <v>0</v>
      </c>
      <c r="E10" s="161">
        <f>+'C4 samolep'!C11</f>
        <v>0</v>
      </c>
      <c r="F10" s="84" t="str">
        <f>+'C4 samolep'!C8</f>
        <v>ks</v>
      </c>
      <c r="G10" s="85">
        <f>+'C4 samolep'!C9</f>
        <v>1</v>
      </c>
      <c r="H10" s="136">
        <f>+'C4 samolep'!C10</f>
        <v>20000</v>
      </c>
      <c r="I10" s="86">
        <f>+'C4 samolep'!C13</f>
        <v>0</v>
      </c>
      <c r="J10" s="139">
        <f>+'C4 samolep'!C23</f>
        <v>6667</v>
      </c>
      <c r="K10" s="87">
        <f t="shared" si="0"/>
        <v>0</v>
      </c>
      <c r="L10" s="139">
        <f>+'C4 samolep'!C24</f>
        <v>6667</v>
      </c>
      <c r="M10" s="86">
        <f>+'C4 samolep'!D24</f>
        <v>0</v>
      </c>
      <c r="N10" s="139">
        <f>+'C4 samolep'!C25</f>
        <v>6666</v>
      </c>
      <c r="O10" s="86">
        <f>+'C4 samolep'!D25</f>
        <v>0</v>
      </c>
      <c r="P10" s="87">
        <f t="shared" si="1"/>
        <v>0</v>
      </c>
      <c r="Q10" s="88">
        <f t="shared" si="2"/>
        <v>20000</v>
      </c>
      <c r="R10" s="88">
        <f t="shared" si="3"/>
        <v>20000</v>
      </c>
      <c r="S10" s="87">
        <f t="shared" si="4"/>
        <v>0</v>
      </c>
      <c r="T10" s="167"/>
    </row>
    <row r="11" spans="1:20" s="10" customFormat="1" ht="15">
      <c r="A11" s="82">
        <v>7</v>
      </c>
      <c r="B11" s="109" t="s">
        <v>67</v>
      </c>
      <c r="C11" s="83" t="str">
        <f>+'C5'!C7</f>
        <v>Obálka poštovní C5 bez okénka, samolepicí, bílá, 162 x 229 mm</v>
      </c>
      <c r="D11" s="160">
        <f>+'C5'!C12</f>
        <v>0</v>
      </c>
      <c r="E11" s="161">
        <f>+'C5'!C11</f>
        <v>0</v>
      </c>
      <c r="F11" s="84" t="str">
        <f>+'C5'!C8</f>
        <v>ks</v>
      </c>
      <c r="G11" s="85">
        <f>+'C5'!C9</f>
        <v>0.37</v>
      </c>
      <c r="H11" s="136">
        <f>+'C5'!C10</f>
        <v>160000</v>
      </c>
      <c r="I11" s="86">
        <f>+'C5'!C13</f>
        <v>0</v>
      </c>
      <c r="J11" s="139">
        <f>+'C5'!C23</f>
        <v>53334</v>
      </c>
      <c r="K11" s="87">
        <f t="shared" si="0"/>
        <v>0</v>
      </c>
      <c r="L11" s="139">
        <f>+'C5'!C24</f>
        <v>53333</v>
      </c>
      <c r="M11" s="86">
        <f>+'C5'!D24</f>
        <v>0</v>
      </c>
      <c r="N11" s="139">
        <f>+'C5'!C25</f>
        <v>53333</v>
      </c>
      <c r="O11" s="86">
        <f>+'C5'!D25</f>
        <v>0</v>
      </c>
      <c r="P11" s="87">
        <f t="shared" si="1"/>
        <v>0</v>
      </c>
      <c r="Q11" s="88">
        <f t="shared" si="2"/>
        <v>59200</v>
      </c>
      <c r="R11" s="88">
        <f t="shared" si="3"/>
        <v>59200</v>
      </c>
      <c r="S11" s="87">
        <f t="shared" si="4"/>
        <v>0</v>
      </c>
      <c r="T11" s="167" t="s">
        <v>116</v>
      </c>
    </row>
    <row r="12" spans="1:20" s="10" customFormat="1" ht="15">
      <c r="A12" s="82">
        <v>8</v>
      </c>
      <c r="B12" s="109" t="s">
        <v>67</v>
      </c>
      <c r="C12" s="83" t="str">
        <f>+'C5 okno+tisk'!C7</f>
        <v>Obálka poštovní C5, s okénkem vpravo nahoře, vnitřní tisk, samolepicí</v>
      </c>
      <c r="D12" s="160">
        <f>+'C5 okno+tisk'!C12</f>
        <v>0</v>
      </c>
      <c r="E12" s="161">
        <f>+'C5 okno+tisk'!C11</f>
        <v>0</v>
      </c>
      <c r="F12" s="90" t="str">
        <f>+'C5 okno+tisk'!C8</f>
        <v>ks</v>
      </c>
      <c r="G12" s="85">
        <f>+'C5 okno+tisk'!C9</f>
        <v>0.5</v>
      </c>
      <c r="H12" s="136">
        <f>+'C5 okno+tisk'!C10</f>
        <v>2000</v>
      </c>
      <c r="I12" s="86">
        <f>+'C5 okno+tisk'!C13</f>
        <v>0</v>
      </c>
      <c r="J12" s="139">
        <f>+'C5 okno+tisk'!C23</f>
        <v>667</v>
      </c>
      <c r="K12" s="87">
        <f t="shared" si="0"/>
        <v>0</v>
      </c>
      <c r="L12" s="139">
        <f>+'C5 okno+tisk'!C24</f>
        <v>667</v>
      </c>
      <c r="M12" s="86">
        <f>+'C5 okno+tisk'!D24</f>
        <v>0</v>
      </c>
      <c r="N12" s="139">
        <f>+'C5 okno+tisk'!C25</f>
        <v>666</v>
      </c>
      <c r="O12" s="86">
        <f>+'C5 okno+tisk'!D25</f>
        <v>0</v>
      </c>
      <c r="P12" s="87">
        <f t="shared" si="1"/>
        <v>0</v>
      </c>
      <c r="Q12" s="88">
        <f t="shared" si="2"/>
        <v>1000</v>
      </c>
      <c r="R12" s="88">
        <f t="shared" si="3"/>
        <v>1000</v>
      </c>
      <c r="S12" s="87">
        <f t="shared" si="4"/>
        <v>0</v>
      </c>
      <c r="T12" s="167"/>
    </row>
    <row r="13" spans="1:20" s="10" customFormat="1" ht="15">
      <c r="A13" s="82">
        <v>9</v>
      </c>
      <c r="B13" s="109" t="s">
        <v>67</v>
      </c>
      <c r="C13" s="83" t="str">
        <f>+'C6'!C7</f>
        <v>Obálka poštovní C6 bez okénka, samolepicí, bílá, 114 mm x 162 mm</v>
      </c>
      <c r="D13" s="160">
        <f>+'C6'!C12</f>
        <v>0</v>
      </c>
      <c r="E13" s="161">
        <f>+'C6'!C11</f>
        <v>0</v>
      </c>
      <c r="F13" s="84" t="str">
        <f>+'C6'!C8</f>
        <v>ks</v>
      </c>
      <c r="G13" s="85">
        <f>+'C6'!C9</f>
        <v>0.28</v>
      </c>
      <c r="H13" s="136">
        <f>+'C6'!C10</f>
        <v>280000</v>
      </c>
      <c r="I13" s="86">
        <f>+'C6'!C13</f>
        <v>0</v>
      </c>
      <c r="J13" s="139">
        <f>+'C6'!C23</f>
        <v>93334</v>
      </c>
      <c r="K13" s="87">
        <f t="shared" si="0"/>
        <v>0</v>
      </c>
      <c r="L13" s="139">
        <f>+'C6'!C24</f>
        <v>93333</v>
      </c>
      <c r="M13" s="86">
        <f>+'C6'!D24</f>
        <v>0</v>
      </c>
      <c r="N13" s="139">
        <f>+'C6'!C25</f>
        <v>93333</v>
      </c>
      <c r="O13" s="86">
        <f>+'C6'!D25</f>
        <v>0</v>
      </c>
      <c r="P13" s="87">
        <f t="shared" si="1"/>
        <v>0</v>
      </c>
      <c r="Q13" s="88">
        <f t="shared" si="2"/>
        <v>78400.00000000001</v>
      </c>
      <c r="R13" s="88">
        <f t="shared" si="3"/>
        <v>78400.00000000001</v>
      </c>
      <c r="S13" s="87">
        <f t="shared" si="4"/>
        <v>0</v>
      </c>
      <c r="T13" s="167" t="s">
        <v>116</v>
      </c>
    </row>
    <row r="14" spans="1:20" s="10" customFormat="1" ht="15">
      <c r="A14" s="82">
        <v>10</v>
      </c>
      <c r="B14" s="109" t="s">
        <v>67</v>
      </c>
      <c r="C14" s="83" t="str">
        <f>+'C6 tisk'!C7</f>
        <v>Obálka poštovní C6 bez okénka, samolepicí,  bílá, vnitřní tisk, 114 mm x 162 mm</v>
      </c>
      <c r="D14" s="160">
        <f>+'C6 tisk'!C12</f>
        <v>0</v>
      </c>
      <c r="E14" s="161">
        <f>+'C6 tisk'!C11</f>
        <v>0</v>
      </c>
      <c r="F14" s="84" t="str">
        <f>+'C6 tisk'!C8</f>
        <v>ks</v>
      </c>
      <c r="G14" s="85">
        <f>+'C6 tisk'!C9</f>
        <v>0.35</v>
      </c>
      <c r="H14" s="136">
        <f>+'C6 tisk'!C10</f>
        <v>26000</v>
      </c>
      <c r="I14" s="86">
        <f>+'C6 tisk'!C13</f>
        <v>0</v>
      </c>
      <c r="J14" s="139">
        <f>+'C6 tisk'!C23</f>
        <v>8667</v>
      </c>
      <c r="K14" s="87">
        <f t="shared" si="0"/>
        <v>0</v>
      </c>
      <c r="L14" s="139">
        <f>+'C6 tisk'!C24</f>
        <v>8667</v>
      </c>
      <c r="M14" s="86">
        <f>+'C6 tisk'!D24</f>
        <v>0</v>
      </c>
      <c r="N14" s="139">
        <f>+'C6 tisk'!C25</f>
        <v>8666</v>
      </c>
      <c r="O14" s="86">
        <f>+'C6 tisk'!D25</f>
        <v>0</v>
      </c>
      <c r="P14" s="87">
        <f t="shared" si="1"/>
        <v>0</v>
      </c>
      <c r="Q14" s="88">
        <f t="shared" si="2"/>
        <v>9100</v>
      </c>
      <c r="R14" s="88">
        <f t="shared" si="3"/>
        <v>9100</v>
      </c>
      <c r="S14" s="87">
        <f t="shared" si="4"/>
        <v>0</v>
      </c>
      <c r="T14" s="167"/>
    </row>
    <row r="15" spans="1:20" s="10" customFormat="1" ht="15">
      <c r="A15" s="82">
        <v>11</v>
      </c>
      <c r="B15" s="109" t="s">
        <v>67</v>
      </c>
      <c r="C15" s="83" t="str">
        <f>+'DL'!C7</f>
        <v>Obálka poštovní DL bez okénka, samolepicí, bílá, přehybová, 110 x 220 mm</v>
      </c>
      <c r="D15" s="160">
        <f>+'DL'!C12</f>
        <v>0</v>
      </c>
      <c r="E15" s="161">
        <f>+'DL'!C11</f>
        <v>0</v>
      </c>
      <c r="F15" s="84" t="str">
        <f>+'DL'!C8</f>
        <v>ks</v>
      </c>
      <c r="G15" s="85">
        <f>+'DL'!C9</f>
        <v>0.3</v>
      </c>
      <c r="H15" s="137">
        <f>+'DL'!C10</f>
        <v>50000</v>
      </c>
      <c r="I15" s="86">
        <f>+'DL'!C13</f>
        <v>0</v>
      </c>
      <c r="J15" s="139">
        <f>+'DL'!C23</f>
        <v>16667</v>
      </c>
      <c r="K15" s="87">
        <f t="shared" si="0"/>
        <v>0</v>
      </c>
      <c r="L15" s="139">
        <f>+'DL'!C24</f>
        <v>16667</v>
      </c>
      <c r="M15" s="86">
        <f>+'DL'!D24</f>
        <v>0</v>
      </c>
      <c r="N15" s="139">
        <f>+'DL'!C25</f>
        <v>16666</v>
      </c>
      <c r="O15" s="86">
        <f>+'DL'!D25</f>
        <v>0</v>
      </c>
      <c r="P15" s="87">
        <f t="shared" si="1"/>
        <v>0</v>
      </c>
      <c r="Q15" s="88">
        <f t="shared" si="2"/>
        <v>15000</v>
      </c>
      <c r="R15" s="88">
        <f t="shared" si="3"/>
        <v>15000</v>
      </c>
      <c r="S15" s="87">
        <f t="shared" si="4"/>
        <v>0</v>
      </c>
      <c r="T15" s="167" t="s">
        <v>116</v>
      </c>
    </row>
    <row r="16" spans="1:20" s="10" customFormat="1" ht="15">
      <c r="A16" s="82">
        <v>12</v>
      </c>
      <c r="B16" s="109" t="s">
        <v>67</v>
      </c>
      <c r="C16" s="83" t="str">
        <f>+'DL okno'!C7</f>
        <v>Obálka poštovní DL s okénkem, samolepicí, bílá, přehybová, 110 x 220 mm</v>
      </c>
      <c r="D16" s="160">
        <f>+'DL okno'!C12</f>
        <v>0</v>
      </c>
      <c r="E16" s="161">
        <f>+'DL okno'!C11</f>
        <v>0</v>
      </c>
      <c r="F16" s="84" t="str">
        <f>+'DL okno'!C8</f>
        <v>ks</v>
      </c>
      <c r="G16" s="85">
        <f>+'DL okno'!C9</f>
        <v>0.35</v>
      </c>
      <c r="H16" s="136">
        <f>+'DL okno'!C10</f>
        <v>45000</v>
      </c>
      <c r="I16" s="86">
        <f>+'DL okno'!C13</f>
        <v>0</v>
      </c>
      <c r="J16" s="139">
        <f>+'DL okno'!C23</f>
        <v>15000</v>
      </c>
      <c r="K16" s="87">
        <f t="shared" si="0"/>
        <v>0</v>
      </c>
      <c r="L16" s="139">
        <f>+'DL okno'!C24</f>
        <v>15000</v>
      </c>
      <c r="M16" s="86">
        <f>+'DL okno'!D24</f>
        <v>0</v>
      </c>
      <c r="N16" s="139">
        <f>+'DL okno'!C25</f>
        <v>15000</v>
      </c>
      <c r="O16" s="86">
        <f>+'DL okno'!D25</f>
        <v>0</v>
      </c>
      <c r="P16" s="87">
        <f t="shared" si="1"/>
        <v>0</v>
      </c>
      <c r="Q16" s="88">
        <f t="shared" si="2"/>
        <v>15749.999999999998</v>
      </c>
      <c r="R16" s="88">
        <f t="shared" si="3"/>
        <v>15749.999999999998</v>
      </c>
      <c r="S16" s="87">
        <f t="shared" si="4"/>
        <v>0</v>
      </c>
      <c r="T16" s="167" t="s">
        <v>116</v>
      </c>
    </row>
    <row r="17" spans="1:20" s="10" customFormat="1" ht="15">
      <c r="A17" s="82">
        <v>13</v>
      </c>
      <c r="B17" s="109" t="s">
        <v>67</v>
      </c>
      <c r="C17" s="83" t="str">
        <f>+'DL okno+páska'!C7</f>
        <v>Obálka poštovní DL s okénkem, s krycí páskou, 110 x 220 mm</v>
      </c>
      <c r="D17" s="161">
        <f>+'DL okno+páska'!C12</f>
        <v>0</v>
      </c>
      <c r="E17" s="161">
        <f>+'DL okno+páska'!C11</f>
        <v>0</v>
      </c>
      <c r="F17" s="84" t="str">
        <f>+'DL okno+páska'!C8</f>
        <v>ks</v>
      </c>
      <c r="G17" s="85">
        <f>+'DL okno+páska'!C9</f>
        <v>0.4</v>
      </c>
      <c r="H17" s="136">
        <f>+'DL okno+páska'!C10</f>
        <v>10000</v>
      </c>
      <c r="I17" s="86">
        <f>+'DL okno+páska'!C13</f>
        <v>0</v>
      </c>
      <c r="J17" s="139">
        <f>+'DL okno+páska'!C23</f>
        <v>3334</v>
      </c>
      <c r="K17" s="87">
        <f t="shared" si="0"/>
        <v>0</v>
      </c>
      <c r="L17" s="139">
        <f>+'DL okno+páska'!C24</f>
        <v>3333</v>
      </c>
      <c r="M17" s="86">
        <f>+'DL okno+páska'!D24</f>
        <v>0</v>
      </c>
      <c r="N17" s="139">
        <f>+'DL okno+páska'!C25</f>
        <v>3333</v>
      </c>
      <c r="O17" s="86">
        <f>+'DL okno+páska'!D25</f>
        <v>0</v>
      </c>
      <c r="P17" s="87">
        <f t="shared" si="1"/>
        <v>0</v>
      </c>
      <c r="Q17" s="88">
        <f t="shared" si="2"/>
        <v>4000</v>
      </c>
      <c r="R17" s="88">
        <f t="shared" si="3"/>
        <v>4000</v>
      </c>
      <c r="S17" s="87">
        <f t="shared" si="4"/>
        <v>0</v>
      </c>
      <c r="T17" s="167" t="s">
        <v>116</v>
      </c>
    </row>
    <row r="18" spans="1:20" s="10" customFormat="1" ht="43.2">
      <c r="A18" s="82">
        <v>14</v>
      </c>
      <c r="B18" s="108" t="s">
        <v>89</v>
      </c>
      <c r="C18" s="83" t="str">
        <f>+'papír A3'!C7</f>
        <v>Papír kopírovací A3 80 g, v balení 500 listů, vysoce bílý papír pro použití v laserových a inkjetových tiskárnách, vysokorychlostních kopírkách a faxech, bělost CIE od 146, opacita od 91</v>
      </c>
      <c r="D18" s="161">
        <f>+'papír A3'!C12</f>
        <v>0</v>
      </c>
      <c r="E18" s="161">
        <f>+'papír A3'!C11</f>
        <v>0</v>
      </c>
      <c r="F18" s="84" t="str">
        <f>+'papír A3'!C8</f>
        <v>balení</v>
      </c>
      <c r="G18" s="30">
        <f>+'papír A3'!C9</f>
        <v>170</v>
      </c>
      <c r="H18" s="136">
        <f>+'papír A3'!C10</f>
        <v>1000</v>
      </c>
      <c r="I18" s="86">
        <f>+'papír A3'!C13</f>
        <v>0</v>
      </c>
      <c r="J18" s="139">
        <f>+'papír A3'!C23</f>
        <v>334</v>
      </c>
      <c r="K18" s="87">
        <f t="shared" si="0"/>
        <v>0</v>
      </c>
      <c r="L18" s="139">
        <f>+'papír A3'!C24</f>
        <v>333</v>
      </c>
      <c r="M18" s="86">
        <f>+'papír A3'!D24</f>
        <v>0</v>
      </c>
      <c r="N18" s="139">
        <f>+'papír A3'!C25</f>
        <v>333</v>
      </c>
      <c r="O18" s="86">
        <f>+'papír A3'!D25</f>
        <v>0</v>
      </c>
      <c r="P18" s="87">
        <f t="shared" si="1"/>
        <v>0</v>
      </c>
      <c r="Q18" s="88">
        <f t="shared" si="2"/>
        <v>170000</v>
      </c>
      <c r="R18" s="88">
        <f t="shared" si="3"/>
        <v>170000</v>
      </c>
      <c r="S18" s="87">
        <f t="shared" si="4"/>
        <v>0</v>
      </c>
      <c r="T18" s="167" t="s">
        <v>116</v>
      </c>
    </row>
    <row r="19" spans="1:20" s="10" customFormat="1" ht="43.2">
      <c r="A19" s="82">
        <v>15</v>
      </c>
      <c r="B19" s="108" t="s">
        <v>89</v>
      </c>
      <c r="C19" s="83" t="str">
        <f>+'A4 vysoká bílá 146'!C7</f>
        <v>Papír kopírovací A4 80 g, v balení 500 listů, vysoce bílý papír pro použití v laserových a inkjetových tiskárnách, vysokorychlostních kopírkách a faxech, bělost CIE od 146, opacita od 91, nízká prašnost</v>
      </c>
      <c r="D19" s="161">
        <f>+'A4 vysoká bílá 146'!C12</f>
        <v>0</v>
      </c>
      <c r="E19" s="161">
        <f>+'A4 vysoká bílá 146'!C11</f>
        <v>0</v>
      </c>
      <c r="F19" s="84" t="str">
        <f>+'A4 vysoká bílá 146'!C8</f>
        <v>balení</v>
      </c>
      <c r="G19" s="85">
        <f>+'A4 vysoká bílá 146'!C9</f>
        <v>70</v>
      </c>
      <c r="H19" s="136">
        <f>+'A4 vysoká bílá 146'!C10</f>
        <v>32000</v>
      </c>
      <c r="I19" s="86">
        <f>+'A4 vysoká bílá 146'!C13</f>
        <v>0</v>
      </c>
      <c r="J19" s="139">
        <f>+'A4 vysoká bílá 146'!C23</f>
        <v>10667</v>
      </c>
      <c r="K19" s="87">
        <f t="shared" si="0"/>
        <v>0</v>
      </c>
      <c r="L19" s="139">
        <f>+'A4 vysoká bílá 146'!C24</f>
        <v>10667</v>
      </c>
      <c r="M19" s="86">
        <f>+'A4 vysoká bílá 146'!D24</f>
        <v>0</v>
      </c>
      <c r="N19" s="139">
        <f>+'A4 vysoká bílá 146'!C25</f>
        <v>10666</v>
      </c>
      <c r="O19" s="86">
        <f>+'A4 vysoká bílá 146'!D25</f>
        <v>0</v>
      </c>
      <c r="P19" s="87">
        <f t="shared" si="1"/>
        <v>0</v>
      </c>
      <c r="Q19" s="88">
        <f t="shared" si="2"/>
        <v>2240000</v>
      </c>
      <c r="R19" s="88">
        <f t="shared" si="3"/>
        <v>2240000</v>
      </c>
      <c r="S19" s="87">
        <f t="shared" si="4"/>
        <v>0</v>
      </c>
      <c r="T19" s="167" t="s">
        <v>116</v>
      </c>
    </row>
    <row r="20" spans="1:20" s="10" customFormat="1" ht="43.2">
      <c r="A20" s="82">
        <v>16</v>
      </c>
      <c r="B20" s="108" t="s">
        <v>89</v>
      </c>
      <c r="C20" s="83" t="str">
        <f>+'A4 TRIOTEC'!C7</f>
        <v>Papír kopírovací A4 80 g, v balení 500 listů, vysoce bílý papír pro použití v laserových a inkjetových tiskárnách, vysokorychlostních kopírkách a faxech, bělost CIE od 170, opacita od 93, technologie TRIOTEC</v>
      </c>
      <c r="D20" s="161">
        <f>+'A4 TRIOTEC'!C12</f>
        <v>0</v>
      </c>
      <c r="E20" s="161">
        <f>+'A4 TRIOTEC'!C11</f>
        <v>0</v>
      </c>
      <c r="F20" s="84" t="str">
        <f>+'A4 TRIOTEC'!C8</f>
        <v>balení</v>
      </c>
      <c r="G20" s="85">
        <f>+'A4 TRIOTEC'!C9</f>
        <v>105</v>
      </c>
      <c r="H20" s="136">
        <f>+'A4 TRIOTEC'!C10</f>
        <v>8000</v>
      </c>
      <c r="I20" s="86">
        <f>+'A4 TRIOTEC'!C13</f>
        <v>0</v>
      </c>
      <c r="J20" s="139">
        <f>+'A4 TRIOTEC'!C23</f>
        <v>2667</v>
      </c>
      <c r="K20" s="87">
        <f t="shared" si="0"/>
        <v>0</v>
      </c>
      <c r="L20" s="139">
        <f>+'A4 TRIOTEC'!C24</f>
        <v>2667</v>
      </c>
      <c r="M20" s="86">
        <f>+'A4 TRIOTEC'!D24</f>
        <v>0</v>
      </c>
      <c r="N20" s="139">
        <f>+'A4 TRIOTEC'!C25</f>
        <v>2666</v>
      </c>
      <c r="O20" s="86">
        <f>+'A4 TRIOTEC'!D25</f>
        <v>0</v>
      </c>
      <c r="P20" s="87">
        <f t="shared" si="1"/>
        <v>0</v>
      </c>
      <c r="Q20" s="88">
        <f t="shared" si="2"/>
        <v>840000</v>
      </c>
      <c r="R20" s="88">
        <f t="shared" si="3"/>
        <v>840000</v>
      </c>
      <c r="S20" s="87">
        <f t="shared" si="4"/>
        <v>0</v>
      </c>
      <c r="T20" s="167" t="s">
        <v>116</v>
      </c>
    </row>
    <row r="21" spans="1:20" s="10" customFormat="1" ht="28.8">
      <c r="A21" s="82">
        <v>17</v>
      </c>
      <c r="B21" s="108" t="s">
        <v>89</v>
      </c>
      <c r="C21" s="83" t="str">
        <f>+'papír A5'!C7</f>
        <v>Papír kopírovací A5 80 g, v balení 500 listů, gramáž 80 g/m2, balení-500 listů, bělost CIE od 146, opacita od 91</v>
      </c>
      <c r="D21" s="161">
        <f>+'papír A5'!C12</f>
        <v>0</v>
      </c>
      <c r="E21" s="161">
        <f>+'papír A5'!C11</f>
        <v>0</v>
      </c>
      <c r="F21" s="84" t="str">
        <f>+'papír A5'!C8</f>
        <v>balení</v>
      </c>
      <c r="G21" s="30">
        <f>+'papír A5'!C9</f>
        <v>55</v>
      </c>
      <c r="H21" s="136">
        <f>+'papír A5'!C10</f>
        <v>2940</v>
      </c>
      <c r="I21" s="86">
        <f>+'papír A5'!C13</f>
        <v>0</v>
      </c>
      <c r="J21" s="139">
        <f>+'papír A5'!C23</f>
        <v>980</v>
      </c>
      <c r="K21" s="87">
        <f t="shared" si="0"/>
        <v>0</v>
      </c>
      <c r="L21" s="139">
        <f>+'papír A5'!C24</f>
        <v>980</v>
      </c>
      <c r="M21" s="86">
        <f>+'papír A5'!D24</f>
        <v>0</v>
      </c>
      <c r="N21" s="139">
        <f>+'papír A5'!C25</f>
        <v>980</v>
      </c>
      <c r="O21" s="86">
        <f>+'papír A5'!D25</f>
        <v>0</v>
      </c>
      <c r="P21" s="87">
        <f t="shared" si="1"/>
        <v>0</v>
      </c>
      <c r="Q21" s="88">
        <f t="shared" si="2"/>
        <v>161700</v>
      </c>
      <c r="R21" s="88">
        <f t="shared" si="3"/>
        <v>161700</v>
      </c>
      <c r="S21" s="87">
        <f t="shared" si="4"/>
        <v>0</v>
      </c>
      <c r="T21" s="167" t="s">
        <v>116</v>
      </c>
    </row>
    <row r="22" spans="1:20" s="10" customFormat="1" ht="28.8">
      <c r="A22" s="82">
        <v>18</v>
      </c>
      <c r="B22" s="108" t="s">
        <v>89</v>
      </c>
      <c r="C22" s="83" t="str">
        <f>+'A4 barevný 250'!C7</f>
        <v>Papír kopírovací barevný A4 80 g, min. 250 listů, vysoce kvalitní, vhodný pro kopírky, laserové a inkoustové tiskárny - různé barvy v balíku</v>
      </c>
      <c r="D22" s="161">
        <f>+'A4 barevný 250'!C12</f>
        <v>0</v>
      </c>
      <c r="E22" s="161">
        <f>+'A4 barevný 250'!C11</f>
        <v>0</v>
      </c>
      <c r="F22" s="84" t="str">
        <f>+'A4 barevný 250'!C8</f>
        <v>balení</v>
      </c>
      <c r="G22" s="30">
        <f>+'A4 barevný 250'!C9</f>
        <v>135</v>
      </c>
      <c r="H22" s="136">
        <f>+'A4 barevný 250'!C10</f>
        <v>100</v>
      </c>
      <c r="I22" s="86">
        <f>+'A4 barevný 250'!C13</f>
        <v>0</v>
      </c>
      <c r="J22" s="139">
        <f>+'A4 barevný 250'!C23</f>
        <v>34</v>
      </c>
      <c r="K22" s="87">
        <f t="shared" si="0"/>
        <v>0</v>
      </c>
      <c r="L22" s="139">
        <f>+'A4 barevný 250'!C24</f>
        <v>33</v>
      </c>
      <c r="M22" s="86">
        <f>+'A4 barevný 250'!D24</f>
        <v>0</v>
      </c>
      <c r="N22" s="139">
        <f>+'A4 barevný 250'!C25</f>
        <v>33</v>
      </c>
      <c r="O22" s="86">
        <f>+'A4 barevný 250'!D25</f>
        <v>0</v>
      </c>
      <c r="P22" s="87">
        <f t="shared" si="1"/>
        <v>0</v>
      </c>
      <c r="Q22" s="88">
        <f t="shared" si="2"/>
        <v>13500</v>
      </c>
      <c r="R22" s="88">
        <f t="shared" si="3"/>
        <v>13500</v>
      </c>
      <c r="S22" s="87">
        <f t="shared" si="4"/>
        <v>0</v>
      </c>
      <c r="T22" s="167"/>
    </row>
    <row r="23" spans="1:20" s="10" customFormat="1" ht="28.8">
      <c r="A23" s="82">
        <v>19</v>
      </c>
      <c r="B23" s="108" t="s">
        <v>89</v>
      </c>
      <c r="C23" s="83" t="str">
        <f>+'A4 barevný 500'!C7</f>
        <v>Papír kopírovací barevný A4 80 g, 500 listů, vysoce kvalitní, vhodný pro kopírky, laserové a inkoustové tiskárny - různé barvy (balík 1 barva)</v>
      </c>
      <c r="D23" s="161">
        <f>+'A4 barevný 500'!C12</f>
        <v>0</v>
      </c>
      <c r="E23" s="161">
        <f>+'A4 barevný 500'!C11</f>
        <v>0</v>
      </c>
      <c r="F23" s="84" t="str">
        <f>+'A4 barevný 500'!C8</f>
        <v>balení</v>
      </c>
      <c r="G23" s="30">
        <f>+'A4 barevný 500'!C9</f>
        <v>165</v>
      </c>
      <c r="H23" s="136">
        <f>+'A4 barevný 500'!C10</f>
        <v>50</v>
      </c>
      <c r="I23" s="86">
        <f>+'A4 barevný 500'!C13</f>
        <v>0</v>
      </c>
      <c r="J23" s="139">
        <f>+'A4 barevný 500'!C23</f>
        <v>17</v>
      </c>
      <c r="K23" s="87">
        <f t="shared" si="0"/>
        <v>0</v>
      </c>
      <c r="L23" s="139">
        <f>+'A4 barevný 500'!C24</f>
        <v>17</v>
      </c>
      <c r="M23" s="86">
        <f>+'A4 barevný 500'!D24</f>
        <v>0</v>
      </c>
      <c r="N23" s="139">
        <f>+'A4 barevný 500'!C25</f>
        <v>16</v>
      </c>
      <c r="O23" s="86">
        <f>+'A4 barevný 500'!D25</f>
        <v>0</v>
      </c>
      <c r="P23" s="87">
        <f t="shared" si="1"/>
        <v>0</v>
      </c>
      <c r="Q23" s="88">
        <f t="shared" si="2"/>
        <v>8250</v>
      </c>
      <c r="R23" s="88">
        <f t="shared" si="3"/>
        <v>8250</v>
      </c>
      <c r="S23" s="87">
        <f t="shared" si="4"/>
        <v>0</v>
      </c>
      <c r="T23" s="167"/>
    </row>
    <row r="24" spans="1:20" s="10" customFormat="1" ht="20.4">
      <c r="A24" s="82">
        <v>20</v>
      </c>
      <c r="B24" s="140" t="s">
        <v>101</v>
      </c>
      <c r="C24" s="83" t="str">
        <f>+'bloček 51x51'!C7</f>
        <v>Bloček samolepicí 51 x 51 mm (+ / - 1 mm), min 250 lístků,  mix barev</v>
      </c>
      <c r="D24" s="161">
        <f>+'bloček 51x51'!C12</f>
        <v>0</v>
      </c>
      <c r="E24" s="161">
        <f>+'bloček 51x51'!C11</f>
        <v>0</v>
      </c>
      <c r="F24" s="84" t="str">
        <f>+'bloček 51x51'!C8</f>
        <v>balení</v>
      </c>
      <c r="G24" s="85">
        <f>+'bloček 51x51'!C9</f>
        <v>26</v>
      </c>
      <c r="H24" s="136">
        <f>+'bloček 51x51'!C10</f>
        <v>420</v>
      </c>
      <c r="I24" s="86">
        <f>+'bloček 51x51'!C13</f>
        <v>0</v>
      </c>
      <c r="J24" s="139">
        <f>+'bloček 51x51'!C23</f>
        <v>140</v>
      </c>
      <c r="K24" s="87">
        <f t="shared" si="0"/>
        <v>0</v>
      </c>
      <c r="L24" s="139">
        <f>+'bloček 51x51'!C24</f>
        <v>140</v>
      </c>
      <c r="M24" s="86">
        <f>+'bloček 51x51'!D24</f>
        <v>0</v>
      </c>
      <c r="N24" s="139">
        <f>+'bloček 51x51'!C25</f>
        <v>140</v>
      </c>
      <c r="O24" s="86">
        <f>+'bloček 51x51'!D25</f>
        <v>0</v>
      </c>
      <c r="P24" s="87">
        <f t="shared" si="1"/>
        <v>0</v>
      </c>
      <c r="Q24" s="88">
        <f t="shared" si="2"/>
        <v>10920</v>
      </c>
      <c r="R24" s="88">
        <f t="shared" si="3"/>
        <v>10920</v>
      </c>
      <c r="S24" s="87">
        <f t="shared" si="4"/>
        <v>0</v>
      </c>
      <c r="T24" s="167"/>
    </row>
    <row r="25" spans="1:20" s="10" customFormat="1" ht="28.8">
      <c r="A25" s="82">
        <v>21</v>
      </c>
      <c r="B25" s="140" t="s">
        <v>101</v>
      </c>
      <c r="C25" s="83" t="str">
        <f>+'bloček 38x51'!C7</f>
        <v>Bloček samolepicí 38 x 51 mm (+ / - 2 mm), balení min. 3 bločky x min 50 lístků, různé barvy (lze i celé balení jednobarevné)</v>
      </c>
      <c r="D25" s="161">
        <f>+'bloček 38x51'!C12</f>
        <v>0</v>
      </c>
      <c r="E25" s="161">
        <f>+'bloček 38x51'!C11</f>
        <v>0</v>
      </c>
      <c r="F25" s="84" t="str">
        <f>+'bloček 38x51'!C8</f>
        <v>balení</v>
      </c>
      <c r="G25" s="30">
        <f>+'bloček 38x51'!C9</f>
        <v>16</v>
      </c>
      <c r="H25" s="136">
        <f>+'bloček 38x51'!C10</f>
        <v>1200</v>
      </c>
      <c r="I25" s="86">
        <f>+'bloček 38x51'!C13</f>
        <v>0</v>
      </c>
      <c r="J25" s="139">
        <f>+'bloček 38x51'!C23</f>
        <v>400</v>
      </c>
      <c r="K25" s="87">
        <f t="shared" si="0"/>
        <v>0</v>
      </c>
      <c r="L25" s="139">
        <f>+'bloček 38x51'!C24</f>
        <v>400</v>
      </c>
      <c r="M25" s="86">
        <f>+'bloček 38x51'!D24</f>
        <v>0</v>
      </c>
      <c r="N25" s="139">
        <f>+'bloček 38x51'!C25</f>
        <v>400</v>
      </c>
      <c r="O25" s="86">
        <f>+'bloček 38x51'!D25</f>
        <v>0</v>
      </c>
      <c r="P25" s="87">
        <f t="shared" si="1"/>
        <v>0</v>
      </c>
      <c r="Q25" s="88">
        <f t="shared" si="2"/>
        <v>19200</v>
      </c>
      <c r="R25" s="88">
        <f t="shared" si="3"/>
        <v>19200</v>
      </c>
      <c r="S25" s="87">
        <f t="shared" si="4"/>
        <v>0</v>
      </c>
      <c r="T25" s="167" t="s">
        <v>116</v>
      </c>
    </row>
    <row r="26" spans="1:20" s="10" customFormat="1" ht="28.8">
      <c r="A26" s="82">
        <v>22</v>
      </c>
      <c r="B26" s="140" t="s">
        <v>101</v>
      </c>
      <c r="C26" s="83" t="str">
        <f>+'bloček 75x51'!C7</f>
        <v>Bloček samolepicí 75 x 51 mm (+ / - 2 mm), balení min 100 lístků, balení může mít různé barvy</v>
      </c>
      <c r="D26" s="161">
        <f>+'bloček 75x51'!C12</f>
        <v>0</v>
      </c>
      <c r="E26" s="161">
        <f>+'bloček 75x51'!C11</f>
        <v>0</v>
      </c>
      <c r="F26" s="84" t="str">
        <f>+'bloček 75x51'!C8</f>
        <v>balení</v>
      </c>
      <c r="G26" s="85">
        <f>+'bloček 75x51'!C9</f>
        <v>7</v>
      </c>
      <c r="H26" s="136">
        <f>+'bloček 75x51'!C10</f>
        <v>200</v>
      </c>
      <c r="I26" s="86">
        <f>+'bloček 75x51'!C13</f>
        <v>0</v>
      </c>
      <c r="J26" s="139">
        <f>+'bloček 75x51'!C23</f>
        <v>67</v>
      </c>
      <c r="K26" s="87">
        <f t="shared" si="0"/>
        <v>0</v>
      </c>
      <c r="L26" s="139">
        <f>+'bloček 75x51'!C24</f>
        <v>67</v>
      </c>
      <c r="M26" s="86">
        <f>+'bloček 75x51'!D24</f>
        <v>0</v>
      </c>
      <c r="N26" s="139">
        <f>+'bloček 75x51'!C25</f>
        <v>66</v>
      </c>
      <c r="O26" s="86">
        <f>+'bloček 75x51'!D25</f>
        <v>0</v>
      </c>
      <c r="P26" s="87">
        <f t="shared" si="1"/>
        <v>0</v>
      </c>
      <c r="Q26" s="88">
        <f t="shared" si="2"/>
        <v>1400</v>
      </c>
      <c r="R26" s="88">
        <f t="shared" si="3"/>
        <v>1400</v>
      </c>
      <c r="S26" s="87">
        <f t="shared" si="4"/>
        <v>0</v>
      </c>
      <c r="T26" s="167"/>
    </row>
    <row r="27" spans="1:20" s="10" customFormat="1" ht="28.8">
      <c r="A27" s="82">
        <v>23</v>
      </c>
      <c r="B27" s="140" t="s">
        <v>101</v>
      </c>
      <c r="C27" s="83" t="str">
        <f>+'bloček 75x75'!C7</f>
        <v>Bloček samolepicí 75 x 75 mm (+ / - 2 mm), min 80 lístků, různé barvy celého balení (min. žlutá)</v>
      </c>
      <c r="D27" s="161">
        <f>+'bloček 75x75'!C12</f>
        <v>0</v>
      </c>
      <c r="E27" s="161">
        <f>+'bloček 75x75'!C11</f>
        <v>0</v>
      </c>
      <c r="F27" s="84" t="str">
        <f>+'bloček 75x75'!C8</f>
        <v>balení</v>
      </c>
      <c r="G27" s="85">
        <f>+'bloček 75x75'!C9</f>
        <v>9</v>
      </c>
      <c r="H27" s="136">
        <f>+'bloček 75x75'!C10</f>
        <v>2000</v>
      </c>
      <c r="I27" s="86">
        <f>+'bloček 75x75'!C13</f>
        <v>0</v>
      </c>
      <c r="J27" s="139">
        <f>+'bloček 75x75'!C23</f>
        <v>667</v>
      </c>
      <c r="K27" s="87">
        <f t="shared" si="0"/>
        <v>0</v>
      </c>
      <c r="L27" s="139">
        <f>+'bloček 75x75'!C24</f>
        <v>667</v>
      </c>
      <c r="M27" s="86">
        <f>+'bloček 75x75'!D24</f>
        <v>0</v>
      </c>
      <c r="N27" s="139">
        <f>+'bloček 75x75'!C25</f>
        <v>666</v>
      </c>
      <c r="O27" s="86">
        <f>+'bloček 75x75'!D25</f>
        <v>0</v>
      </c>
      <c r="P27" s="87">
        <f t="shared" si="1"/>
        <v>0</v>
      </c>
      <c r="Q27" s="88">
        <f t="shared" si="2"/>
        <v>18000</v>
      </c>
      <c r="R27" s="88">
        <f t="shared" si="3"/>
        <v>18000</v>
      </c>
      <c r="S27" s="87">
        <f t="shared" si="4"/>
        <v>0</v>
      </c>
      <c r="T27" s="167" t="s">
        <v>116</v>
      </c>
    </row>
    <row r="28" spans="1:20" s="10" customFormat="1" ht="20.4">
      <c r="A28" s="82">
        <v>24</v>
      </c>
      <c r="B28" s="140" t="s">
        <v>101</v>
      </c>
      <c r="C28" s="83" t="str">
        <f>+'bloček 75x75 400'!C7</f>
        <v xml:space="preserve">Bloček samolepicí 75 x 75 mm (+ / - 2 mm), min. 400 lístků, jednobarevné balení </v>
      </c>
      <c r="D28" s="161">
        <f>+'bloček 75x75 400'!C12</f>
        <v>0</v>
      </c>
      <c r="E28" s="161">
        <f>+'bloček 75x75 400'!C11</f>
        <v>0</v>
      </c>
      <c r="F28" s="84" t="str">
        <f>+'bloček 75x75 400'!C8</f>
        <v>balení</v>
      </c>
      <c r="G28" s="85">
        <f>+'bloček 75x75 400'!C9</f>
        <v>36</v>
      </c>
      <c r="H28" s="136">
        <f>+'bloček 75x75 400'!C10</f>
        <v>500</v>
      </c>
      <c r="I28" s="86">
        <f>+'bloček 75x75 400'!C13</f>
        <v>0</v>
      </c>
      <c r="J28" s="139">
        <f>+'bloček 75x75 400'!C23</f>
        <v>167</v>
      </c>
      <c r="K28" s="87">
        <f t="shared" si="0"/>
        <v>0</v>
      </c>
      <c r="L28" s="139">
        <f>+'bloček 75x75 400'!C24</f>
        <v>167</v>
      </c>
      <c r="M28" s="86">
        <f>+'bloček 75x75 400'!D24</f>
        <v>0</v>
      </c>
      <c r="N28" s="139">
        <f>+'bloček 75x75 400'!C25</f>
        <v>166</v>
      </c>
      <c r="O28" s="86">
        <f>+'bloček 75x75 400'!D25</f>
        <v>0</v>
      </c>
      <c r="P28" s="87">
        <f t="shared" si="1"/>
        <v>0</v>
      </c>
      <c r="Q28" s="88">
        <f t="shared" si="2"/>
        <v>18000</v>
      </c>
      <c r="R28" s="88">
        <f t="shared" si="3"/>
        <v>18000</v>
      </c>
      <c r="S28" s="87">
        <f t="shared" si="4"/>
        <v>0</v>
      </c>
      <c r="T28" s="167"/>
    </row>
    <row r="29" spans="1:20" s="10" customFormat="1" ht="20.4">
      <c r="A29" s="82">
        <v>25</v>
      </c>
      <c r="B29" s="140" t="s">
        <v>101</v>
      </c>
      <c r="C29" s="134" t="str">
        <f>+'bloček 75x75 450 neon'!C7</f>
        <v>Bloček samolepicí 75 x 75 mm (+ / - 1 mm), min. 400 lístků, mix barev</v>
      </c>
      <c r="D29" s="162">
        <f>+'bloček 75x75 450 neon'!C12</f>
        <v>0</v>
      </c>
      <c r="E29" s="162">
        <f>+'bloček 75x75 450 neon'!C11</f>
        <v>0</v>
      </c>
      <c r="F29" s="135" t="str">
        <f>+'bloček 75x75 450 neon'!C8</f>
        <v>balení</v>
      </c>
      <c r="G29" s="30">
        <f>+'bloček 75x75 450 neon'!C9</f>
        <v>47</v>
      </c>
      <c r="H29" s="136">
        <f>+'bloček 75x75 450 neon'!C10</f>
        <v>1000</v>
      </c>
      <c r="I29" s="86">
        <f>+'bloček 75x75 450 neon'!C13</f>
        <v>0</v>
      </c>
      <c r="J29" s="139">
        <f>+'bloček 75x75 450 neon'!C23</f>
        <v>334</v>
      </c>
      <c r="K29" s="87">
        <f t="shared" si="0"/>
        <v>0</v>
      </c>
      <c r="L29" s="139">
        <f>+'bloček 75x75 450 neon'!C24</f>
        <v>333</v>
      </c>
      <c r="M29" s="86">
        <f>+'bloček 75x75 450 neon'!D24</f>
        <v>0</v>
      </c>
      <c r="N29" s="139">
        <f>+'bloček 75x75 450 neon'!C25</f>
        <v>333</v>
      </c>
      <c r="O29" s="86">
        <f>+'bloček 75x75 450 neon'!D25</f>
        <v>0</v>
      </c>
      <c r="P29" s="87">
        <f t="shared" si="1"/>
        <v>0</v>
      </c>
      <c r="Q29" s="88">
        <f t="shared" si="2"/>
        <v>47000</v>
      </c>
      <c r="R29" s="88">
        <f t="shared" si="3"/>
        <v>47000</v>
      </c>
      <c r="S29" s="87">
        <f t="shared" si="4"/>
        <v>0</v>
      </c>
      <c r="T29" s="167"/>
    </row>
    <row r="30" spans="1:20" s="10" customFormat="1" ht="20.4">
      <c r="A30" s="82">
        <v>26</v>
      </c>
      <c r="B30" s="140" t="s">
        <v>101</v>
      </c>
      <c r="C30" s="134" t="str">
        <f>+'bloček 127x75'!C7</f>
        <v>Bloček samolepicí 127 x 75 mm (+ / - 2 mm), 100 lístků, barva žlutá</v>
      </c>
      <c r="D30" s="162">
        <f>+'bloček 127x75'!C12</f>
        <v>0</v>
      </c>
      <c r="E30" s="162">
        <f>+'bloček 127x75'!C11</f>
        <v>0</v>
      </c>
      <c r="F30" s="135" t="str">
        <f>+'bloček 127x75'!C8</f>
        <v>balení</v>
      </c>
      <c r="G30" s="30">
        <f>+'bloček 127x75'!C9</f>
        <v>12</v>
      </c>
      <c r="H30" s="136">
        <f>+'bloček 127x75'!C10</f>
        <v>100</v>
      </c>
      <c r="I30" s="86">
        <f>+'bloček 127x75'!C13</f>
        <v>0</v>
      </c>
      <c r="J30" s="139">
        <f>+'bloček 127x75'!C23</f>
        <v>34</v>
      </c>
      <c r="K30" s="87">
        <f t="shared" si="0"/>
        <v>0</v>
      </c>
      <c r="L30" s="139">
        <f>+'bloček 127x75'!C24</f>
        <v>33</v>
      </c>
      <c r="M30" s="86">
        <f>+'bloček 127x75'!D24</f>
        <v>0</v>
      </c>
      <c r="N30" s="139">
        <f>+'bloček 127x75'!C25</f>
        <v>33</v>
      </c>
      <c r="O30" s="86">
        <f>+'bloček 127x75'!D25</f>
        <v>0</v>
      </c>
      <c r="P30" s="87">
        <f t="shared" si="1"/>
        <v>0</v>
      </c>
      <c r="Q30" s="88">
        <f t="shared" si="2"/>
        <v>1200</v>
      </c>
      <c r="R30" s="88">
        <f t="shared" si="3"/>
        <v>1200</v>
      </c>
      <c r="S30" s="87">
        <f t="shared" si="4"/>
        <v>0</v>
      </c>
      <c r="T30" s="167"/>
    </row>
    <row r="31" spans="1:20" s="10" customFormat="1" ht="15">
      <c r="A31" s="82">
        <v>27</v>
      </c>
      <c r="B31" s="163" t="s">
        <v>102</v>
      </c>
      <c r="C31" s="134" t="str">
        <f>+'kostka lepená'!C7</f>
        <v>Kostka papírová lepená bílá, min 85 x 85 x 40 mm</v>
      </c>
      <c r="D31" s="162">
        <f>+'kostka lepená'!C12</f>
        <v>0</v>
      </c>
      <c r="E31" s="162">
        <f>+'kostka lepená'!C11</f>
        <v>0</v>
      </c>
      <c r="F31" s="135" t="str">
        <f>+'kostka lepená'!C8</f>
        <v>ks</v>
      </c>
      <c r="G31" s="30">
        <f>+'kostka lepená'!C9</f>
        <v>19</v>
      </c>
      <c r="H31" s="136">
        <f>+'kostka lepená'!C10</f>
        <v>1200</v>
      </c>
      <c r="I31" s="86">
        <f>+'kostka lepená'!C13</f>
        <v>0</v>
      </c>
      <c r="J31" s="139">
        <f>+'kostka lepená'!C23</f>
        <v>400</v>
      </c>
      <c r="K31" s="87">
        <f t="shared" si="0"/>
        <v>0</v>
      </c>
      <c r="L31" s="139">
        <f>+'kostka lepená'!C24</f>
        <v>400</v>
      </c>
      <c r="M31" s="86">
        <f>+'kostka lepená'!D24</f>
        <v>0</v>
      </c>
      <c r="N31" s="139">
        <f>+'kostka lepená'!C25</f>
        <v>400</v>
      </c>
      <c r="O31" s="86">
        <f>+'kostka lepená'!D25</f>
        <v>0</v>
      </c>
      <c r="P31" s="87">
        <f t="shared" si="1"/>
        <v>0</v>
      </c>
      <c r="Q31" s="88">
        <f t="shared" si="2"/>
        <v>22800</v>
      </c>
      <c r="R31" s="88">
        <f t="shared" si="3"/>
        <v>22800</v>
      </c>
      <c r="S31" s="87">
        <f t="shared" si="4"/>
        <v>0</v>
      </c>
      <c r="T31" s="167"/>
    </row>
    <row r="32" spans="1:20" s="10" customFormat="1" ht="28.8">
      <c r="A32" s="82">
        <v>28</v>
      </c>
      <c r="B32" s="163" t="s">
        <v>102</v>
      </c>
      <c r="C32" s="134" t="str">
        <f>+'kostka nelepená'!C7</f>
        <v>Kostka papírová nelepená  (poznámkový špalíček) bílá, volné listy do zásobníku, min. 85 x 85  (+ / -  2 mm), výška min 4 mm</v>
      </c>
      <c r="D32" s="162">
        <f>+'kostka nelepená'!C12</f>
        <v>0</v>
      </c>
      <c r="E32" s="162">
        <f>+'kostka nelepená'!C11</f>
        <v>0</v>
      </c>
      <c r="F32" s="135" t="str">
        <f>+'kostka nelepená'!C8</f>
        <v>ks</v>
      </c>
      <c r="G32" s="30">
        <f>+'kostka nelepená'!C9</f>
        <v>18</v>
      </c>
      <c r="H32" s="136">
        <f>+'kostka nelepená'!C10</f>
        <v>800</v>
      </c>
      <c r="I32" s="86">
        <f>+'kostka nelepená'!C13</f>
        <v>0</v>
      </c>
      <c r="J32" s="139">
        <f>+'kostka nelepená'!C23</f>
        <v>267</v>
      </c>
      <c r="K32" s="87">
        <f t="shared" si="0"/>
        <v>0</v>
      </c>
      <c r="L32" s="139">
        <f>+'kostka nelepená'!C24</f>
        <v>267</v>
      </c>
      <c r="M32" s="86">
        <f>+'kostka nelepená'!D24</f>
        <v>0</v>
      </c>
      <c r="N32" s="139">
        <f>+'kostka nelepená'!C25</f>
        <v>266</v>
      </c>
      <c r="O32" s="86">
        <f>+'kostka nelepená'!D25</f>
        <v>0</v>
      </c>
      <c r="P32" s="87">
        <f t="shared" si="1"/>
        <v>0</v>
      </c>
      <c r="Q32" s="88">
        <f t="shared" si="2"/>
        <v>14400</v>
      </c>
      <c r="R32" s="88">
        <f t="shared" si="3"/>
        <v>14400</v>
      </c>
      <c r="S32" s="87">
        <f t="shared" si="4"/>
        <v>0</v>
      </c>
      <c r="T32" s="167"/>
    </row>
    <row r="33" spans="1:20" s="10" customFormat="1" ht="15">
      <c r="A33" s="82">
        <v>29</v>
      </c>
      <c r="B33" s="181" t="s">
        <v>160</v>
      </c>
      <c r="C33" s="134" t="str">
        <f>'karton_kreslíci_A4_ 180 g '!C7</f>
        <v>Karton kreslící (čtvrtka) A4, 180 g/m2, bílá barva, balení min 200 ks</v>
      </c>
      <c r="D33" s="162">
        <f>'karton_kreslíci_A4_ 180 g '!C12</f>
        <v>0</v>
      </c>
      <c r="E33" s="162">
        <f>'karton_kreslíci_A4_ 180 g '!C11</f>
        <v>0</v>
      </c>
      <c r="F33" s="135" t="str">
        <f>'karton_kreslíci_A4_ 180 g '!C8</f>
        <v>ks</v>
      </c>
      <c r="G33" s="30">
        <f>'karton_kreslíci_A4_ 180 g '!C9</f>
        <v>0.51</v>
      </c>
      <c r="H33" s="136">
        <f>'karton_kreslíci_A4_ 180 g '!C10</f>
        <v>20000</v>
      </c>
      <c r="I33" s="86">
        <f>'karton_kreslíci_A4_ 180 g '!C13</f>
        <v>0</v>
      </c>
      <c r="J33" s="139">
        <f>'karton_kreslíci_A4_ 180 g '!C23</f>
        <v>6667</v>
      </c>
      <c r="K33" s="87">
        <f t="shared" si="0"/>
        <v>0</v>
      </c>
      <c r="L33" s="139">
        <f>'karton_kreslíci_A4_ 180 g '!C24</f>
        <v>6667</v>
      </c>
      <c r="M33" s="86">
        <f>'karton_kreslíci_A4_ 180 g '!D24</f>
        <v>0</v>
      </c>
      <c r="N33" s="139">
        <f>'karton_kreslíci_A4_ 180 g '!C25</f>
        <v>6666</v>
      </c>
      <c r="O33" s="86">
        <f>'karton_kreslíci_A4_ 180 g '!D25</f>
        <v>0</v>
      </c>
      <c r="P33" s="87">
        <f t="shared" si="1"/>
        <v>0</v>
      </c>
      <c r="Q33" s="88"/>
      <c r="R33" s="88"/>
      <c r="S33" s="87">
        <f t="shared" si="4"/>
        <v>0</v>
      </c>
      <c r="T33" s="167"/>
    </row>
    <row r="34" spans="1:20" s="10" customFormat="1" ht="15">
      <c r="A34" s="82">
        <v>30</v>
      </c>
      <c r="B34" s="181" t="s">
        <v>160</v>
      </c>
      <c r="C34" s="134" t="str">
        <f>'karton_kreslíci_ A4_220g'!C7</f>
        <v>Karton kreslící (čtvrtka) A4, 220 g/m2, bílá barva, balení min 200 ks</v>
      </c>
      <c r="D34" s="162">
        <f>'karton_kreslíci_ A4_220g'!C12</f>
        <v>0</v>
      </c>
      <c r="E34" s="162">
        <f>'karton_kreslíci_ A4_220g'!C11</f>
        <v>0</v>
      </c>
      <c r="F34" s="135" t="str">
        <f>'karton_kreslíci_ A4_220g'!C8</f>
        <v>ks</v>
      </c>
      <c r="G34" s="30">
        <f>'karton_kreslíci_ A4_220g'!C9</f>
        <v>0.74</v>
      </c>
      <c r="H34" s="136">
        <f>'karton_kreslíci_ A4_220g'!C10</f>
        <v>24000</v>
      </c>
      <c r="I34" s="86">
        <f>'karton_kreslíci_ A4_220g'!C13</f>
        <v>0</v>
      </c>
      <c r="J34" s="139">
        <f>'karton_kreslíci_ A4_220g'!C23</f>
        <v>8000</v>
      </c>
      <c r="K34" s="87">
        <f t="shared" si="0"/>
        <v>0</v>
      </c>
      <c r="L34" s="139">
        <f>'karton_kreslíci_ A4_220g'!C24</f>
        <v>8000</v>
      </c>
      <c r="M34" s="86">
        <f>'karton_kreslíci_ A4_220g'!D24</f>
        <v>0</v>
      </c>
      <c r="N34" s="139">
        <f>'karton_kreslíci_ A4_220g'!C25</f>
        <v>8000</v>
      </c>
      <c r="O34" s="86">
        <f>'karton_kreslíci_ A4_220g'!D25</f>
        <v>0</v>
      </c>
      <c r="P34" s="87">
        <f t="shared" si="1"/>
        <v>0</v>
      </c>
      <c r="Q34" s="88"/>
      <c r="R34" s="88"/>
      <c r="S34" s="87">
        <f t="shared" si="4"/>
        <v>0</v>
      </c>
      <c r="T34" s="167"/>
    </row>
    <row r="35" spans="1:20" s="10" customFormat="1" ht="15">
      <c r="A35" s="82">
        <v>31</v>
      </c>
      <c r="B35" s="181" t="s">
        <v>160</v>
      </c>
      <c r="C35" s="134" t="str">
        <f>'karton_kreslíci_ A3_220g'!C7</f>
        <v>Karton kreslící (čtvrtka) A3, 220 g/m2, bílá barva, balení min 200 ks</v>
      </c>
      <c r="D35" s="162">
        <f>'karton_kreslíci_ A3_220g'!C12</f>
        <v>0</v>
      </c>
      <c r="E35" s="162">
        <f>'karton_kreslíci_ A3_220g'!C11</f>
        <v>0</v>
      </c>
      <c r="F35" s="135" t="str">
        <f>'karton_kreslíci_ A3_220g'!C8</f>
        <v>ks</v>
      </c>
      <c r="G35" s="30">
        <f>'karton_kreslíci_ A3_220g'!C9</f>
        <v>1.5</v>
      </c>
      <c r="H35" s="136">
        <f>'karton_kreslíci_ A3_220g'!C10</f>
        <v>19000</v>
      </c>
      <c r="I35" s="86">
        <f>'karton_kreslíci_ A3_220g'!C13</f>
        <v>0</v>
      </c>
      <c r="J35" s="139">
        <f>'karton_kreslíci_ A3_220g'!C23</f>
        <v>6334</v>
      </c>
      <c r="K35" s="87">
        <f t="shared" si="0"/>
        <v>0</v>
      </c>
      <c r="L35" s="139">
        <f>'karton_kreslíci_ A3_220g'!C24</f>
        <v>6333</v>
      </c>
      <c r="M35" s="86">
        <f>'karton_kreslíci_ A3_220g'!D24</f>
        <v>0</v>
      </c>
      <c r="N35" s="139">
        <f>'karton_kreslíci_ A3_220g'!C25</f>
        <v>6333</v>
      </c>
      <c r="O35" s="86">
        <f>'karton_kreslíci_ A3_220g'!D25</f>
        <v>0</v>
      </c>
      <c r="P35" s="87">
        <f t="shared" si="1"/>
        <v>0</v>
      </c>
      <c r="Q35" s="88"/>
      <c r="R35" s="88"/>
      <c r="S35" s="87">
        <f t="shared" si="4"/>
        <v>0</v>
      </c>
      <c r="T35" s="167"/>
    </row>
    <row r="36" spans="1:20" s="10" customFormat="1" ht="28.8">
      <c r="A36" s="82">
        <v>32</v>
      </c>
      <c r="B36" s="181" t="s">
        <v>160</v>
      </c>
      <c r="C36" s="134" t="str">
        <f>'pastelky troj 12ks'!C7</f>
        <v>Pastelky trojhranné, ergonomický tvar, nelámavé, extra měkká tuha, průměr jádra 3 MM (+/- 1mm), balení 12 ks (12 barev), tělo dřevěné</v>
      </c>
      <c r="D36" s="162">
        <f>'pastelky troj 12ks'!C12</f>
        <v>0</v>
      </c>
      <c r="E36" s="162">
        <f>'pastelky troj 12ks'!C11</f>
        <v>0</v>
      </c>
      <c r="F36" s="135" t="str">
        <f>'pastelky troj 12ks'!C8</f>
        <v>ks</v>
      </c>
      <c r="G36" s="30">
        <f>'pastelky troj 12ks'!C9</f>
        <v>56.7</v>
      </c>
      <c r="H36" s="136">
        <f>'pastelky troj 12ks'!C10</f>
        <v>120</v>
      </c>
      <c r="I36" s="86">
        <f>'pastelky troj 12ks'!C13</f>
        <v>0</v>
      </c>
      <c r="J36" s="139">
        <f>'pastelky troj 12ks'!C23</f>
        <v>40</v>
      </c>
      <c r="K36" s="87">
        <f t="shared" si="0"/>
        <v>0</v>
      </c>
      <c r="L36" s="139">
        <f>'pastelky troj 12ks'!C24</f>
        <v>40</v>
      </c>
      <c r="M36" s="86">
        <f>'pastelky troj 12ks'!D24</f>
        <v>0</v>
      </c>
      <c r="N36" s="139">
        <f>'pastelky troj 12ks'!C25</f>
        <v>40</v>
      </c>
      <c r="O36" s="86">
        <f>'pastelky troj 12ks'!D25</f>
        <v>0</v>
      </c>
      <c r="P36" s="87">
        <f t="shared" si="1"/>
        <v>0</v>
      </c>
      <c r="Q36" s="88"/>
      <c r="R36" s="88"/>
      <c r="S36" s="87">
        <f t="shared" si="4"/>
        <v>0</v>
      </c>
      <c r="T36" s="167"/>
    </row>
    <row r="37" spans="1:20" s="10" customFormat="1" ht="28.8">
      <c r="A37" s="82">
        <v>33</v>
      </c>
      <c r="B37" s="181" t="s">
        <v>160</v>
      </c>
      <c r="C37" s="134" t="str">
        <f>'pastelky troj 24 ks'!C7</f>
        <v>Pastelky trojhranné, ergonomický tvar, nelámavé, extra měkká tuha, průměr jádra 3 MM (+/- 1mm), balení 24 ks (24 barev), tělo dřevěné</v>
      </c>
      <c r="D37" s="162">
        <f>'pastelky troj 24 ks'!C12</f>
        <v>0</v>
      </c>
      <c r="E37" s="162">
        <f>'pastelky troj 24 ks'!C11</f>
        <v>0</v>
      </c>
      <c r="F37" s="135" t="str">
        <f>'pastelky troj 24 ks'!C8</f>
        <v>ks</v>
      </c>
      <c r="G37" s="30">
        <f>'pastelky troj 24 ks'!C9</f>
        <v>101</v>
      </c>
      <c r="H37" s="136">
        <f>'pastelky troj 24 ks'!C10</f>
        <v>152</v>
      </c>
      <c r="I37" s="86">
        <f>'pastelky troj 24 ks'!C13</f>
        <v>0</v>
      </c>
      <c r="J37" s="139">
        <f>'pastelky troj 24 ks'!C23</f>
        <v>51</v>
      </c>
      <c r="K37" s="87">
        <f t="shared" si="0"/>
        <v>0</v>
      </c>
      <c r="L37" s="139">
        <f>'pastelky troj 24 ks'!C24</f>
        <v>51</v>
      </c>
      <c r="M37" s="86">
        <f>'pastelky troj 24 ks'!D24</f>
        <v>0</v>
      </c>
      <c r="N37" s="139">
        <f>'pastelky troj 24 ks'!C25</f>
        <v>50</v>
      </c>
      <c r="O37" s="86">
        <f>'pastelky troj 24 ks'!D25</f>
        <v>0</v>
      </c>
      <c r="P37" s="87">
        <f t="shared" si="1"/>
        <v>0</v>
      </c>
      <c r="Q37" s="88"/>
      <c r="R37" s="88"/>
      <c r="S37" s="87">
        <f t="shared" si="4"/>
        <v>0</v>
      </c>
      <c r="T37" s="167"/>
    </row>
    <row r="38" spans="1:20" s="10" customFormat="1" ht="15">
      <c r="A38" s="82">
        <v>34</v>
      </c>
      <c r="B38" s="181" t="s">
        <v>160</v>
      </c>
      <c r="C38" s="134" t="str">
        <f>'pastelky obyč 12ks'!C7</f>
        <v>Pastelky školní, 12 barev v balení, tělo dřevěné</v>
      </c>
      <c r="D38" s="162">
        <f>'pastelky obyč 12ks'!C12</f>
        <v>0</v>
      </c>
      <c r="E38" s="162">
        <f>'pastelky obyč 12ks'!C11</f>
        <v>0</v>
      </c>
      <c r="F38" s="135" t="str">
        <f>'pastelky obyč 12ks'!C8</f>
        <v>ks</v>
      </c>
      <c r="G38" s="30">
        <f>'pastelky obyč 12ks'!C9</f>
        <v>22.1</v>
      </c>
      <c r="H38" s="136">
        <f>'pastelky obyč 12ks'!C10</f>
        <v>152</v>
      </c>
      <c r="I38" s="86">
        <f>'pastelky obyč 12ks'!C13</f>
        <v>0</v>
      </c>
      <c r="J38" s="139">
        <f>'pastelky obyč 12ks'!C23</f>
        <v>51</v>
      </c>
      <c r="K38" s="87">
        <f t="shared" si="0"/>
        <v>0</v>
      </c>
      <c r="L38" s="139">
        <f>'pastelky obyč 12ks'!C24</f>
        <v>51</v>
      </c>
      <c r="M38" s="86">
        <f>'pastelky obyč 12ks'!D24</f>
        <v>0</v>
      </c>
      <c r="N38" s="139">
        <f>'pastelky obyč 12ks'!C25</f>
        <v>50</v>
      </c>
      <c r="O38" s="86">
        <f>'pastelky obyč 12ks'!D25</f>
        <v>0</v>
      </c>
      <c r="P38" s="87">
        <f t="shared" si="1"/>
        <v>0</v>
      </c>
      <c r="Q38" s="88"/>
      <c r="R38" s="88"/>
      <c r="S38" s="87">
        <f t="shared" si="4"/>
        <v>0</v>
      </c>
      <c r="T38" s="167"/>
    </row>
    <row r="39" spans="1:20" s="10" customFormat="1" ht="15">
      <c r="A39" s="82">
        <v>35</v>
      </c>
      <c r="B39" s="181" t="s">
        <v>160</v>
      </c>
      <c r="C39" s="134" t="str">
        <f>'motouz PP 120 m'!C7</f>
        <v>Motouz polypropylénový, návin 120 m, hmotnost klubka min 100 g, různé barvy</v>
      </c>
      <c r="D39" s="162">
        <f>'motouz PP 120 m'!C12</f>
        <v>0</v>
      </c>
      <c r="E39" s="162">
        <f>'motouz PP 120 m'!C11</f>
        <v>0</v>
      </c>
      <c r="F39" s="135" t="str">
        <f>'motouz PP 120 m'!C8</f>
        <v>ks</v>
      </c>
      <c r="G39" s="30">
        <f>'motouz PP 120 m'!C9</f>
        <v>24.2</v>
      </c>
      <c r="H39" s="136">
        <f>'motouz PP 120 m'!C10</f>
        <v>390</v>
      </c>
      <c r="I39" s="86">
        <f>'motouz PP 120 m'!C13</f>
        <v>0</v>
      </c>
      <c r="J39" s="139">
        <f>'motouz PP 120 m'!C23</f>
        <v>130</v>
      </c>
      <c r="K39" s="87">
        <f t="shared" si="0"/>
        <v>0</v>
      </c>
      <c r="L39" s="139">
        <f>'motouz PP 120 m'!C24</f>
        <v>130</v>
      </c>
      <c r="M39" s="86">
        <f>'motouz PP 120 m'!D24</f>
        <v>0</v>
      </c>
      <c r="N39" s="139">
        <f>'motouz PP 120 m'!C25</f>
        <v>130</v>
      </c>
      <c r="O39" s="86">
        <f>'motouz PP 120 m'!D25</f>
        <v>0</v>
      </c>
      <c r="P39" s="87">
        <f t="shared" si="1"/>
        <v>0</v>
      </c>
      <c r="Q39" s="88"/>
      <c r="R39" s="88"/>
      <c r="S39" s="87">
        <f t="shared" si="4"/>
        <v>0</v>
      </c>
      <c r="T39" s="167"/>
    </row>
    <row r="40" spans="1:20" s="10" customFormat="1" ht="28.8">
      <c r="A40" s="82">
        <v>36</v>
      </c>
      <c r="B40" s="181" t="s">
        <v>160</v>
      </c>
      <c r="C40" s="134" t="str">
        <f>'motouz PP 200 m'!C7</f>
        <v>Motouz polypropylénový, návin 200 m, dtex 12 500, hmotnost klubka min 250 g, různé barvy</v>
      </c>
      <c r="D40" s="162">
        <f>'motouz PP 200 m'!C12</f>
        <v>0</v>
      </c>
      <c r="E40" s="162">
        <f>'motouz PP 200 m'!C11</f>
        <v>0</v>
      </c>
      <c r="F40" s="135" t="str">
        <f>'motouz PP 200 m'!C8</f>
        <v>ks</v>
      </c>
      <c r="G40" s="30">
        <f>'motouz PP 200 m'!C9</f>
        <v>51</v>
      </c>
      <c r="H40" s="136">
        <f>'motouz PP 200 m'!C10</f>
        <v>163</v>
      </c>
      <c r="I40" s="86">
        <f>'motouz PP 200 m'!C13</f>
        <v>0</v>
      </c>
      <c r="J40" s="139">
        <f>'motouz PP 200 m'!C23</f>
        <v>55</v>
      </c>
      <c r="K40" s="87">
        <f t="shared" si="0"/>
        <v>0</v>
      </c>
      <c r="L40" s="139">
        <f>'motouz PP 200 m'!C24</f>
        <v>54</v>
      </c>
      <c r="M40" s="86">
        <f>'motouz PP 200 m'!D24</f>
        <v>0</v>
      </c>
      <c r="N40" s="139">
        <f>'motouz PP 200 m'!C25</f>
        <v>54</v>
      </c>
      <c r="O40" s="86">
        <f>'motouz PP 200 m'!D25</f>
        <v>0</v>
      </c>
      <c r="P40" s="87">
        <f t="shared" si="1"/>
        <v>0</v>
      </c>
      <c r="Q40" s="88"/>
      <c r="R40" s="88"/>
      <c r="S40" s="87">
        <f t="shared" si="4"/>
        <v>0</v>
      </c>
      <c r="T40" s="167"/>
    </row>
    <row r="41" spans="1:20" s="10" customFormat="1" ht="28.8">
      <c r="A41" s="82">
        <v>37</v>
      </c>
      <c r="B41" s="181" t="s">
        <v>160</v>
      </c>
      <c r="C41" s="134" t="str">
        <f>'nůžky 15 cm'!C7</f>
        <v xml:space="preserve">Nůžky s délkou do 15 cm, ergonomické držení, asymetrické, pravouké,  tvrzená ocel s nerezovou úpravou </v>
      </c>
      <c r="D41" s="162">
        <f>'nůžky 15 cm'!C12</f>
        <v>0</v>
      </c>
      <c r="E41" s="162">
        <f>'nůžky 15 cm'!C11</f>
        <v>0</v>
      </c>
      <c r="F41" s="135" t="str">
        <f>'nůžky 15 cm'!C8</f>
        <v>ks</v>
      </c>
      <c r="G41" s="30">
        <f>'nůžky 15 cm'!C9</f>
        <v>42</v>
      </c>
      <c r="H41" s="136">
        <f>'nůžky 15 cm'!C10</f>
        <v>212</v>
      </c>
      <c r="I41" s="86">
        <f>'nůžky 15 cm'!C13</f>
        <v>0</v>
      </c>
      <c r="J41" s="139">
        <f>'nůžky 15 cm'!C23</f>
        <v>71</v>
      </c>
      <c r="K41" s="87">
        <f t="shared" si="0"/>
        <v>0</v>
      </c>
      <c r="L41" s="139">
        <f>'nůžky 15 cm'!C24</f>
        <v>71</v>
      </c>
      <c r="M41" s="86">
        <f>'nůžky 15 cm'!D24</f>
        <v>0</v>
      </c>
      <c r="N41" s="139">
        <f>'nůžky 15 cm'!C25</f>
        <v>70</v>
      </c>
      <c r="O41" s="86">
        <f>'nůžky 15 cm'!D25</f>
        <v>0</v>
      </c>
      <c r="P41" s="87">
        <f t="shared" si="1"/>
        <v>0</v>
      </c>
      <c r="Q41" s="88"/>
      <c r="R41" s="88"/>
      <c r="S41" s="87">
        <f t="shared" si="4"/>
        <v>0</v>
      </c>
      <c r="T41" s="167"/>
    </row>
    <row r="42" spans="1:20" s="10" customFormat="1" ht="28.8">
      <c r="A42" s="82">
        <v>38</v>
      </c>
      <c r="B42" s="181" t="s">
        <v>160</v>
      </c>
      <c r="C42" s="134" t="str">
        <f>'nůžky 18 cm'!C7</f>
        <v xml:space="preserve">Nůžky s délkou 16 -18 cm, ergonomické držení, asymetrické, pravouké,  tvrzená ocel s nerezovou úpravou </v>
      </c>
      <c r="D42" s="162">
        <f>'nůžky 18 cm'!C12</f>
        <v>0</v>
      </c>
      <c r="E42" s="162">
        <f>'nůžky 18 cm'!C11</f>
        <v>0</v>
      </c>
      <c r="F42" s="135" t="str">
        <f>'nůžky 18 cm'!C8</f>
        <v>ks</v>
      </c>
      <c r="G42" s="30">
        <f>'nůžky 18 cm'!C9</f>
        <v>45</v>
      </c>
      <c r="H42" s="136">
        <f>'nůžky 18 cm'!C10</f>
        <v>127</v>
      </c>
      <c r="I42" s="86">
        <f>'nůžky 18 cm'!C13</f>
        <v>0</v>
      </c>
      <c r="J42" s="139">
        <f>'nůžky 18 cm'!C23</f>
        <v>43</v>
      </c>
      <c r="K42" s="87">
        <f t="shared" si="0"/>
        <v>0</v>
      </c>
      <c r="L42" s="139">
        <f>'nůžky 18 cm'!C24</f>
        <v>42</v>
      </c>
      <c r="M42" s="86">
        <f>'nůžky 18 cm'!D24</f>
        <v>0</v>
      </c>
      <c r="N42" s="139">
        <f>'nůžky 18 cm'!C25</f>
        <v>42</v>
      </c>
      <c r="O42" s="86">
        <f>'nůžky 18 cm'!D25</f>
        <v>0</v>
      </c>
      <c r="P42" s="87">
        <f t="shared" si="1"/>
        <v>0</v>
      </c>
      <c r="Q42" s="88"/>
      <c r="R42" s="88"/>
      <c r="S42" s="87">
        <f t="shared" si="4"/>
        <v>0</v>
      </c>
      <c r="T42" s="167"/>
    </row>
    <row r="43" spans="1:20" s="10" customFormat="1" ht="28.8">
      <c r="A43" s="82">
        <v>39</v>
      </c>
      <c r="B43" s="181" t="s">
        <v>160</v>
      </c>
      <c r="C43" s="134" t="str">
        <f>'nůžky 19-22cm'!C7</f>
        <v xml:space="preserve">Nůžky s délkou 19 - 22 cm, ergonomické držení, asymetrické, pravouké,  tvrzená ocel s nerezovou úpravou </v>
      </c>
      <c r="D43" s="162">
        <f>'nůžky 19-22cm'!C12</f>
        <v>0</v>
      </c>
      <c r="E43" s="162">
        <f>'nůžky 19-22cm'!C11</f>
        <v>0</v>
      </c>
      <c r="F43" s="135" t="str">
        <f>'nůžky 19-22cm'!C8</f>
        <v>ks</v>
      </c>
      <c r="G43" s="30">
        <f>'nůžky 19-22cm'!C9</f>
        <v>49</v>
      </c>
      <c r="H43" s="136">
        <f>'nůžky 19-22cm'!C10</f>
        <v>535</v>
      </c>
      <c r="I43" s="86">
        <f>'nůžky 19-22cm'!C13</f>
        <v>0</v>
      </c>
      <c r="J43" s="139">
        <f>'nůžky 19-22cm'!C23</f>
        <v>179</v>
      </c>
      <c r="K43" s="87">
        <f t="shared" si="0"/>
        <v>0</v>
      </c>
      <c r="L43" s="139">
        <f>'nůžky 19-22cm'!C24</f>
        <v>178</v>
      </c>
      <c r="M43" s="86">
        <f>'nůžky 19-22cm'!D24</f>
        <v>0</v>
      </c>
      <c r="N43" s="139">
        <f>'nůžky 19-22cm'!C25</f>
        <v>178</v>
      </c>
      <c r="O43" s="86">
        <f>'nůžky 19-22cm'!D25</f>
        <v>0</v>
      </c>
      <c r="P43" s="87">
        <f t="shared" si="1"/>
        <v>0</v>
      </c>
      <c r="Q43" s="88"/>
      <c r="R43" s="88"/>
      <c r="S43" s="87">
        <f t="shared" si="4"/>
        <v>0</v>
      </c>
      <c r="T43" s="167" t="s">
        <v>116</v>
      </c>
    </row>
    <row r="44" spans="1:20" s="10" customFormat="1" ht="28.8">
      <c r="A44" s="82">
        <v>40</v>
      </c>
      <c r="B44" s="181" t="s">
        <v>160</v>
      </c>
      <c r="C44" s="134" t="str">
        <f>'korekční stroj 5x8'!C7</f>
        <v>Strojek korekční suchý s okamžitým přepsáním, šíře pásky 5 mm, délka pásky min 7 m, jednorázový</v>
      </c>
      <c r="D44" s="162">
        <f>'korekční stroj 5x8'!C12</f>
        <v>0</v>
      </c>
      <c r="E44" s="162">
        <f>'korekční stroj 5x8'!C11</f>
        <v>0</v>
      </c>
      <c r="F44" s="135" t="str">
        <f>'korekční stroj 5x8'!C8</f>
        <v>ks</v>
      </c>
      <c r="G44" s="30">
        <f>'korekční stroj 5x8'!C9</f>
        <v>19</v>
      </c>
      <c r="H44" s="136">
        <f>'korekční stroj 5x8'!C10</f>
        <v>1683</v>
      </c>
      <c r="I44" s="86">
        <f>'korekční stroj 5x8'!C13</f>
        <v>0</v>
      </c>
      <c r="J44" s="139">
        <f>'korekční stroj 5x8'!C23</f>
        <v>561</v>
      </c>
      <c r="K44" s="87">
        <f t="shared" si="0"/>
        <v>0</v>
      </c>
      <c r="L44" s="139">
        <f>'korekční stroj 5x8'!C24</f>
        <v>561</v>
      </c>
      <c r="M44" s="86">
        <f>'korekční stroj 5x8'!D24</f>
        <v>0</v>
      </c>
      <c r="N44" s="139">
        <f>'korekční stroj 5x8'!C25</f>
        <v>561</v>
      </c>
      <c r="O44" s="86">
        <f>'korekční stroj 5x8'!D25</f>
        <v>0</v>
      </c>
      <c r="P44" s="87">
        <f t="shared" si="1"/>
        <v>0</v>
      </c>
      <c r="Q44" s="88"/>
      <c r="R44" s="88"/>
      <c r="S44" s="87">
        <f t="shared" si="4"/>
        <v>0</v>
      </c>
      <c r="T44" s="167" t="s">
        <v>116</v>
      </c>
    </row>
    <row r="45" spans="1:20" s="10" customFormat="1" ht="28.8">
      <c r="A45" s="82">
        <v>41</v>
      </c>
      <c r="B45" s="181" t="s">
        <v>160</v>
      </c>
      <c r="C45" s="83" t="str">
        <f>'korekční stroj 4x15'!C7</f>
        <v>Strojek korekční suchý s okamžitým přepsáním, šíře pásky 4 mm (+- 0,2 mm), délka pásky min 14 m, jednorázový</v>
      </c>
      <c r="D45" s="162">
        <f>'korekční stroj 4x15'!C12</f>
        <v>0</v>
      </c>
      <c r="E45" s="162">
        <f>'korekční stroj 4x15'!C11</f>
        <v>0</v>
      </c>
      <c r="F45" s="135" t="str">
        <f>'korekční stroj 4x15'!C8</f>
        <v>ks</v>
      </c>
      <c r="G45" s="30">
        <f>'korekční stroj 4x15'!C9</f>
        <v>42</v>
      </c>
      <c r="H45" s="136">
        <f>'korekční stroj 4x15'!C10</f>
        <v>797</v>
      </c>
      <c r="I45" s="86">
        <f>'korekční stroj 4x15'!C13</f>
        <v>0</v>
      </c>
      <c r="J45" s="139">
        <f>'korekční stroj 4x15'!C23</f>
        <v>266</v>
      </c>
      <c r="K45" s="87">
        <f t="shared" si="0"/>
        <v>0</v>
      </c>
      <c r="L45" s="139">
        <f>'korekční stroj 4x15'!C24</f>
        <v>266</v>
      </c>
      <c r="M45" s="86">
        <f>'korekční stroj 4x15'!D24</f>
        <v>0</v>
      </c>
      <c r="N45" s="139">
        <f>'korekční stroj 4x15'!C25</f>
        <v>265</v>
      </c>
      <c r="O45" s="86">
        <f>'korekční stroj 4x15'!D25</f>
        <v>0</v>
      </c>
      <c r="P45" s="87">
        <f t="shared" si="1"/>
        <v>0</v>
      </c>
      <c r="Q45" s="88"/>
      <c r="R45" s="88"/>
      <c r="S45" s="87">
        <f t="shared" si="4"/>
        <v>0</v>
      </c>
      <c r="T45" s="167"/>
    </row>
    <row r="46" spans="1:20" s="10" customFormat="1" ht="28.8">
      <c r="A46" s="82">
        <v>42</v>
      </c>
      <c r="B46" s="181" t="s">
        <v>160</v>
      </c>
      <c r="C46" s="83" t="str">
        <f>odkladač!C7</f>
        <v>Odkladač na dokumenty z plastu, zásuvný stohovatelný systém, pro dokumenty A4, různé barvy</v>
      </c>
      <c r="D46" s="162">
        <f>odkladač!C12</f>
        <v>0</v>
      </c>
      <c r="E46" s="162">
        <f>odkladač!C11</f>
        <v>0</v>
      </c>
      <c r="F46" s="135" t="str">
        <f>odkladač!C8</f>
        <v>ks</v>
      </c>
      <c r="G46" s="30">
        <f>odkladač!C9</f>
        <v>49</v>
      </c>
      <c r="H46" s="136">
        <f>odkladač!C10</f>
        <v>470</v>
      </c>
      <c r="I46" s="86">
        <f>odkladač!C13</f>
        <v>0</v>
      </c>
      <c r="J46" s="139">
        <f>odkladač!C23</f>
        <v>157</v>
      </c>
      <c r="K46" s="87">
        <f t="shared" si="0"/>
        <v>0</v>
      </c>
      <c r="L46" s="139">
        <f>odkladač!C24</f>
        <v>157</v>
      </c>
      <c r="M46" s="86">
        <f>odkladač!D24</f>
        <v>0</v>
      </c>
      <c r="N46" s="139">
        <f>odkladač!C25</f>
        <v>156</v>
      </c>
      <c r="O46" s="86">
        <f>odkladač!D25</f>
        <v>0</v>
      </c>
      <c r="P46" s="87">
        <f t="shared" si="1"/>
        <v>0</v>
      </c>
      <c r="Q46" s="88"/>
      <c r="R46" s="88"/>
      <c r="S46" s="87">
        <f t="shared" si="4"/>
        <v>0</v>
      </c>
      <c r="T46" s="167"/>
    </row>
    <row r="47" spans="1:20" s="93" customFormat="1" ht="15">
      <c r="A47" s="7"/>
      <c r="B47" s="7"/>
      <c r="C47" s="7" t="s">
        <v>47</v>
      </c>
      <c r="D47" s="81"/>
      <c r="E47" s="80"/>
      <c r="F47" s="16"/>
      <c r="G47" s="91"/>
      <c r="H47" s="104"/>
      <c r="I47" s="91"/>
      <c r="J47" s="104"/>
      <c r="K47" s="91">
        <f>SUM(K5:K45)</f>
        <v>0</v>
      </c>
      <c r="L47" s="104"/>
      <c r="M47" s="91"/>
      <c r="N47" s="104"/>
      <c r="O47" s="91"/>
      <c r="P47" s="92">
        <f>SUM(P5:P45)</f>
        <v>0</v>
      </c>
      <c r="Q47" s="92">
        <f>SUM(Q5:Q45)</f>
        <v>3875070</v>
      </c>
      <c r="R47" s="92">
        <f>SUM(R5:R45)</f>
        <v>3875070</v>
      </c>
      <c r="S47" s="92">
        <f>SUM(S5:S45)</f>
        <v>0</v>
      </c>
      <c r="T47" s="168"/>
    </row>
    <row r="48" spans="2:20" s="79" customFormat="1" ht="15">
      <c r="B48" s="94"/>
      <c r="D48" s="95"/>
      <c r="E48" s="95"/>
      <c r="F48" s="96"/>
      <c r="G48" s="97"/>
      <c r="H48" s="105"/>
      <c r="I48" s="97"/>
      <c r="J48" s="105"/>
      <c r="K48" s="98"/>
      <c r="L48" s="105"/>
      <c r="M48" s="97"/>
      <c r="N48" s="105"/>
      <c r="O48" s="97"/>
      <c r="P48" s="98"/>
      <c r="Q48" s="97"/>
      <c r="R48" s="97"/>
      <c r="S48" s="98"/>
      <c r="T48" s="169"/>
    </row>
    <row r="49" spans="2:20" s="79" customFormat="1" ht="15">
      <c r="B49" s="94"/>
      <c r="C49" s="78"/>
      <c r="D49" s="99"/>
      <c r="E49" s="99"/>
      <c r="F49" s="96"/>
      <c r="G49" s="97"/>
      <c r="H49" s="105"/>
      <c r="I49" s="97"/>
      <c r="J49" s="105"/>
      <c r="K49" s="97"/>
      <c r="L49" s="105"/>
      <c r="M49" s="97"/>
      <c r="N49" s="105"/>
      <c r="O49" s="97"/>
      <c r="P49" s="97"/>
      <c r="Q49" s="97"/>
      <c r="R49" s="97"/>
      <c r="S49" s="97"/>
      <c r="T49" s="170"/>
    </row>
    <row r="50" spans="2:20" s="79" customFormat="1" ht="15">
      <c r="B50" s="94"/>
      <c r="D50" s="95"/>
      <c r="E50" s="95"/>
      <c r="F50" s="96"/>
      <c r="G50" s="97"/>
      <c r="H50" s="105"/>
      <c r="I50" s="97"/>
      <c r="J50" s="105"/>
      <c r="K50" s="97"/>
      <c r="L50" s="105"/>
      <c r="M50" s="97"/>
      <c r="N50" s="105"/>
      <c r="O50" s="97"/>
      <c r="P50" s="97"/>
      <c r="Q50" s="97"/>
      <c r="R50" s="97"/>
      <c r="S50" s="97"/>
      <c r="T50" s="170"/>
    </row>
  </sheetData>
  <mergeCells count="1">
    <mergeCell ref="A2:G2"/>
  </mergeCells>
  <printOptions/>
  <pageMargins left="0.4330708661417323" right="0.1968503937007874" top="0.7874015748031497" bottom="0.4330708661417323" header="0.31496062992125984" footer="0.31496062992125984"/>
  <pageSetup fitToHeight="0" fitToWidth="1" horizontalDpi="600" verticalDpi="600" orientation="landscape" paperSize="8" scale="56" r:id="rId1"/>
  <headerFooter>
    <oddFooter>&amp;Cstrana &amp;P 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123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88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12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f>CEILING(25*4,10)</f>
        <v>100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34</v>
      </c>
      <c r="D23" s="218">
        <f>+C13</f>
        <v>0</v>
      </c>
      <c r="E23" s="198">
        <f>+C9-D23</f>
        <v>12</v>
      </c>
      <c r="F23" s="198">
        <f>+E23*C23</f>
        <v>408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33</v>
      </c>
      <c r="D24" s="230">
        <f>+D23</f>
        <v>0</v>
      </c>
      <c r="E24" s="198">
        <f>+C9-D24</f>
        <v>12</v>
      </c>
      <c r="F24" s="198">
        <f>+E24*C24</f>
        <v>396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33</v>
      </c>
      <c r="D25" s="231">
        <f>+D24</f>
        <v>0</v>
      </c>
      <c r="E25" s="198">
        <f>+C9-D25</f>
        <v>12</v>
      </c>
      <c r="F25" s="198">
        <f>+E25*C25</f>
        <v>396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100</v>
      </c>
      <c r="D26" s="223"/>
      <c r="E26" s="224"/>
      <c r="F26" s="224">
        <f>SUM(F23:F25)</f>
        <v>1200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103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19</v>
      </c>
      <c r="D9" s="199"/>
      <c r="E9" s="199"/>
      <c r="F9" s="232"/>
      <c r="G9" s="195"/>
    </row>
    <row r="10" spans="1:7" s="203" customFormat="1" ht="60" customHeight="1">
      <c r="A10" s="200">
        <v>3</v>
      </c>
      <c r="B10" s="197" t="s">
        <v>54</v>
      </c>
      <c r="C10" s="201">
        <v>1200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400</v>
      </c>
      <c r="D23" s="218">
        <f>+C13</f>
        <v>0</v>
      </c>
      <c r="E23" s="198">
        <f>+C9-D23</f>
        <v>19</v>
      </c>
      <c r="F23" s="198">
        <f>+E23*C23</f>
        <v>7600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400</v>
      </c>
      <c r="D24" s="230">
        <f>+D23</f>
        <v>0</v>
      </c>
      <c r="E24" s="198">
        <f>+C9-D24</f>
        <v>19</v>
      </c>
      <c r="F24" s="198">
        <f>+E24*C24</f>
        <v>7600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400</v>
      </c>
      <c r="D25" s="231">
        <f>+D24</f>
        <v>0</v>
      </c>
      <c r="E25" s="198">
        <f>+C9-D25</f>
        <v>19</v>
      </c>
      <c r="F25" s="198">
        <f>+E25*C25</f>
        <v>7600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1200</v>
      </c>
      <c r="D26" s="223"/>
      <c r="E26" s="224"/>
      <c r="F26" s="224">
        <f>SUM(F23:F25)</f>
        <v>22800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32"/>
  <sheetViews>
    <sheetView zoomScale="85" zoomScaleNormal="85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124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18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800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267</v>
      </c>
      <c r="D23" s="218">
        <f>+C13</f>
        <v>0</v>
      </c>
      <c r="E23" s="198">
        <f>+C9-D23</f>
        <v>18</v>
      </c>
      <c r="F23" s="198">
        <f>+E23*C23</f>
        <v>4806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267</v>
      </c>
      <c r="D24" s="230">
        <f>+D23</f>
        <v>0</v>
      </c>
      <c r="E24" s="198">
        <f>+C9-D24</f>
        <v>18</v>
      </c>
      <c r="F24" s="198">
        <f>+E24*C24</f>
        <v>4806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266</v>
      </c>
      <c r="D25" s="231">
        <f>+D24</f>
        <v>0</v>
      </c>
      <c r="E25" s="198">
        <f>+C9-D25</f>
        <v>18</v>
      </c>
      <c r="F25" s="198">
        <f>+E25*C25</f>
        <v>4788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800</v>
      </c>
      <c r="D26" s="223"/>
      <c r="E26" s="224"/>
      <c r="F26" s="224">
        <f>SUM(F23:F25)</f>
        <v>14400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138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0.51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f>100*200</f>
        <v>20000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6667</v>
      </c>
      <c r="D23" s="218">
        <f>+C13</f>
        <v>0</v>
      </c>
      <c r="E23" s="198">
        <f>+C9-D23</f>
        <v>0.51</v>
      </c>
      <c r="F23" s="198">
        <f>+E23*C23</f>
        <v>3400.17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6667</v>
      </c>
      <c r="D24" s="230">
        <f>+D23</f>
        <v>0</v>
      </c>
      <c r="E24" s="198">
        <f>+C9-D24</f>
        <v>0.51</v>
      </c>
      <c r="F24" s="198">
        <f>+E24*C24</f>
        <v>3400.17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6666</v>
      </c>
      <c r="D25" s="231">
        <f>+D24</f>
        <v>0</v>
      </c>
      <c r="E25" s="198">
        <f>+C9-D25</f>
        <v>0.51</v>
      </c>
      <c r="F25" s="198">
        <f>+E25*C25</f>
        <v>3399.66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20000</v>
      </c>
      <c r="D26" s="223"/>
      <c r="E26" s="224"/>
      <c r="F26" s="224">
        <f>SUM(F23:F25)</f>
        <v>10200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137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0.74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f>200*120</f>
        <v>24000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8000</v>
      </c>
      <c r="D23" s="218">
        <f>+C13</f>
        <v>0</v>
      </c>
      <c r="E23" s="198">
        <f>+C9-D23</f>
        <v>0.74</v>
      </c>
      <c r="F23" s="198">
        <f>+E23*C23</f>
        <v>5920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8000</v>
      </c>
      <c r="D24" s="230">
        <f>+D23</f>
        <v>0</v>
      </c>
      <c r="E24" s="198">
        <f>+C9-D24</f>
        <v>0.74</v>
      </c>
      <c r="F24" s="198">
        <f>+E24*C24</f>
        <v>5920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8000</v>
      </c>
      <c r="D25" s="231">
        <f>+D24</f>
        <v>0</v>
      </c>
      <c r="E25" s="198">
        <f>+C9-D25</f>
        <v>0.74</v>
      </c>
      <c r="F25" s="198">
        <f>+E25*C25</f>
        <v>5920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24000</v>
      </c>
      <c r="D26" s="223"/>
      <c r="E26" s="224"/>
      <c r="F26" s="224">
        <f>SUM(F23:F25)</f>
        <v>17760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 disablePrompts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139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1.5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f>200*95</f>
        <v>19000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6334</v>
      </c>
      <c r="D23" s="218">
        <f>+C13</f>
        <v>0</v>
      </c>
      <c r="E23" s="198">
        <f>+C9-D23</f>
        <v>1.5</v>
      </c>
      <c r="F23" s="198">
        <f>+E23*C23</f>
        <v>9501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6333</v>
      </c>
      <c r="D24" s="230">
        <f>+D23</f>
        <v>0</v>
      </c>
      <c r="E24" s="198">
        <f>+C9-D24</f>
        <v>1.5</v>
      </c>
      <c r="F24" s="198">
        <f>+E24*C24</f>
        <v>9499.5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6333</v>
      </c>
      <c r="D25" s="231">
        <f>+D24</f>
        <v>0</v>
      </c>
      <c r="E25" s="198">
        <f>+C9-D25</f>
        <v>1.5</v>
      </c>
      <c r="F25" s="198">
        <f>+E25*C25</f>
        <v>9499.5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19000</v>
      </c>
      <c r="D26" s="223"/>
      <c r="E26" s="224"/>
      <c r="F26" s="224">
        <f>SUM(F23:F25)</f>
        <v>28500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141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56.7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120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40</v>
      </c>
      <c r="D23" s="218">
        <f>+C13</f>
        <v>0</v>
      </c>
      <c r="E23" s="198">
        <f>+C9-D23</f>
        <v>56.7</v>
      </c>
      <c r="F23" s="198">
        <f>+E23*C23</f>
        <v>2268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40</v>
      </c>
      <c r="D24" s="230">
        <f>+D23</f>
        <v>0</v>
      </c>
      <c r="E24" s="198">
        <f>+C9-D24</f>
        <v>56.7</v>
      </c>
      <c r="F24" s="198">
        <f>+E24*C24</f>
        <v>2268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40</v>
      </c>
      <c r="D25" s="231">
        <f>+D24</f>
        <v>0</v>
      </c>
      <c r="E25" s="198">
        <f>+C9-D25</f>
        <v>56.7</v>
      </c>
      <c r="F25" s="198">
        <f>+E25*C25</f>
        <v>2268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120</v>
      </c>
      <c r="D26" s="223"/>
      <c r="E26" s="224"/>
      <c r="F26" s="224">
        <f>SUM(F23:F25)</f>
        <v>6804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140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101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152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51</v>
      </c>
      <c r="D23" s="218">
        <f>+C13</f>
        <v>0</v>
      </c>
      <c r="E23" s="198">
        <f>+C9-D23</f>
        <v>101</v>
      </c>
      <c r="F23" s="198">
        <f>+E23*C23</f>
        <v>5151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51</v>
      </c>
      <c r="D24" s="230">
        <f>+D23</f>
        <v>0</v>
      </c>
      <c r="E24" s="198">
        <f>+C9-D24</f>
        <v>101</v>
      </c>
      <c r="F24" s="198">
        <f>+E24*C24</f>
        <v>5151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50</v>
      </c>
      <c r="D25" s="231">
        <f>+D24</f>
        <v>0</v>
      </c>
      <c r="E25" s="198">
        <f>+C9-D25</f>
        <v>101</v>
      </c>
      <c r="F25" s="198">
        <f>+E25*C25</f>
        <v>5050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152</v>
      </c>
      <c r="D26" s="223"/>
      <c r="E26" s="224"/>
      <c r="F26" s="224">
        <f>SUM(F23:F25)</f>
        <v>15352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142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22.1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152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51</v>
      </c>
      <c r="D23" s="218">
        <f>+C13</f>
        <v>0</v>
      </c>
      <c r="E23" s="198">
        <f>+C9-D23</f>
        <v>22.1</v>
      </c>
      <c r="F23" s="198">
        <f>+E23*C23</f>
        <v>1127.1000000000001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51</v>
      </c>
      <c r="D24" s="230">
        <f>+D23</f>
        <v>0</v>
      </c>
      <c r="E24" s="198">
        <f>+C9-D24</f>
        <v>22.1</v>
      </c>
      <c r="F24" s="198">
        <f>+E24*C24</f>
        <v>1127.1000000000001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50</v>
      </c>
      <c r="D25" s="231">
        <f>+D24</f>
        <v>0</v>
      </c>
      <c r="E25" s="198">
        <f>+C9-D25</f>
        <v>22.1</v>
      </c>
      <c r="F25" s="198">
        <f>+E25*C25</f>
        <v>1105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152</v>
      </c>
      <c r="D26" s="223"/>
      <c r="E26" s="224"/>
      <c r="F26" s="224">
        <f>SUM(F23:F25)</f>
        <v>3359.2000000000003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143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24.2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390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130</v>
      </c>
      <c r="D23" s="218">
        <f>+C13</f>
        <v>0</v>
      </c>
      <c r="E23" s="198">
        <f>+C9-D23</f>
        <v>24.2</v>
      </c>
      <c r="F23" s="198">
        <f>+E23*C23</f>
        <v>3146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130</v>
      </c>
      <c r="D24" s="230">
        <f>+D23</f>
        <v>0</v>
      </c>
      <c r="E24" s="198">
        <f>+C9-D24</f>
        <v>24.2</v>
      </c>
      <c r="F24" s="198">
        <f>+E24*C24</f>
        <v>3146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130</v>
      </c>
      <c r="D25" s="231">
        <f>+D24</f>
        <v>0</v>
      </c>
      <c r="E25" s="198">
        <f>+C9-D25</f>
        <v>24.2</v>
      </c>
      <c r="F25" s="198">
        <f>+E25*C25</f>
        <v>3146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390</v>
      </c>
      <c r="D26" s="223"/>
      <c r="E26" s="224"/>
      <c r="F26" s="224">
        <f>SUM(F23:F25)</f>
        <v>9438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zoomScale="85" zoomScaleNormal="85" workbookViewId="0" topLeftCell="A16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66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3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2500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834</v>
      </c>
      <c r="D23" s="218">
        <f>+C13</f>
        <v>0</v>
      </c>
      <c r="E23" s="198">
        <f>+C9-D23</f>
        <v>3</v>
      </c>
      <c r="F23" s="198">
        <f>+E23*C23</f>
        <v>2502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833</v>
      </c>
      <c r="D24" s="230">
        <f>+D23</f>
        <v>0</v>
      </c>
      <c r="E24" s="198">
        <f>+C9-D24</f>
        <v>3</v>
      </c>
      <c r="F24" s="198">
        <f>+E24*C24</f>
        <v>2499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833</v>
      </c>
      <c r="D25" s="231">
        <f>+D24</f>
        <v>0</v>
      </c>
      <c r="E25" s="198">
        <f>+C9-D25</f>
        <v>3</v>
      </c>
      <c r="F25" s="198">
        <f>+E25*C25</f>
        <v>2499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2500</v>
      </c>
      <c r="D26" s="223"/>
      <c r="E26" s="224"/>
      <c r="F26" s="224">
        <f>SUM(F23:F25)</f>
        <v>7500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144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51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163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55</v>
      </c>
      <c r="D23" s="218">
        <f>+C13</f>
        <v>0</v>
      </c>
      <c r="E23" s="198">
        <f>+C9-D23</f>
        <v>51</v>
      </c>
      <c r="F23" s="198">
        <f>+E23*C23</f>
        <v>2805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54</v>
      </c>
      <c r="D24" s="230">
        <f>+D23</f>
        <v>0</v>
      </c>
      <c r="E24" s="198">
        <f>+C9-D24</f>
        <v>51</v>
      </c>
      <c r="F24" s="198">
        <f>+E24*C24</f>
        <v>2754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54</v>
      </c>
      <c r="D25" s="231">
        <f>+D24</f>
        <v>0</v>
      </c>
      <c r="E25" s="198">
        <f>+C9-D25</f>
        <v>51</v>
      </c>
      <c r="F25" s="198">
        <f>+E25*C25</f>
        <v>2754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163</v>
      </c>
      <c r="D26" s="223"/>
      <c r="E26" s="224"/>
      <c r="F26" s="224">
        <f>SUM(F23:F25)</f>
        <v>8313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151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42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212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71</v>
      </c>
      <c r="D23" s="218">
        <f>+C13</f>
        <v>0</v>
      </c>
      <c r="E23" s="198">
        <f>+C9-D23</f>
        <v>42</v>
      </c>
      <c r="F23" s="198">
        <f>+E23*C23</f>
        <v>2982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71</v>
      </c>
      <c r="D24" s="230">
        <f>+D23</f>
        <v>0</v>
      </c>
      <c r="E24" s="198">
        <f>+C9-D24</f>
        <v>42</v>
      </c>
      <c r="F24" s="198">
        <f>+E24*C24</f>
        <v>2982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70</v>
      </c>
      <c r="D25" s="231">
        <f>+D24</f>
        <v>0</v>
      </c>
      <c r="E25" s="198">
        <f>+C9-D25</f>
        <v>42</v>
      </c>
      <c r="F25" s="198">
        <f>+E25*C25</f>
        <v>2940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212</v>
      </c>
      <c r="D26" s="223"/>
      <c r="E26" s="224"/>
      <c r="F26" s="224">
        <f>SUM(F23:F25)</f>
        <v>8904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152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45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127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43</v>
      </c>
      <c r="D23" s="218">
        <f>+C13</f>
        <v>0</v>
      </c>
      <c r="E23" s="198">
        <f>+C9-D23</f>
        <v>45</v>
      </c>
      <c r="F23" s="198">
        <f>+E23*C23</f>
        <v>1935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42</v>
      </c>
      <c r="D24" s="230">
        <f>+D23</f>
        <v>0</v>
      </c>
      <c r="E24" s="198">
        <f>+C9-D24</f>
        <v>45</v>
      </c>
      <c r="F24" s="198">
        <f>+E24*C24</f>
        <v>1890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42</v>
      </c>
      <c r="D25" s="231">
        <f>+D24</f>
        <v>0</v>
      </c>
      <c r="E25" s="198">
        <f>+C9-D25</f>
        <v>45</v>
      </c>
      <c r="F25" s="198">
        <f>+E25*C25</f>
        <v>1890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127</v>
      </c>
      <c r="D26" s="223"/>
      <c r="E26" s="224"/>
      <c r="F26" s="224">
        <f>SUM(F23:F25)</f>
        <v>5715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145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49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535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179</v>
      </c>
      <c r="D23" s="218">
        <f>+C13</f>
        <v>0</v>
      </c>
      <c r="E23" s="198">
        <f>+C9-D23</f>
        <v>49</v>
      </c>
      <c r="F23" s="198">
        <f>+E23*C23</f>
        <v>8771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178</v>
      </c>
      <c r="D24" s="230">
        <f>+D23</f>
        <v>0</v>
      </c>
      <c r="E24" s="198">
        <f>+C9-D24</f>
        <v>49</v>
      </c>
      <c r="F24" s="198">
        <f>+E24*C24</f>
        <v>8722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178</v>
      </c>
      <c r="D25" s="231">
        <f>+D24</f>
        <v>0</v>
      </c>
      <c r="E25" s="198">
        <f>+C9-D25</f>
        <v>49</v>
      </c>
      <c r="F25" s="198">
        <f>+E25*C25</f>
        <v>8722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535</v>
      </c>
      <c r="D26" s="223"/>
      <c r="E26" s="224"/>
      <c r="F26" s="224">
        <f>SUM(F23:F25)</f>
        <v>26215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146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19</v>
      </c>
      <c r="D9" s="199">
        <v>18</v>
      </c>
      <c r="E9" s="199" t="e">
        <f>+D9*#REF!</f>
        <v>#REF!</v>
      </c>
      <c r="F9" s="199">
        <v>20</v>
      </c>
      <c r="G9" s="195"/>
    </row>
    <row r="10" spans="1:7" s="203" customFormat="1" ht="60" customHeight="1">
      <c r="A10" s="200">
        <v>3</v>
      </c>
      <c r="B10" s="197" t="s">
        <v>54</v>
      </c>
      <c r="C10" s="201">
        <f>797+886</f>
        <v>1683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561</v>
      </c>
      <c r="D23" s="218">
        <f>+C13</f>
        <v>0</v>
      </c>
      <c r="E23" s="198">
        <f>+C9-D23</f>
        <v>19</v>
      </c>
      <c r="F23" s="198">
        <f>+E23*C23</f>
        <v>10659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561</v>
      </c>
      <c r="D24" s="230">
        <f>+D23</f>
        <v>0</v>
      </c>
      <c r="E24" s="198">
        <f>+C9-D24</f>
        <v>19</v>
      </c>
      <c r="F24" s="198">
        <f>+E24*C24</f>
        <v>10659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561</v>
      </c>
      <c r="D25" s="231">
        <f>+D24</f>
        <v>0</v>
      </c>
      <c r="E25" s="198">
        <f>+C9-D25</f>
        <v>19</v>
      </c>
      <c r="F25" s="198">
        <f>+E25*C25</f>
        <v>10659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1683</v>
      </c>
      <c r="D26" s="223"/>
      <c r="E26" s="224"/>
      <c r="F26" s="224">
        <f>SUM(F23:F25)</f>
        <v>31977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147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42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797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266</v>
      </c>
      <c r="D23" s="218">
        <f>+C13</f>
        <v>0</v>
      </c>
      <c r="E23" s="198">
        <f>+C9-D23</f>
        <v>42</v>
      </c>
      <c r="F23" s="198">
        <f>+E23*C23</f>
        <v>11172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266</v>
      </c>
      <c r="D24" s="230">
        <f>+D23</f>
        <v>0</v>
      </c>
      <c r="E24" s="198">
        <f>+C9-D24</f>
        <v>42</v>
      </c>
      <c r="F24" s="198">
        <f>+E24*C24</f>
        <v>11172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265</v>
      </c>
      <c r="D25" s="231">
        <f>+D24</f>
        <v>0</v>
      </c>
      <c r="E25" s="198">
        <f>+C9-D25</f>
        <v>42</v>
      </c>
      <c r="F25" s="198">
        <f>+E25*C25</f>
        <v>11130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797</v>
      </c>
      <c r="D26" s="223"/>
      <c r="E26" s="224"/>
      <c r="F26" s="224">
        <f>SUM(F23:F25)</f>
        <v>33474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G32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148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49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470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157</v>
      </c>
      <c r="D23" s="218">
        <f>+C13</f>
        <v>0</v>
      </c>
      <c r="E23" s="198">
        <f>+C9-D23</f>
        <v>49</v>
      </c>
      <c r="F23" s="198">
        <f>+E23*C23</f>
        <v>7693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157</v>
      </c>
      <c r="D24" s="230">
        <f>+D23</f>
        <v>0</v>
      </c>
      <c r="E24" s="198">
        <f>+C9-D24</f>
        <v>49</v>
      </c>
      <c r="F24" s="198">
        <f>+E24*C24</f>
        <v>7693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156</v>
      </c>
      <c r="D25" s="231">
        <f>+D24</f>
        <v>0</v>
      </c>
      <c r="E25" s="198">
        <f>+C9-D25</f>
        <v>49</v>
      </c>
      <c r="F25" s="198">
        <f>+E25*C25</f>
        <v>7644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470</v>
      </c>
      <c r="D26" s="223"/>
      <c r="E26" s="224"/>
      <c r="F26" s="224">
        <f>SUM(F23:F25)</f>
        <v>23030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A1:G1"/>
    <mergeCell ref="A5:G5"/>
    <mergeCell ref="A16:G16"/>
    <mergeCell ref="A18:G19"/>
    <mergeCell ref="B30:F32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"/>
  <sheetViews>
    <sheetView workbookViewId="0" topLeftCell="A1">
      <selection activeCell="F22" sqref="F21:F22"/>
    </sheetView>
  </sheetViews>
  <sheetFormatPr defaultColWidth="9.140625" defaultRowHeight="15"/>
  <cols>
    <col min="1" max="1" width="53.57421875" style="0" customWidth="1"/>
    <col min="2" max="2" width="13.421875" style="2" customWidth="1"/>
    <col min="3" max="3" width="23.57421875" style="20" customWidth="1"/>
    <col min="4" max="4" width="23.57421875" style="0" customWidth="1"/>
    <col min="5" max="5" width="23.57421875" style="20" customWidth="1"/>
    <col min="6" max="6" width="22.00390625" style="20" customWidth="1"/>
    <col min="7" max="7" width="23.57421875" style="0" customWidth="1"/>
    <col min="8" max="8" width="22.00390625" style="20" customWidth="1"/>
    <col min="9" max="9" width="23.57421875" style="0" customWidth="1"/>
    <col min="10" max="10" width="22.00390625" style="20" customWidth="1"/>
  </cols>
  <sheetData>
    <row r="1" ht="21">
      <c r="A1" s="27" t="s">
        <v>20</v>
      </c>
    </row>
    <row r="2" spans="2:10" s="8" customFormat="1" ht="15">
      <c r="B2" s="24"/>
      <c r="C2" s="25"/>
      <c r="E2" s="288" t="s">
        <v>11</v>
      </c>
      <c r="F2" s="289"/>
      <c r="G2" s="288" t="s">
        <v>12</v>
      </c>
      <c r="H2" s="289"/>
      <c r="I2" s="288" t="s">
        <v>13</v>
      </c>
      <c r="J2" s="289"/>
    </row>
    <row r="3" spans="1:10" s="4" customFormat="1" ht="57.6">
      <c r="A3" s="1" t="s">
        <v>2</v>
      </c>
      <c r="B3" s="3" t="s">
        <v>1</v>
      </c>
      <c r="C3" s="17" t="s">
        <v>0</v>
      </c>
      <c r="D3" s="3" t="s">
        <v>3</v>
      </c>
      <c r="E3" s="17" t="s">
        <v>10</v>
      </c>
      <c r="F3" s="17" t="s">
        <v>8</v>
      </c>
      <c r="G3" s="17" t="s">
        <v>10</v>
      </c>
      <c r="H3" s="17" t="s">
        <v>9</v>
      </c>
      <c r="I3" s="17" t="s">
        <v>10</v>
      </c>
      <c r="J3" s="17" t="s">
        <v>9</v>
      </c>
    </row>
    <row r="4" spans="1:10" ht="15">
      <c r="A4" s="26" t="s">
        <v>14</v>
      </c>
      <c r="B4" s="23" t="e">
        <f>+#REF!</f>
        <v>#REF!</v>
      </c>
      <c r="C4" s="18" t="e">
        <f>+#REF!</f>
        <v>#REF!</v>
      </c>
      <c r="D4" s="21" t="e">
        <f>+#REF!</f>
        <v>#REF!</v>
      </c>
      <c r="E4" s="18" t="e">
        <f>+#REF!</f>
        <v>#REF!</v>
      </c>
      <c r="F4" s="18" t="e">
        <f>+#REF!</f>
        <v>#REF!</v>
      </c>
      <c r="G4" s="18" t="e">
        <f>+#REF!</f>
        <v>#REF!</v>
      </c>
      <c r="H4" s="18" t="e">
        <f>+#REF!</f>
        <v>#REF!</v>
      </c>
      <c r="I4" s="18" t="e">
        <f>+#REF!</f>
        <v>#REF!</v>
      </c>
      <c r="J4" s="18" t="e">
        <f>+#REF!</f>
        <v>#REF!</v>
      </c>
    </row>
    <row r="5" spans="1:10" ht="15">
      <c r="A5" s="26" t="s">
        <v>15</v>
      </c>
      <c r="B5" s="23"/>
      <c r="C5" s="18"/>
      <c r="D5" s="21"/>
      <c r="E5" s="18"/>
      <c r="F5" s="18"/>
      <c r="G5" s="18"/>
      <c r="H5" s="18"/>
      <c r="I5" s="18"/>
      <c r="J5" s="18"/>
    </row>
    <row r="6" spans="1:10" ht="15">
      <c r="A6" s="26" t="s">
        <v>16</v>
      </c>
      <c r="B6" s="23"/>
      <c r="C6" s="18"/>
      <c r="D6" s="21"/>
      <c r="E6" s="18"/>
      <c r="F6" s="18"/>
      <c r="G6" s="18"/>
      <c r="H6" s="18"/>
      <c r="I6" s="18"/>
      <c r="J6" s="18"/>
    </row>
    <row r="7" spans="1:10" ht="15">
      <c r="A7" s="26" t="s">
        <v>17</v>
      </c>
      <c r="B7" s="23"/>
      <c r="C7" s="18"/>
      <c r="D7" s="21"/>
      <c r="E7" s="18"/>
      <c r="F7" s="18"/>
      <c r="G7" s="18"/>
      <c r="H7" s="18"/>
      <c r="I7" s="18"/>
      <c r="J7" s="18"/>
    </row>
    <row r="8" spans="1:10" ht="15">
      <c r="A8" s="26" t="s">
        <v>18</v>
      </c>
      <c r="B8" s="23"/>
      <c r="C8" s="18"/>
      <c r="D8" s="21"/>
      <c r="E8" s="18"/>
      <c r="F8" s="18"/>
      <c r="G8" s="18"/>
      <c r="H8" s="18"/>
      <c r="I8" s="18"/>
      <c r="J8" s="18"/>
    </row>
    <row r="9" spans="1:10" ht="15">
      <c r="A9" s="26" t="s">
        <v>19</v>
      </c>
      <c r="B9" s="23"/>
      <c r="C9" s="18"/>
      <c r="D9" s="21"/>
      <c r="E9" s="18"/>
      <c r="F9" s="18"/>
      <c r="G9" s="18"/>
      <c r="H9" s="18"/>
      <c r="I9" s="18"/>
      <c r="J9" s="18"/>
    </row>
    <row r="10" spans="1:10" s="6" customFormat="1" ht="15">
      <c r="A10" s="7" t="s">
        <v>7</v>
      </c>
      <c r="B10" s="3"/>
      <c r="C10" s="19" t="e">
        <f>SUM(C4:C9)</f>
        <v>#REF!</v>
      </c>
      <c r="D10" s="22"/>
      <c r="E10" s="19" t="e">
        <f>SUM(E4:E9)</f>
        <v>#REF!</v>
      </c>
      <c r="F10" s="19" t="e">
        <f>SUM(F4:F9)</f>
        <v>#REF!</v>
      </c>
      <c r="G10" s="19" t="e">
        <f aca="true" t="shared" si="0" ref="G10:J10">SUM(G4:G9)</f>
        <v>#REF!</v>
      </c>
      <c r="H10" s="19" t="e">
        <f t="shared" si="0"/>
        <v>#REF!</v>
      </c>
      <c r="I10" s="19" t="e">
        <f t="shared" si="0"/>
        <v>#REF!</v>
      </c>
      <c r="J10" s="19" t="e">
        <f t="shared" si="0"/>
        <v>#REF!</v>
      </c>
    </row>
  </sheetData>
  <mergeCells count="3">
    <mergeCell ref="E2:F2"/>
    <mergeCell ref="G2:H2"/>
    <mergeCell ref="I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zoomScale="85" zoomScaleNormal="85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68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1.5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25000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8334</v>
      </c>
      <c r="D23" s="218">
        <f>+C13</f>
        <v>0</v>
      </c>
      <c r="E23" s="198">
        <f>+C9-D23</f>
        <v>1.5</v>
      </c>
      <c r="F23" s="198">
        <f>+E23*C23</f>
        <v>12501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8333</v>
      </c>
      <c r="D24" s="230">
        <f>+D23</f>
        <v>0</v>
      </c>
      <c r="E24" s="198">
        <f>+C9-D24</f>
        <v>1.5</v>
      </c>
      <c r="F24" s="198">
        <f>+E24*C24</f>
        <v>12499.5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8333</v>
      </c>
      <c r="D25" s="231">
        <f>+D24</f>
        <v>0</v>
      </c>
      <c r="E25" s="198">
        <f>+C9-D25</f>
        <v>1.5</v>
      </c>
      <c r="F25" s="198">
        <f>+E25*C25</f>
        <v>12499.5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25000</v>
      </c>
      <c r="D26" s="223"/>
      <c r="E26" s="224"/>
      <c r="F26" s="224">
        <f>SUM(F23:F25)</f>
        <v>37500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zoomScale="85" zoomScaleNormal="85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69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2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3000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1000</v>
      </c>
      <c r="D23" s="218">
        <f>+C13</f>
        <v>0</v>
      </c>
      <c r="E23" s="198">
        <f>+C9-D23</f>
        <v>2</v>
      </c>
      <c r="F23" s="198">
        <f>+E23*C23</f>
        <v>2000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1000</v>
      </c>
      <c r="D24" s="230">
        <f>+D23</f>
        <v>0</v>
      </c>
      <c r="E24" s="198">
        <f>+C9-D24</f>
        <v>2</v>
      </c>
      <c r="F24" s="198">
        <f>+E24*C24</f>
        <v>2000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1000</v>
      </c>
      <c r="D25" s="231">
        <f>+D24</f>
        <v>0</v>
      </c>
      <c r="E25" s="198">
        <f>+C9-D25</f>
        <v>2</v>
      </c>
      <c r="F25" s="198">
        <f>+E25*C25</f>
        <v>2000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3000</v>
      </c>
      <c r="D26" s="223"/>
      <c r="E26" s="224"/>
      <c r="F26" s="224">
        <f>SUM(F23:F25)</f>
        <v>6000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150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1.5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2500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834</v>
      </c>
      <c r="D23" s="218">
        <f>+C13</f>
        <v>0</v>
      </c>
      <c r="E23" s="198">
        <f>+C9-D23</f>
        <v>1.5</v>
      </c>
      <c r="F23" s="198">
        <f>+E23*C23</f>
        <v>1251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833</v>
      </c>
      <c r="D24" s="230">
        <f>+D23</f>
        <v>0</v>
      </c>
      <c r="E24" s="198">
        <f>+C9-D24</f>
        <v>1.5</v>
      </c>
      <c r="F24" s="198">
        <f>+E24*C24</f>
        <v>1249.5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833</v>
      </c>
      <c r="D25" s="231">
        <f>+D24</f>
        <v>0</v>
      </c>
      <c r="E25" s="198">
        <f>+C9-D25</f>
        <v>1.5</v>
      </c>
      <c r="F25" s="198">
        <f>+E25*C25</f>
        <v>1249.5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2500</v>
      </c>
      <c r="D26" s="223"/>
      <c r="E26" s="224"/>
      <c r="F26" s="224">
        <f>SUM(F23:F25)</f>
        <v>3750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zoomScale="85" zoomScaleNormal="85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70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10.5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3000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1000</v>
      </c>
      <c r="D23" s="218">
        <f>+C13</f>
        <v>0</v>
      </c>
      <c r="E23" s="198">
        <f>+C9-D23</f>
        <v>10.5</v>
      </c>
      <c r="F23" s="198">
        <f>+E23*C23</f>
        <v>10500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1000</v>
      </c>
      <c r="D24" s="230">
        <f>+D23</f>
        <v>0</v>
      </c>
      <c r="E24" s="198">
        <f>+C9-D24</f>
        <v>10.5</v>
      </c>
      <c r="F24" s="198">
        <f>+E24*C24</f>
        <v>10500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1000</v>
      </c>
      <c r="D25" s="231">
        <f>+D24</f>
        <v>0</v>
      </c>
      <c r="E25" s="198">
        <f>+C9-D25</f>
        <v>10.5</v>
      </c>
      <c r="F25" s="198">
        <f>+E25*C25</f>
        <v>10500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3000</v>
      </c>
      <c r="D26" s="223"/>
      <c r="E26" s="224"/>
      <c r="F26" s="224">
        <f>SUM(F23:F25)</f>
        <v>31500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C208"/>
    <pageSetUpPr fitToPage="1"/>
  </sheetPr>
  <dimension ref="A1:G32"/>
  <sheetViews>
    <sheetView zoomScale="85" zoomScaleNormal="85" workbookViewId="0" topLeftCell="A1">
      <selection activeCell="C11" sqref="C11"/>
    </sheetView>
  </sheetViews>
  <sheetFormatPr defaultColWidth="9.140625" defaultRowHeight="15"/>
  <cols>
    <col min="1" max="1" width="9.140625" style="182" customWidth="1"/>
    <col min="2" max="2" width="43.57421875" style="186" customWidth="1"/>
    <col min="3" max="3" width="26.421875" style="182" customWidth="1"/>
    <col min="4" max="4" width="17.57421875" style="182" customWidth="1"/>
    <col min="5" max="5" width="26.8515625" style="182" customWidth="1"/>
    <col min="6" max="6" width="18.421875" style="182" customWidth="1"/>
    <col min="7" max="7" width="69.140625" style="182" customWidth="1"/>
    <col min="8" max="16384" width="9.140625" style="182" customWidth="1"/>
  </cols>
  <sheetData>
    <row r="1" spans="1:7" ht="23.4">
      <c r="A1" s="278" t="s">
        <v>60</v>
      </c>
      <c r="B1" s="279"/>
      <c r="C1" s="279"/>
      <c r="D1" s="279"/>
      <c r="E1" s="279"/>
      <c r="F1" s="279"/>
      <c r="G1" s="279"/>
    </row>
    <row r="2" spans="1:7" ht="23.4">
      <c r="A2" s="183"/>
      <c r="B2" s="184"/>
      <c r="C2" s="184"/>
      <c r="D2" s="184"/>
      <c r="E2" s="184"/>
      <c r="F2" s="184"/>
      <c r="G2" s="184"/>
    </row>
    <row r="3" spans="1:7" ht="23.4">
      <c r="A3" s="185" t="s">
        <v>28</v>
      </c>
      <c r="B3" s="184"/>
      <c r="C3" s="184"/>
      <c r="D3" s="184"/>
      <c r="E3" s="184"/>
      <c r="F3" s="184"/>
      <c r="G3" s="184"/>
    </row>
    <row r="4" spans="1:2" ht="12.75" customHeight="1">
      <c r="A4" s="186"/>
      <c r="B4" s="182"/>
    </row>
    <row r="5" spans="1:7" ht="18.75" customHeight="1">
      <c r="A5" s="280" t="s">
        <v>25</v>
      </c>
      <c r="B5" s="280"/>
      <c r="C5" s="280"/>
      <c r="D5" s="280"/>
      <c r="E5" s="280"/>
      <c r="F5" s="280"/>
      <c r="G5" s="280"/>
    </row>
    <row r="7" spans="1:7" ht="44.25" customHeight="1">
      <c r="A7" s="187" t="s">
        <v>22</v>
      </c>
      <c r="B7" s="188" t="s">
        <v>34</v>
      </c>
      <c r="C7" s="189" t="s">
        <v>71</v>
      </c>
      <c r="D7" s="190"/>
      <c r="E7" s="190"/>
      <c r="F7" s="190"/>
      <c r="G7" s="191"/>
    </row>
    <row r="8" spans="1:7" ht="30" customHeight="1">
      <c r="A8" s="192">
        <v>1</v>
      </c>
      <c r="B8" s="193" t="s">
        <v>50</v>
      </c>
      <c r="C8" s="194" t="s">
        <v>36</v>
      </c>
      <c r="D8" s="195"/>
      <c r="E8" s="195"/>
      <c r="F8" s="195"/>
      <c r="G8" s="195"/>
    </row>
    <row r="9" spans="1:7" ht="28.8">
      <c r="A9" s="196">
        <v>2</v>
      </c>
      <c r="B9" s="197" t="s">
        <v>4</v>
      </c>
      <c r="C9" s="198">
        <v>1</v>
      </c>
      <c r="D9" s="199"/>
      <c r="E9" s="199"/>
      <c r="F9" s="199"/>
      <c r="G9" s="195"/>
    </row>
    <row r="10" spans="1:7" s="203" customFormat="1" ht="60" customHeight="1">
      <c r="A10" s="200">
        <v>3</v>
      </c>
      <c r="B10" s="197" t="s">
        <v>54</v>
      </c>
      <c r="C10" s="201">
        <v>20000</v>
      </c>
      <c r="D10" s="202"/>
      <c r="E10" s="199"/>
      <c r="F10" s="195"/>
      <c r="G10" s="195"/>
    </row>
    <row r="11" spans="1:7" s="203" customFormat="1" ht="39.75" customHeight="1">
      <c r="A11" s="200">
        <v>4</v>
      </c>
      <c r="B11" s="204" t="s">
        <v>35</v>
      </c>
      <c r="C11" s="157"/>
      <c r="D11" s="182"/>
      <c r="E11" s="182"/>
      <c r="F11" s="182"/>
      <c r="G11" s="182"/>
    </row>
    <row r="12" spans="1:7" s="203" customFormat="1" ht="39.75" customHeight="1">
      <c r="A12" s="200">
        <v>5</v>
      </c>
      <c r="B12" s="204" t="s">
        <v>29</v>
      </c>
      <c r="C12" s="158"/>
      <c r="D12" s="205"/>
      <c r="E12" s="205"/>
      <c r="F12" s="205"/>
      <c r="G12" s="206"/>
    </row>
    <row r="13" spans="1:7" s="203" customFormat="1" ht="39.75" customHeight="1">
      <c r="A13" s="196">
        <v>6</v>
      </c>
      <c r="B13" s="204" t="s">
        <v>5</v>
      </c>
      <c r="C13" s="159"/>
      <c r="D13" s="182"/>
      <c r="E13" s="182"/>
      <c r="F13" s="182"/>
      <c r="G13" s="182"/>
    </row>
    <row r="16" spans="1:7" ht="42" customHeight="1">
      <c r="A16" s="281" t="s">
        <v>26</v>
      </c>
      <c r="B16" s="281"/>
      <c r="C16" s="281"/>
      <c r="D16" s="281"/>
      <c r="E16" s="281"/>
      <c r="F16" s="281"/>
      <c r="G16" s="281"/>
    </row>
    <row r="17" spans="1:7" ht="16.5" customHeight="1">
      <c r="A17" s="207" t="s">
        <v>92</v>
      </c>
      <c r="B17" s="207"/>
      <c r="C17" s="207"/>
      <c r="D17" s="207"/>
      <c r="E17" s="207"/>
      <c r="F17" s="207"/>
      <c r="G17" s="207"/>
    </row>
    <row r="18" spans="1:7" s="208" customFormat="1" ht="15" customHeight="1">
      <c r="A18" s="282" t="s">
        <v>93</v>
      </c>
      <c r="B18" s="283"/>
      <c r="C18" s="283"/>
      <c r="D18" s="283"/>
      <c r="E18" s="283"/>
      <c r="F18" s="283"/>
      <c r="G18" s="284"/>
    </row>
    <row r="19" spans="1:7" s="208" customFormat="1" ht="65.25" customHeight="1">
      <c r="A19" s="285"/>
      <c r="B19" s="286"/>
      <c r="C19" s="286"/>
      <c r="D19" s="286"/>
      <c r="E19" s="286"/>
      <c r="F19" s="286"/>
      <c r="G19" s="287"/>
    </row>
    <row r="20" spans="1:7" s="208" customFormat="1" ht="8.25" customHeight="1">
      <c r="A20" s="209"/>
      <c r="B20" s="209"/>
      <c r="C20" s="209"/>
      <c r="D20" s="209"/>
      <c r="E20" s="209"/>
      <c r="F20" s="209"/>
      <c r="G20" s="209"/>
    </row>
    <row r="21" spans="1:7" s="212" customFormat="1" ht="111" customHeight="1">
      <c r="A21" s="187" t="s">
        <v>22</v>
      </c>
      <c r="B21" s="210" t="s">
        <v>49</v>
      </c>
      <c r="C21" s="211" t="s">
        <v>48</v>
      </c>
      <c r="D21" s="211" t="s">
        <v>94</v>
      </c>
      <c r="E21" s="211" t="s">
        <v>61</v>
      </c>
      <c r="F21" s="211" t="s">
        <v>44</v>
      </c>
      <c r="G21" s="211" t="s">
        <v>24</v>
      </c>
    </row>
    <row r="22" spans="1:7" s="215" customFormat="1" ht="10.5" customHeight="1">
      <c r="A22" s="213">
        <v>7</v>
      </c>
      <c r="B22" s="214" t="s">
        <v>21</v>
      </c>
      <c r="C22" s="200">
        <v>1</v>
      </c>
      <c r="D22" s="200">
        <v>2</v>
      </c>
      <c r="E22" s="200" t="s">
        <v>62</v>
      </c>
      <c r="F22" s="200" t="s">
        <v>63</v>
      </c>
      <c r="G22" s="200">
        <v>5</v>
      </c>
    </row>
    <row r="23" spans="1:7" ht="43.2">
      <c r="A23" s="216">
        <v>8</v>
      </c>
      <c r="B23" s="217" t="s">
        <v>57</v>
      </c>
      <c r="C23" s="229">
        <f>CEILING(C10/3*2,2)/2</f>
        <v>6667</v>
      </c>
      <c r="D23" s="218">
        <f>+C13</f>
        <v>0</v>
      </c>
      <c r="E23" s="198">
        <f>+C9-D23</f>
        <v>1</v>
      </c>
      <c r="F23" s="198">
        <f>+E23*C23</f>
        <v>6667</v>
      </c>
      <c r="G23" s="219" t="s">
        <v>95</v>
      </c>
    </row>
    <row r="24" spans="1:7" ht="72">
      <c r="A24" s="216">
        <v>9</v>
      </c>
      <c r="B24" s="217" t="s">
        <v>58</v>
      </c>
      <c r="C24" s="229">
        <f>+ROUND((C10-C23)/2,0)</f>
        <v>6667</v>
      </c>
      <c r="D24" s="230">
        <f>+D23</f>
        <v>0</v>
      </c>
      <c r="E24" s="198">
        <f>+C9-D24</f>
        <v>1</v>
      </c>
      <c r="F24" s="198">
        <f>+E24*C24</f>
        <v>6667</v>
      </c>
      <c r="G24" s="219" t="s">
        <v>96</v>
      </c>
    </row>
    <row r="25" spans="1:7" ht="72">
      <c r="A25" s="216">
        <v>10</v>
      </c>
      <c r="B25" s="217" t="s">
        <v>59</v>
      </c>
      <c r="C25" s="229">
        <f>+C10-C23-C24</f>
        <v>6666</v>
      </c>
      <c r="D25" s="231">
        <f>+D24</f>
        <v>0</v>
      </c>
      <c r="E25" s="198">
        <f>+C9-D25</f>
        <v>1</v>
      </c>
      <c r="F25" s="198">
        <f>+E25*C25</f>
        <v>6666</v>
      </c>
      <c r="G25" s="219" t="s">
        <v>98</v>
      </c>
    </row>
    <row r="26" spans="1:7" ht="34.5" customHeight="1">
      <c r="A26" s="220">
        <v>11</v>
      </c>
      <c r="B26" s="221" t="s">
        <v>6</v>
      </c>
      <c r="C26" s="222">
        <f>SUM(C23:C25)</f>
        <v>20000</v>
      </c>
      <c r="D26" s="223"/>
      <c r="E26" s="224"/>
      <c r="F26" s="224">
        <f>SUM(F23:F25)</f>
        <v>20000</v>
      </c>
      <c r="G26" s="224"/>
    </row>
    <row r="28" spans="2:7" ht="36" customHeight="1">
      <c r="B28" s="225" t="s">
        <v>99</v>
      </c>
      <c r="C28" s="226">
        <f>C26-C10</f>
        <v>0</v>
      </c>
      <c r="G28" s="227"/>
    </row>
    <row r="29" ht="15">
      <c r="G29" s="227"/>
    </row>
    <row r="30" spans="2:7" ht="14.4" customHeight="1">
      <c r="B30" s="276"/>
      <c r="C30" s="276"/>
      <c r="D30" s="276"/>
      <c r="E30" s="276"/>
      <c r="F30" s="276"/>
      <c r="G30" s="227"/>
    </row>
    <row r="31" spans="2:7" ht="9" customHeight="1">
      <c r="B31" s="277"/>
      <c r="C31" s="277"/>
      <c r="D31" s="277"/>
      <c r="E31" s="277"/>
      <c r="F31" s="277"/>
      <c r="G31" s="227"/>
    </row>
    <row r="32" spans="2:7" ht="15">
      <c r="B32" s="277"/>
      <c r="C32" s="277"/>
      <c r="D32" s="277"/>
      <c r="E32" s="277"/>
      <c r="F32" s="277"/>
      <c r="G32" s="228"/>
    </row>
  </sheetData>
  <sheetProtection password="C9D0" sheet="1" objects="1" scenarios="1"/>
  <mergeCells count="5">
    <mergeCell ref="B30:F32"/>
    <mergeCell ref="A1:G1"/>
    <mergeCell ref="A5:G5"/>
    <mergeCell ref="A16:G16"/>
    <mergeCell ref="A18:G19"/>
  </mergeCells>
  <dataValidations count="1" disablePrompts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Buřičová Dana Ing.</dc:creator>
  <cp:keywords/>
  <dc:description/>
  <cp:lastModifiedBy>Kotrbová Václava Mgr. MSc</cp:lastModifiedBy>
  <cp:lastPrinted>2022-01-03T19:40:31Z</cp:lastPrinted>
  <dcterms:created xsi:type="dcterms:W3CDTF">2018-10-28T13:44:14Z</dcterms:created>
  <dcterms:modified xsi:type="dcterms:W3CDTF">2022-01-11T06:45:01Z</dcterms:modified>
  <cp:category/>
  <cp:version/>
  <cp:contentType/>
  <cp:contentStatus/>
</cp:coreProperties>
</file>