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budar" reservationPassword="0"/>
  <workbookPr/>
  <bookViews>
    <workbookView xWindow="240" yWindow="120" windowWidth="14940" windowHeight="9225" activeTab="0"/>
  </bookViews>
  <sheets>
    <sheet name="Rekapitulace" sheetId="1" r:id="rId1"/>
    <sheet name="C001_C 001" sheetId="2" r:id="rId2"/>
    <sheet name="SO 001" sheetId="3" r:id="rId3"/>
    <sheet name="SO 101" sheetId="4" r:id="rId4"/>
    <sheet name="SO 191" sheetId="5" r:id="rId5"/>
    <sheet name="SO 201_SO 201" sheetId="6" r:id="rId6"/>
    <sheet name="SO 202_SO 202" sheetId="7" r:id="rId7"/>
  </sheets>
  <definedNames/>
  <calcPr/>
  <webPublishing/>
</workbook>
</file>

<file path=xl/sharedStrings.xml><?xml version="1.0" encoding="utf-8"?>
<sst xmlns="http://schemas.openxmlformats.org/spreadsheetml/2006/main" count="4550" uniqueCount="1131">
  <si>
    <t>Rekapitulace ceny</t>
  </si>
  <si>
    <t>Stavba: SFDI 2022 - Luka nad Jihlavou průtah a  mosty ev.č.404-004 a ev.č.404-005</t>
  </si>
  <si>
    <t xml:space="preserve">Varianta: ZŘ - </t>
  </si>
  <si>
    <t>Celková cena bez DPH:</t>
  </si>
  <si>
    <t>Celková cena s DPH:</t>
  </si>
  <si>
    <t>Objekt</t>
  </si>
  <si>
    <t>Popis</t>
  </si>
  <si>
    <t>Cena bez DPH</t>
  </si>
  <si>
    <t>DPH</t>
  </si>
  <si>
    <t>Cena s DPH</t>
  </si>
  <si>
    <t>ASPE10</t>
  </si>
  <si>
    <t>S</t>
  </si>
  <si>
    <t>Soupis prací objektu</t>
  </si>
  <si>
    <t xml:space="preserve">Stavba: </t>
  </si>
  <si>
    <t>SFDI 2022</t>
  </si>
  <si>
    <t>Luka nad Jihlavou průtah a  mosty ev.č.404-004 a ev.č.404-005</t>
  </si>
  <si>
    <t>O</t>
  </si>
  <si>
    <t>Objekt:</t>
  </si>
  <si>
    <t>C001</t>
  </si>
  <si>
    <t>Soupis vedlejších a ostatních nákladů</t>
  </si>
  <si>
    <t>O1</t>
  </si>
  <si>
    <t>Rozpočet:</t>
  </si>
  <si>
    <t>0,00</t>
  </si>
  <si>
    <t>15,00</t>
  </si>
  <si>
    <t>21,00</t>
  </si>
  <si>
    <t>3</t>
  </si>
  <si>
    <t>2</t>
  </si>
  <si>
    <t>C 001</t>
  </si>
  <si>
    <t>Typ</t>
  </si>
  <si>
    <t>0</t>
  </si>
  <si>
    <t>Poř. číslo</t>
  </si>
  <si>
    <t>1</t>
  </si>
  <si>
    <t>Kód položky</t>
  </si>
  <si>
    <t>Varianta</t>
  </si>
  <si>
    <t>Název položky</t>
  </si>
  <si>
    <t>4</t>
  </si>
  <si>
    <t>MJ</t>
  </si>
  <si>
    <t>5</t>
  </si>
  <si>
    <t>Množství</t>
  </si>
  <si>
    <t>6</t>
  </si>
  <si>
    <t>Jednotková cena</t>
  </si>
  <si>
    <t>Jednotková</t>
  </si>
  <si>
    <t>9</t>
  </si>
  <si>
    <t>Celkem</t>
  </si>
  <si>
    <t>10</t>
  </si>
  <si>
    <t>SD</t>
  </si>
  <si>
    <t>01-ZS</t>
  </si>
  <si>
    <t>Zařízení staveniště</t>
  </si>
  <si>
    <t>P</t>
  </si>
  <si>
    <t>031101</t>
  </si>
  <si>
    <t/>
  </si>
  <si>
    <t>ZAŘÍZENÍ STAVENIŠTĚ</t>
  </si>
  <si>
    <t>KPL</t>
  </si>
  <si>
    <t>PP</t>
  </si>
  <si>
    <t>Náklady spojené s případným vypracováním projektové dokumentace, zřízením přípojek energií k objektům zařízení staveniště, vybudování případných měřících odběrných míst, případná příprava území pro objekty ZS a vlastní vybudování objektů ZS včetně oplocení a osvětlení</t>
  </si>
  <si>
    <t>VV</t>
  </si>
  <si>
    <t>TS</t>
  </si>
  <si>
    <t>zahrnuje objednatelem povolené náklady na pořízení (event. pronájem), provozování, udržování a likvidaci zhotovitelova zařízení</t>
  </si>
  <si>
    <t>031102</t>
  </si>
  <si>
    <t>PROVOZ ZAŘÍZENÍ STAVENIŠTĚ</t>
  </si>
  <si>
    <t>Náklady na vybavení objektů ZS, náklady na energie spotřebované dodavatelem v rámci provozu ZS, náklady na potřebný úklid v prostorách ZS, náklady na nutnou údržbu a opravy na objektech ZS a na přípojkách energií</t>
  </si>
  <si>
    <t>031103</t>
  </si>
  <si>
    <t>ODSTRANĚNÍ ZAŘÍZENÍ STAVENIŠTĚ</t>
  </si>
  <si>
    <t>Odstranění objektů ZS, oplocení včetně přípojek energií a jejich odvoz. Položka zahrnuje i náklady na úpravu povrchů po odstranění staveniště a úklid ploch, na kterých bylo ZS provozováno</t>
  </si>
  <si>
    <t>03-R</t>
  </si>
  <si>
    <t>Různé</t>
  </si>
  <si>
    <t>02520</t>
  </si>
  <si>
    <t>ZKOUŠENÍ MATERIÁLŮ NEZÁVISLOU ZKUŠEBNOU</t>
  </si>
  <si>
    <t>DLE TKP, není-li obsaženo v jedn.cenách za celý most</t>
  </si>
  <si>
    <t>zahrnuje veškeré náklady spojené s objednatelem požadovanými zkouškami</t>
  </si>
  <si>
    <t>02620</t>
  </si>
  <si>
    <t>ZKOUŠENÍ KONSTRUKCÍ A PRACÍ NEZÁVISLOU ZKUŠEBNOU</t>
  </si>
  <si>
    <t>02730</t>
  </si>
  <si>
    <t>POMOC PRÁCE ZŘÍZ NEBO ZAJIŠŤ OCHRANU INŽENÝRSKÝCH SÍTÍ</t>
  </si>
  <si>
    <t>součinnost se správcem plynovodu STL DN 70 pod pravou římsou mostu přes Jihlavu,  dočasné odsazení od sanovaných povrchů, vrácení na původní konzoly, vč. očistění a nátěru potrubí a konzol</t>
  </si>
  <si>
    <t>zahrnuje veškeré náklady spojené s objednatelem požadovanými zařízeními</t>
  </si>
  <si>
    <t>7</t>
  </si>
  <si>
    <t>027302</t>
  </si>
  <si>
    <t>součinnost se správcem vedení kabelu CETIN,dočasná ochrana kabelu nad pravou římsou mostu přes Jihlavu, vč.uložení do dělené chráničky v mostní římse</t>
  </si>
  <si>
    <t>029112</t>
  </si>
  <si>
    <t>OSTATNÍ POŽADAVKY - GEODETICKÉ ZAMĚŘENÍ - PLOŠNÉ</t>
  </si>
  <si>
    <t>HA</t>
  </si>
  <si>
    <t>Vytýčení staveniště, zaměření skutečného provedení stavby vč. zákresu do katastrální mapy, potřebné geodetické doměření během výstavby</t>
  </si>
  <si>
    <t>1560,0/10000=0,156 [A]</t>
  </si>
  <si>
    <t>zahrnuje veškeré náklady spojené s objednatelem požadovanými pracemi</t>
  </si>
  <si>
    <t>029412</t>
  </si>
  <si>
    <t>OSTATNÍ POŽADAVKY - VYPRACOVÁNÍ MOSTNÍHO LISTU</t>
  </si>
  <si>
    <t>KUS</t>
  </si>
  <si>
    <t>Zajištění mostního listu (vyhotovení ve 3 kopiích), včetně zápisu do BMS</t>
  </si>
  <si>
    <t>11</t>
  </si>
  <si>
    <t>02943</t>
  </si>
  <si>
    <t>A</t>
  </si>
  <si>
    <t>OSTATNÍ POŽADAVKY - VYPRACOVÁNÍ RDS</t>
  </si>
  <si>
    <t>Vypracování kompletní realizační dokumentace stavby (RDS) na celou konstrukci mostu - pro SO 201, vč. požadavků SOD</t>
  </si>
  <si>
    <t>12</t>
  </si>
  <si>
    <t>B</t>
  </si>
  <si>
    <t>Vypracování kompletní realizační dokumentace stavby (RDS) na celou konstrukci mostu - pro SO 202, vč. požadavků SOD</t>
  </si>
  <si>
    <t>13</t>
  </si>
  <si>
    <t>02944</t>
  </si>
  <si>
    <t>OSTAT POŽADAVKY - DOKUMENTACE SKUTEČ PROVEDENÍ V DIGIT FORMĚ</t>
  </si>
  <si>
    <t>Vypracování dokumentace skutečného provedení stavby (DSPS) včetně tištěné formy v počtu paré dle požadavků zhotovitele, vč. dalších požadavků SOD 
1x Pro SO 101 
1x Pro SO 201 + 202</t>
  </si>
  <si>
    <t>14</t>
  </si>
  <si>
    <t>02945</t>
  </si>
  <si>
    <t>OSTAT POŽADAVKY - GEOMETRICKÝ PLÁN</t>
  </si>
  <si>
    <t>KM</t>
  </si>
  <si>
    <t>geometrické plány dle požadavku SOD 
zvlášť pro SO 101 
zvlášť SO 201 + SO 202</t>
  </si>
  <si>
    <t>0,01*27=0,270 [A]</t>
  </si>
  <si>
    <t>položka zahrnuje:         
- přípravu podkladů, vyhotovení žádosti pro vklad na katastrální úřad  
- polní práce spojené s vyhotovením geometrického plánu  
- výpočetní a grafické kancelářské práce  
- úřední ověření výsledného elaborátu  
- schválení návrhu vkladu do katastru nemovitostí příslušným katastrálním úřadem</t>
  </si>
  <si>
    <t>15</t>
  </si>
  <si>
    <t>02946</t>
  </si>
  <si>
    <t>OSTAT POŽADAVKY - FOTODOKUMENTACE</t>
  </si>
  <si>
    <t>Fotodokumentace průběhu stavby - týdenní</t>
  </si>
  <si>
    <t>položka zahrnuje:  
- fotodokumentaci zadavatelem požadovaného děje a konstrukcí v požadovaných časových intervalech  
- zadavatelem specifikované výstupy (fotografie v papírovém a digitálním formátu) v požadovaném počtu</t>
  </si>
  <si>
    <t>8</t>
  </si>
  <si>
    <t>R</t>
  </si>
  <si>
    <t>OSTAT POŽADAVKY - Pasportizace objízdných tras</t>
  </si>
  <si>
    <t>pasportizace objízdných tras před a po stavbě</t>
  </si>
  <si>
    <t>16</t>
  </si>
  <si>
    <t>029511</t>
  </si>
  <si>
    <t>OSTATNÍ POŽADAVKY - POVODŇOVÝ A HAVARIJNÍ PLÁN</t>
  </si>
  <si>
    <t>Povodňový a havarijní plán</t>
  </si>
  <si>
    <t>17</t>
  </si>
  <si>
    <t>02953</t>
  </si>
  <si>
    <t>OSTATNÍ POŽADAVKY - HLAVNÍ MOSTNÍ PROHLÍDKA</t>
  </si>
  <si>
    <t>Zajištění 1. hlavní prohlídky, vč zápisu do BMS</t>
  </si>
  <si>
    <t>položka zahrnuje :  
- úkony dle ČSN 73 6221  
- provedení hlavní mostní prohlídky oprávněnou fyzickou nebo právnickou osobou  
- vyhotovení záznamu (protokolu), který jednoznačně definuje stav mostu</t>
  </si>
  <si>
    <t>18</t>
  </si>
  <si>
    <t>029600</t>
  </si>
  <si>
    <t>OSTATNÍ POŽADAVKY - PLÁN BOZP</t>
  </si>
  <si>
    <t>Plán BOZP, veškerá opatření pro zajištění BOZP v průběhu výstavby</t>
  </si>
  <si>
    <t>zahrnuje veškeré náklady spojené s objednatelem požadovaným dozorem</t>
  </si>
  <si>
    <t>19</t>
  </si>
  <si>
    <t>02971</t>
  </si>
  <si>
    <t>OSTAT POŽADAVKY - GEOTECHNICKÝ MONITORING NA POVRCHU</t>
  </si>
  <si>
    <t>zajištění geotechnika - přetřídění hornin, zahrnuje veškeré náklady spojené s objednatelem požadovanými pracemi</t>
  </si>
  <si>
    <t>21</t>
  </si>
  <si>
    <t>03710</t>
  </si>
  <si>
    <t>POMOC PRÁCE ZAJIŠŤ NEBO ZŘÍZ OBJÍŽĎKY A PŘÍSTUP CESTY</t>
  </si>
  <si>
    <t>Přechodné DZ po dobu výstavby, dodávka, montáž, demontáž, pronájem vč.pravidelné údržby po dobu 20 týdnů, dle návrhu DZ viz.příloha B Souhrnná tech.zpráva</t>
  </si>
  <si>
    <t>zahrnuje objednatelem povolené náklady na požadovaná zařízení zhotovitele</t>
  </si>
  <si>
    <t>22</t>
  </si>
  <si>
    <t>03720</t>
  </si>
  <si>
    <t>POMOC PRÁCE ZAJIŠŤ NEBO ZŘÍZ REGULACI A OCHRANU DOPRAVY</t>
  </si>
  <si>
    <t>Veškeré práce a činnosti spojené se zajištěním povolení a úhrada poplatků vzniklých na základě HMG zhotovitele v souladu s POV</t>
  </si>
  <si>
    <t>23</t>
  </si>
  <si>
    <t>57790A</t>
  </si>
  <si>
    <t>VÝSPRAVA VÝTLUKŮ SMĚSÍ ACO (KUBATURA)</t>
  </si>
  <si>
    <t>M3</t>
  </si>
  <si>
    <t>oprava objízdných tras po silnicích městyse Luka nad Jihlavou, předpoklad 290,0 m2, tl. 50 mm, ČERPÁNÍ PODMÍNĚNO SOUHLASEM INVESTORA</t>
  </si>
  <si>
    <t>290,0*0,05=14,500 [A]</t>
  </si>
  <si>
    <t>- odfrézování nebo jiné odstranění poškozených vozovkových vrstev  
- zaříznutí hran  
- vyčištění  
- nátěr  
- dodání a výplň předepsanou zhutněnou balenou asfaltovou směsí  
- asfaltová zálivka</t>
  </si>
  <si>
    <t>24</t>
  </si>
  <si>
    <t>914113</t>
  </si>
  <si>
    <t>DOPRAVNÍ ZNAČKY ZÁKLADNÍ VELIKOSTI OCELOVÉ NEREFLEXNÍ - DEMONTÁŽ</t>
  </si>
  <si>
    <t>stávající dopravní značky se sníženou zatižitelností a číslem mostu, vč. předání investorovi</t>
  </si>
  <si>
    <t>Položka zahrnuje odstranění, demontáž a odklizení materiálu s odvozem na předepsané místo</t>
  </si>
  <si>
    <t>SO 001</t>
  </si>
  <si>
    <t>Vedlejší a ostatní náklady</t>
  </si>
  <si>
    <t>Všeobecné konstrukce a práce</t>
  </si>
  <si>
    <t>02510</t>
  </si>
  <si>
    <t>ZKOUŠENÍ MATERIÁLŮ ZKUŠEBNOU ZHOTOVITELE</t>
  </si>
  <si>
    <t>KPL = stavba</t>
  </si>
  <si>
    <t>02610</t>
  </si>
  <si>
    <t>ZKOUŠENÍ KONSTRUKCÍ A PRACÍ ZKUŠEBNOU ZHOTOVITELE</t>
  </si>
  <si>
    <t>KPL = stavba  
Zatěžovací zkouška únosnosti zemní pláně a vozovkových kcí (statická deska), předpoklad 4x</t>
  </si>
  <si>
    <t>Ochrana stávajících inženýrských sítí v ploše staveniště, v souladu s požadavky jednotlivých správců IS</t>
  </si>
  <si>
    <t>02760</t>
  </si>
  <si>
    <t>POMOC PRÁCE ZŘÍZ NEBO ZAJIŠŤ JÍMKY, STAV JÁMY A ŠACHTY</t>
  </si>
  <si>
    <t>Kompletní práce se zajištěním BOZP na stavbě a zajištění pohybu osob v prostoru  staveniště dle vyhlášky č. 398/2009 Sb. (přístupové lávky, oplocení atd.)</t>
  </si>
  <si>
    <t>02911</t>
  </si>
  <si>
    <t>OSTATNÍ POŽADAVKY - GEODETICKÉ ZAMĚŘENÍ</t>
  </si>
  <si>
    <t>pro realizaci stavby</t>
  </si>
  <si>
    <t>Zaměření skutečného provedení stavby ke kolaudaci, vč. digitální podoby, vč. 4x paré tištěné formě a 1x digitální podoba na CD</t>
  </si>
  <si>
    <t>C</t>
  </si>
  <si>
    <t>Vytyčení stávajících inženýrských sítí v ploše staveniště, v souladu s požadavky jednotlivých správců IS</t>
  </si>
  <si>
    <t>Fotodokumentace stavby</t>
  </si>
  <si>
    <t>02991</t>
  </si>
  <si>
    <t>OSTATNÍ POŽADAVKY - INFORMAČNÍ TABULE</t>
  </si>
  <si>
    <t>Rozměr 2,5 x 1,75 m</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</si>
  <si>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</si>
  <si>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SO 101</t>
  </si>
  <si>
    <t>Oprava silnice</t>
  </si>
  <si>
    <t>014102</t>
  </si>
  <si>
    <t>POPLATKY ZA SKLÁDKU</t>
  </si>
  <si>
    <t>T</t>
  </si>
  <si>
    <t>zemina a kamenivo, předpoklad 2000kg/m3  
hodnota "A" bude čerpána dle skutečnosti a se souhlasem TDI</t>
  </si>
  <si>
    <t>pol. 12373: 481,62=481,620 [A] 
pol. 12920: 1,5=1,500 [B] 
pol. 13173: 32,364=32,364 [C] 
pol. 13273: 122,793=122,793 [D] 
Celkem m3: A+B+C+D=638,277 [E] 
Celkem t: E*2,0=1 276,554 [F]</t>
  </si>
  <si>
    <t>zahrnuje veškeré poplatky provozovateli skládky související s uložením odpadu na skládce.</t>
  </si>
  <si>
    <t>materiál z nestmelených podkladní vrstev, předpoklad 1900kg/m3</t>
  </si>
  <si>
    <t>pol. č. 11332: 484,062=484,062 [A] 
Celkem m3: A=484,062 [B] 
Celkem t: B*1,9=919,718 [C]</t>
  </si>
  <si>
    <t>beton, předpoklad 2300kg/m3</t>
  </si>
  <si>
    <t>pol. č. 11318: 0,594=0,594 [A] 
pol. č. 11351: 1,8*0,15*0,3=0,081 [B] 
pol. č. 11352: 22,45*0,25*0,35=1,964 [C] 
Celkem m3: A+B+C=2,639 [D] 
Celkem t: D*2,3=6,070 [E]</t>
  </si>
  <si>
    <t>materiál s asfaltovým pojivem, předpoklad 2400kg/m3</t>
  </si>
  <si>
    <t>pol. č. 11313: 1,0=1,000 [A] 
pol. č. 11333: 2,75=2,750 [B] 
Celkem m3: A+B=3,750 [C] 
Celkem t: C*2,4=9,000 [D]</t>
  </si>
  <si>
    <t>Zemní práce</t>
  </si>
  <si>
    <t>11313</t>
  </si>
  <si>
    <t>ODSTRANĚNÍ KRYTU ZPEVNĚNÝCH PLOCH S ASFALTOVÝM POJIVEM</t>
  </si>
  <si>
    <t>odstranění stáv. asfaltového krytu na kostkách  
včetně odvozu bez ohledu na vzdálenost (skládka zvolena zhotovitelem) a uložení na skládku, poplatek za skládku vykázán v pol. č. 014102.4</t>
  </si>
  <si>
    <t>20,0*0,05=1,000 [A]</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</si>
  <si>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</si>
  <si>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11317</t>
  </si>
  <si>
    <t>ODSTRAN KRYTU ZPEVNĚNÝCH PLOCH Z DLAŽEB KOSTEK</t>
  </si>
  <si>
    <t>odstranění stávajícího krytu z kamenných kostek  
včetně odvozu bez ohledu na vzdálenost (skládka zvolena zhotovitelem) a uložení na skládku KSÚSV  
plocha je odměřena digitálně ze situace</t>
  </si>
  <si>
    <t>1027,0*0,12=123,240 [A]</t>
  </si>
  <si>
    <t>11318</t>
  </si>
  <si>
    <t>ODSTRANĚNÍ KRYTU ZPEVNĚNÝCH PLOCH Z DLAŽDIC</t>
  </si>
  <si>
    <t>odstranění (výměna) bet. dlaždic se zámkem na chodníku, předpoklad 15% plochy výškové úpravy chodníku  
včetně odvozu bez ohledu na vzdálenost (skládka zvolena zhotovitelem) a uložení na skládku, poplatek za skládku vykázán v pol. č. 014102.3  
plocha je odměřena digitálně ze situace  
bude čerpáno dle skutečnosti a se souhlasem TDS</t>
  </si>
  <si>
    <t>66,0*0,15*0,06=0,594 [A]</t>
  </si>
  <si>
    <t>11332</t>
  </si>
  <si>
    <t>ODSTRANĚNÍ PODKLADŮ ZPEVNĚNÝCH PLOCH Z KAMENIVA NESTMELENÉHO</t>
  </si>
  <si>
    <t>odstranění stávajících podkladních vrstev  
včetně odvozu bez ohledu na vzdálenost (skládka zvolena zhotovitelem) a uložení na skládku, poplatek za skládku vykázán v pol. č. 014102.2</t>
  </si>
  <si>
    <t>dlážděná vozovka: 1027,0*1,15*0,38=448,799 [A] 
asfalt. vozovka: 55,0*1,15*0,35=22,138 [B] 
chodníky: (66+4)*1,05*0,15+(66+4)*0,03=13,125 [C] 
Celkem: A+B+C=484,062 [D]</t>
  </si>
  <si>
    <t>11333</t>
  </si>
  <si>
    <t>ODSTRANĚNÍ PODKLADU ZPEVNĚNÝCH PLOCH S ASFALT POJIVEM</t>
  </si>
  <si>
    <t>odstranění části podkladních vrstev ve stávající asfaltové vozovce  
včetně odvozu bez ohledu na vzdálenost (skládka zvolena zhotovitelem) a uložení na skládku, poplatek za skládku vykázán v pol. č. 014102.4</t>
  </si>
  <si>
    <t>55,0*0,05=2,750 [A]</t>
  </si>
  <si>
    <t>11351</t>
  </si>
  <si>
    <t>ODSTRANĚNÍ ZÁHONOVÝCH OBRUBNÍKŮ</t>
  </si>
  <si>
    <t>M</t>
  </si>
  <si>
    <t>obrubníky š. 80mm, předpoklad výměny 15% délky výškové úpravy obrubníků  
včetně odvozu a uložení na skládku, poplatek za skládku je vykázán v pol. 014102.3</t>
  </si>
  <si>
    <t>12*0,15=1,800 [A]</t>
  </si>
  <si>
    <t>11352</t>
  </si>
  <si>
    <t>ODSTRANĚNÍ CHODNÍKOVÝCH A SILNIČNÍCH OBRUBNÍKŮ BETONOVÝCH</t>
  </si>
  <si>
    <t>obrubníky š. 150mm, předpoklad výměny 15% délky výškové úpravy obrubníků  
včetně odvozu a uložení na skládku, poplatek za skládku je vykázán v pol. 014102.3</t>
  </si>
  <si>
    <t>7+(57+46)*0,15=22,450 [A]</t>
  </si>
  <si>
    <t>11353</t>
  </si>
  <si>
    <t>ODSTRANĚNÍ CHODNÍKOVÝCH KAMENNÝCH OBRUBNÍKŮ</t>
  </si>
  <si>
    <t>včetně odvozu a uložení na skládku KSÚSV</t>
  </si>
  <si>
    <t>9+11+16=36,000 [A]</t>
  </si>
  <si>
    <t>11372E</t>
  </si>
  <si>
    <t>FRÉZOVÁNÍ ZPEVNĚNÝCH PLOCH ASFALT DROBNÝCH OPRAV A PLOŠ ROZPADŮ DO 500M2</t>
  </si>
  <si>
    <t>tl. 100mm asfaltová vozovka, tl. 40mm+60mm napojení  
odkup vyfrézovaného materiálu zhotovitelem  
plocha je odměřena digitálně ze situace</t>
  </si>
  <si>
    <t>vozovka: 55,0*0,1=5,500 [A] 
napojení na stávající komunikace: (19,5+56,5+42,5+10,5+6,5)*0,04+(19,5+56,5+42,5+10,5+6,5)*0,8*0,06=11,924 [B] 
Celkem: A+B=17,424 [C]</t>
  </si>
  <si>
    <t>12373</t>
  </si>
  <si>
    <t>ODKOP PRO SPOD STAVBU SILNIC A ŽELEZNIC TŘ. I</t>
  </si>
  <si>
    <t>odkop pro sanaci AZ tl. 0,4m v případě nedodržení Edef  
včetně odvozu, uložení na skládku je vykázáno v pol. č. 17120, poplatek za skládku vykázán v pol. č. 014102.1  
položka bude čerpána dle skutečnosti a se souhlasem TDI</t>
  </si>
  <si>
    <t>vozovka: 950,0*1,2*0,4=456,000 [A] 
dlážděná krajnice: 61,0*1,05*0,4=25,620 [B] 
Celkem: A+B=481,620 [C]</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</si>
  <si>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</si>
  <si>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12911</t>
  </si>
  <si>
    <t>ČIŠTĚNÍ VOZOVEK OD NÁNOSU</t>
  </si>
  <si>
    <t>M2</t>
  </si>
  <si>
    <t>průběžné a závěrečné</t>
  </si>
  <si>
    <t>950*4=3 800,000 [A]</t>
  </si>
  <si>
    <t>Součástí položky je vodorovná a svislá doprava, přemístění, přeložení, manipulace s materiálem a uložení na skládku.  
 Nezahrnuje poplatek za skládku, který se vykazuje v položce 0141** (s výjimkou malého množství  materiálu, kde je možné poplatek zahrnout do jednotkové ceny položky – tento fakt musí být uveden v doplňujícím textu k položce)</t>
  </si>
  <si>
    <t>12920</t>
  </si>
  <si>
    <t>ČIŠTĚNÍ KRAJNIC OD NÁNOSU</t>
  </si>
  <si>
    <t>tl. 150mm  
včetně odvozu bez ohledu na vzdálenost (skládka zvolena zhotovitelem) a uložení na skládku, poplatek za skládku vykázán v pol. č. 014102.1  
plochy jsou odečteny digitálně ze situace</t>
  </si>
  <si>
    <t>10,0*0,15=1,500 [A]</t>
  </si>
  <si>
    <t>- vodorovná a svislá doprava, přemístění, přeložení, manipulace s výkopkem a uložení na skládku (bez poplatku)</t>
  </si>
  <si>
    <t>13173</t>
  </si>
  <si>
    <t>HLOUBENÍ JAM ZAPAŽ I NEPAŽ TŘ. I</t>
  </si>
  <si>
    <t>pro UV a šachty  
včetně odvozu, uložení na skládku je vykázáno v pol. č. 17120, poplatek za skládku vykázán v pol. č. 014102.1</t>
  </si>
  <si>
    <t>UV: 1*1*1,2*(10+1)-0,5*0,5*1,2*6=11,400 [A] 
nové šachty: 1,8*1,8*1,9*3=18,468 [B] 
odstranění šachty km 3,275: 1,6*1,6*1,6-1*1*1,6=2,496 [C] 
Celkem: A+B+C=32,364 [D]</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</si>
  <si>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</si>
  <si>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</si>
  <si>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</si>
  <si>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pro přípojky UV a pro odstranění stávajících přípojek  
včetně odvozu, uložení na skládku je vykázáno v pol. č. 17120, poplatek za skládku vykázán v pol. č. 014102.1</t>
  </si>
  <si>
    <t>nové přípojky: (49+35+5)*0,8*1,2=85,440 [A] 
odstranění: 42*0,8*1,2-3,14*0,15*0,15*42=37,353 [B] 
Celkem: A+B=122,793 [C]</t>
  </si>
  <si>
    <t>17120</t>
  </si>
  <si>
    <t>ULOŽENÍ SYPANINY DO NÁSYPŮ A NA SKLÁDKY BEZ ZHUTNĚNÍ</t>
  </si>
  <si>
    <t>uložení materiálu na skládku  
hodnota "A" bude čerpána dle skutečnosti a se souhlasem TDI</t>
  </si>
  <si>
    <t>pol. 12373: 481,62=481,620 [A] 
pol. 13173: 32,364=32,364 [B] 
pol. 13273: 122,793=122,793 [C] 
Celkem: A+B+C=636,777 [D]</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</si>
  <si>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</si>
  <si>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20</t>
  </si>
  <si>
    <t>17180</t>
  </si>
  <si>
    <t>ULOŽENÍ SYPANINY DO NÁSYPŮ Z NAKUPOVANÝCH MATERIÁLŮ</t>
  </si>
  <si>
    <t>ŠDA 0/63 pro sanaci AZ tl. 0,4m v případě nedodržení Edef  
 položka bude čerpána dle skutečnosti a se souhlasem TDI</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</si>
  <si>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</si>
  <si>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</si>
  <si>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</si>
  <si>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zásyp po realizaci přípojek a po odstranění stávajících přípojek, včetně zhutnění, materiál vhodný do násypů dle ČSN 73 6133</t>
  </si>
  <si>
    <t>nové: (49+35+5)*0,8*1,2-0,1*0,1*3,14*49-0,125*0,125*3,14*35-0,15*0,15*3,14*5-(49+35+5)*0,15=68,481 [A] 
odstranění: 42*0,8*1,2=40,320 [B] 
Celkem: A+B=108,801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</si>
  <si>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</si>
  <si>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jámy po odstranění šachty, včetně zhutnění, materiál vhodný do násypů dle ČSN 73 6133</t>
  </si>
  <si>
    <t>1,6*1,6*1,6=4,096 [A]</t>
  </si>
  <si>
    <t>18110</t>
  </si>
  <si>
    <t>ÚPRAVA PLÁNĚ SE ZHUTNĚNÍM V HORNINĚ TŘ. I</t>
  </si>
  <si>
    <t>vozovka: 950,0*1,2=1 140,000 [A] 
chodníky: (66+4)*1,05=73,500 [B] 
dlážděné krajnice: 61*1,05=64,050 [C] 
Celkem: A+B+C=1 277,550 [D]</t>
  </si>
  <si>
    <t>položka zahrnuje úpravu pláně včetně vyrovnání výškových rozdílů. Míru zhutnění určuje projekt.</t>
  </si>
  <si>
    <t>Základy</t>
  </si>
  <si>
    <t>21197</t>
  </si>
  <si>
    <t>OPLÁŠTĚNÍ ODVODŇOVACÍCH ŽEBER Z GEOTEXTILIE</t>
  </si>
  <si>
    <t>separační geotextilie min. 300g/m2  (mech. odolnost proti protlačení min. 3kN)  
opláštění drenáže</t>
  </si>
  <si>
    <t>(75+66+9+41)*2,0=382,000 [A]</t>
  </si>
  <si>
    <t>položka zahrnuje dodávku předepsané geotextilie, mimostaveništní a vnitrostaveništní dopravu a její uložení včetně potřebných přesahů (nezapočítávají se do výměry)</t>
  </si>
  <si>
    <t>25</t>
  </si>
  <si>
    <t>212645</t>
  </si>
  <si>
    <t>TRATIVODY KOMPL Z TRUB Z PLAST HM DN DO 200MM, RÝHA TŘ I</t>
  </si>
  <si>
    <t>plastové drenážní potrubí DN 160 SN 8 do bet. lože tl. min. 100mm, výplň z kameniva frakce 8/16  
včetně zemních prací, včetně odvozu vykopaného materiálu, uložení na skládku a poplatku za skládku  
včetně napojení do UV</t>
  </si>
  <si>
    <t>75+66+9+41=191,000 [A]</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</si>
  <si>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</si>
  <si>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26</t>
  </si>
  <si>
    <t>21461</t>
  </si>
  <si>
    <t>SEPARAČNÍ GEOTEXTILIE</t>
  </si>
  <si>
    <t>separační geotextilie min. 300g/m2  (mech. odolnost proti protlačení min. 3kN)  
uložena na zemní pláň, či parapláň v případě sanace AZ</t>
  </si>
  <si>
    <t>vozovka: 950,0*1,2*1,2=1 368,000 [A] 
dlážděné krajnice: 61*1,05*1,2=76,860 [B] 
Celkem: A+B=1 444,860 [C]</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</si>
  <si>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</si>
  <si>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27</t>
  </si>
  <si>
    <t>272315</t>
  </si>
  <si>
    <t>ZÁKLADY Z PROSTÉHO BETONU DO C30/37</t>
  </si>
  <si>
    <t>betonový práh C30/37-XF4</t>
  </si>
  <si>
    <t>1,5*0,6*0,8=0,720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</si>
  <si>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</si>
  <si>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Vodorovné konstrukce</t>
  </si>
  <si>
    <t>28</t>
  </si>
  <si>
    <t>451312</t>
  </si>
  <si>
    <t>PODKLADNÍ A VÝPLŇOVÉ VRSTVY Z PROSTÉHO BETONU C12/15</t>
  </si>
  <si>
    <t>podkl. beton C12/15-X0 tl. 100mm pod UV a šachty</t>
  </si>
  <si>
    <t>UV: 10*1*1*0,1=1,000 [A] 
šachty: 3*1.6*1.6*0.1=0,768 [B] 
Celkem: A+B=1,768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</si>
  <si>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</si>
  <si>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</si>
  <si>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45131A</t>
  </si>
  <si>
    <t>PODKLADNÍ A VÝPLŇOVÉ VRSTVY Z PROSTÉHO BETONU C20/25</t>
  </si>
  <si>
    <t>zabetonování UV a šachet po osazení</t>
  </si>
  <si>
    <t>UV: 1*1*1,2*(6+1)-0,5*0,5*1*10-10*1*1*0,1=4,900 [A] 
šachty: 1,8*1,8*1,9*3-3,14*0,5*0,5*1,6*3-1,6*1,6*0,25*3=12,780 [B] 
Celkem: A+B=17,680 [C]</t>
  </si>
  <si>
    <t>30</t>
  </si>
  <si>
    <t>podkladní beton C20/25nXF3 pod lomový kámen</t>
  </si>
  <si>
    <t>1,7*1,5*1,2*0,2=0,612 [A]</t>
  </si>
  <si>
    <t>31</t>
  </si>
  <si>
    <t>46251</t>
  </si>
  <si>
    <t>ZÁHOZ Z LOMOVÉHO KAMENE</t>
  </si>
  <si>
    <t>dosyp kamenem min. fr. 125</t>
  </si>
  <si>
    <t>2,5*0,75*1,0=1,875 [A]</t>
  </si>
  <si>
    <t>položka zahrnuje:  
- dodávku a zához lomového kamene předepsané frakce včetně mimostaveništní a vnitrostaveništní dopravy  
není-li v zadávací dokumentaci uvedeno jinak, jedná se o nakupovaný materiál</t>
  </si>
  <si>
    <t>32</t>
  </si>
  <si>
    <t>465512</t>
  </si>
  <si>
    <t>DLAŽBY Z LOMOVÉHO KAMENE NA MC</t>
  </si>
  <si>
    <t>odláždění lomovým kamenem na vyústění přípojky  
včetně vyspárování cementovou maltou MC25-XF4</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</si>
  <si>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</si>
  <si>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Komunikace</t>
  </si>
  <si>
    <t>33</t>
  </si>
  <si>
    <t>561401</t>
  </si>
  <si>
    <t>KAMENIVO ZPEVNĚNÉ CEMENTEM TŘ. I</t>
  </si>
  <si>
    <t>SC 0/32 C8/10 tl. 130mm</t>
  </si>
  <si>
    <t>950,0*1,05*0,13=129,675 [A]</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</si>
  <si>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</si>
  <si>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34</t>
  </si>
  <si>
    <t>56330</t>
  </si>
  <si>
    <t>VOZOVKOVÉ VRSTVY ZE ŠTĚRKODRTI</t>
  </si>
  <si>
    <t>ŠDA 0/63</t>
  </si>
  <si>
    <t>vozovka tl. 220mm: 950,0*1,2*0,22=250,800 [A] 
dlážděná krajnice tl. 210mm: 61*1,05*0,21=13,451 [B] 
Celkem: A+B=264,251 [C]</t>
  </si>
  <si>
    <t>- dodání kameniva předepsané kvality a zrnitosti  
- rozprostření a zhutnění vrstvy v předepsané tloušťce  
- zřízení vrstvy bez rozlišení šířky, pokládání vrstvy po etapách  
- nezahrnuje postřiky, nátěry</t>
  </si>
  <si>
    <t>35</t>
  </si>
  <si>
    <t>ŠDA 0/32 tl. 150mm</t>
  </si>
  <si>
    <t>chodníky: (66+4)*1,05*0,15=11,025 [A]</t>
  </si>
  <si>
    <t>36</t>
  </si>
  <si>
    <t>vyrovnávní nezpevněných sjezdů štěrkodrtí fr. 0/32</t>
  </si>
  <si>
    <t>21,0*0,05=1,050 [A]</t>
  </si>
  <si>
    <t>37</t>
  </si>
  <si>
    <t>56930</t>
  </si>
  <si>
    <t>ZPEVNĚNÍ KRAJNIC ZE ŠTĚRKODRTI</t>
  </si>
  <si>
    <t>ŠD 0/32 tl. 100mm  
plocha je odečtena digitálně ze situace</t>
  </si>
  <si>
    <t>55,0*0,1=5,500 [A]</t>
  </si>
  <si>
    <t>- dodání kameniva předepsané kvality a zrnitosti  
- rozprostření a zhutnění vrstvy v předepsané tloušťce  
- zřízení vrstvy bez rozlišení šířky, pokládání vrstvy po etapách</t>
  </si>
  <si>
    <t>38</t>
  </si>
  <si>
    <t>572123</t>
  </si>
  <si>
    <t>INFILTRAČNÍ POSTŘIK Z EMULZE DO 1,0KG/M2</t>
  </si>
  <si>
    <t>PI-C, 1,0kg/m2 po vyštěpení</t>
  </si>
  <si>
    <t>vozovka: 950,0=950,000 [A]</t>
  </si>
  <si>
    <t>- dodání všech předepsaných materiálů pro postřiky v předepsaném množství  
- provedení dle předepsaného technologického předpisu  
- zřízení vrstvy bez rozlišení šířky, pokládání vrstvy po etapách  
- úpravu napojení, ukončení</t>
  </si>
  <si>
    <t>39</t>
  </si>
  <si>
    <t>572213</t>
  </si>
  <si>
    <t>SPOJOVACÍ POSTŘIK Z EMULZE DO 0,5KG/M2</t>
  </si>
  <si>
    <t>PS-C, 0,3kg/m2 po vyštěpení</t>
  </si>
  <si>
    <t>vozovka: 950,0=950,000 [A] 
napojení: 19,5+56,5+42,5+10,5+6,5=135,500 [B] 
Celkem: A+B=1 085,500 [C]</t>
  </si>
  <si>
    <t>40</t>
  </si>
  <si>
    <t>PS-C, 0,5kg/m2 po vyštěpení</t>
  </si>
  <si>
    <t>41</t>
  </si>
  <si>
    <t>572223</t>
  </si>
  <si>
    <t>SPOJOVACÍ POSTŘIK Z EMULZE DO 1,0KG/M2</t>
  </si>
  <si>
    <t>PS-C, 0,7kg/m2 po vyštěpení</t>
  </si>
  <si>
    <t>napojení: (19,5+56,5+42,5+10,5+6,5)*0,8=108,400 [A] 
zpevněné sjezdy: 9,0=9,000 [B] 
Celkem: A+B=117,400 [C]</t>
  </si>
  <si>
    <t>42</t>
  </si>
  <si>
    <t>574A04</t>
  </si>
  <si>
    <t>ASFALTOVÝ BETON PRO OBRUSNÉ VRSTVY ACO 11+, 11S</t>
  </si>
  <si>
    <t>ACO 11+  tl. 40mm</t>
  </si>
  <si>
    <t>vozovka: 950,0*0,04=38,000 [A] 
napojení na stávající komunikace: (19,5+56,5+42,5+10,5+6,5)*0,04=5,420 [B] 
zpevněné sjezdy: 9,0*0,04=0,360 [C] 
Celkem: A+B+C=43,780 [D]</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</si>
  <si>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</si>
  <si>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43</t>
  </si>
  <si>
    <t>574C06</t>
  </si>
  <si>
    <t>ASFALTOVÝ BETON PRO LOŽNÍ VRSTVY ACL 16+, 16S</t>
  </si>
  <si>
    <t>ACL 16+ tl. 60mm</t>
  </si>
  <si>
    <t>vozovka: 950,0*0,06=57,000 [A] 
napojení na stávající komunikace: (19,5+56,5+42,5+10,5+6,5)*0,8*0,06=6,504 [B] 
Celkem: A+B=63,504 [C]</t>
  </si>
  <si>
    <t>44</t>
  </si>
  <si>
    <t>574E06</t>
  </si>
  <si>
    <t>ASFALTOVÝ BETON PRO PODKLADNÍ VRSTVY ACP 16+, 16S</t>
  </si>
  <si>
    <t>ACP 16+ tl. 50mm</t>
  </si>
  <si>
    <t>vozovka: 950,0*0,05=47,500 [A]</t>
  </si>
  <si>
    <t>45</t>
  </si>
  <si>
    <t>58222</t>
  </si>
  <si>
    <t>DLÁŽDĚNÉ KRYTY Z DROBNÝCH KOSTEK DO LOŽE Z MC</t>
  </si>
  <si>
    <t>dlážděná pojížděná krajnice z drobných kamenných kostek do bet. lože C20/25nXF3 tl. 150mm  
spáry budou vyplněny cem. maltou MC25-XF4  
bude využit stávající materiál ze stavby (viz pol. č. 11317)</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</si>
  <si>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</si>
  <si>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46</t>
  </si>
  <si>
    <t>kamenná přídlažba z drobných kamenných kostek, š. 250mm do bet. lože C20/25nXF3 tl. 150mm  
spáry budou vyplněny cem. maltou MC25-XF4  
bude využit stávající materiál ze stavby (viz pol. č. 11317)</t>
  </si>
  <si>
    <t>(15+62+35+66+26)*0,25=51,000 [A]</t>
  </si>
  <si>
    <t>47</t>
  </si>
  <si>
    <t>582611</t>
  </si>
  <si>
    <t>KRYTY Z BETON DLAŽDIC SE ZÁMKEM ŠEDÝCH TL 60MM DO LOŽE Z KAM</t>
  </si>
  <si>
    <t>chodníky, předpoklad 15% plochy výškové úpravy chodníku  
betonová dlažba šedá tl. 60mm do lože z kameniva tl. 30mm  
položka bude čerpána dle skutečnosti a se souhlasem TDI</t>
  </si>
  <si>
    <t>66*0,15=9,900 [A]</t>
  </si>
  <si>
    <t>48</t>
  </si>
  <si>
    <t>58261B</t>
  </si>
  <si>
    <t>KRYTY Z BETON DLAŽDIC SE ZÁMKEM BAREV RELIÉF TL 80MM DO LOŽE Z KAM</t>
  </si>
  <si>
    <t>varovné pásy v místě vjezdu na cyklostezku  
betonová dlažba červená reliéfní typ "parketa" (obdélníková dlažba 100x200mm) tl. 80mm do lože z kameniva tl. 40mm  
plocha je odměřena digitálně ze situace</t>
  </si>
  <si>
    <t>49</t>
  </si>
  <si>
    <t>587206</t>
  </si>
  <si>
    <t>PŘEDLÁŽDĚNÍ KRYTU Z BETONOVÝCH DLAŽDIC SE ZÁMKEM</t>
  </si>
  <si>
    <t>stávající chodník, vč. nového lože z drobného kameniva tl. 30mm</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</si>
  <si>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eventuelní doplnění plochy s použitím nového materiálu se vykazuje v položce č.582</t>
  </si>
  <si>
    <t>50</t>
  </si>
  <si>
    <t>stávající varovné pásy, vč. nového lože z drobného kameniva tl. 30mm</t>
  </si>
  <si>
    <t>51</t>
  </si>
  <si>
    <t>58910</t>
  </si>
  <si>
    <t>VÝPLŇ SPAR ASFALTEM</t>
  </si>
  <si>
    <t>napojení na stávající komunikace a podél obrubníků / přídlažby</t>
  </si>
  <si>
    <t>napojení: 7+10,5+15,5+6,5+6,5+6,5+2,5+11+6,5=72,500 [A] 
podél obrubníků / přídlažby: 261,0=261,000 [B] 
Celkem: A+B=333,500 [C]</t>
  </si>
  <si>
    <t>položka zahrnuje:  
- dodávku předepsaného materiálu  
- vyčištění a výplň spar tímto materiálem</t>
  </si>
  <si>
    <t>Potrubí</t>
  </si>
  <si>
    <t>52</t>
  </si>
  <si>
    <t>87434</t>
  </si>
  <si>
    <t>POTRUBÍ Z TRUB PLASTOVÝCH ODPADNÍCH DN DO 200MM</t>
  </si>
  <si>
    <t>přípojky DN 200 SN 12</t>
  </si>
  <si>
    <t>7+2+10,5+5+2+9,5+7+6=49,000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</si>
  <si>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</si>
  <si>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53</t>
  </si>
  <si>
    <t>87444</t>
  </si>
  <si>
    <t>POTRUBÍ Z TRUB PLASTOVÝCH ODPADNÍCH DN DO 250MM</t>
  </si>
  <si>
    <t>přípojky DN 250 SN 12</t>
  </si>
  <si>
    <t>54</t>
  </si>
  <si>
    <t>87445</t>
  </si>
  <si>
    <t>POTRUBÍ Z TRUB PLASTOVÝCH ODPADNÍCH DN DO 300MM</t>
  </si>
  <si>
    <t>přípojky DN 300 SN 12</t>
  </si>
  <si>
    <t>55</t>
  </si>
  <si>
    <t>894145</t>
  </si>
  <si>
    <t>ŠACHTY KANALIZAČNÍ Z BETON DÍLCŮ NA POTRUBÍ DN DO 300MM</t>
  </si>
  <si>
    <t>Revizní šachty z betonových skruží DN 1000 s přechodovou skruží, vyrovnávacím prstencem a kruhovým poklopem splňujícím třídu zatížení D400  
Včetně monolitického dna z betonu C30/37-XF4 s KARI sítí 8/100/100</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</si>
  <si>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</si>
  <si>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56</t>
  </si>
  <si>
    <t>89712</t>
  </si>
  <si>
    <t>VPUSŤ KANALIZAČNÍ ULIČNÍ KOMPLETNÍ Z BETONOVÝCH DÍLCŮ</t>
  </si>
  <si>
    <t>uliční vpusti o celkové stav. výšce cca 1,2m, s hloubkou odtoku 0,85m pod úrovní mříže, s rámem mříže 500x500mm, únosnost mříže D400  
každá vpusť obsahuje koš na zachycení splavenin, včetně všech dodávek a potřebných prací</t>
  </si>
  <si>
    <t>4+6=10,000 [A]</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</si>
  <si>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</si>
  <si>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57</t>
  </si>
  <si>
    <t>89923</t>
  </si>
  <si>
    <t>VÝŠKOVÁ ÚPRAVA KRYCÍCH HRNCŮ</t>
  </si>
  <si>
    <t>šoupata vodovodu a plynovodu  
položka bude čerpána dle skutečnosti</t>
  </si>
  <si>
    <t>3+3=6,000 [A]</t>
  </si>
  <si>
    <t>- položka výškové úpravy zahrnuje všechny nutné práce a materiály pro zvýšení nebo snížení zařízení (včetně nutné úpravy stávajícího povrchu vozovky nebo chodníku).</t>
  </si>
  <si>
    <t>58</t>
  </si>
  <si>
    <t>899522</t>
  </si>
  <si>
    <t>OBETONOVÁNÍ POTRUBÍ Z PROSTÉHO BETONU DO C12/15</t>
  </si>
  <si>
    <t>obetonování přípojek</t>
  </si>
  <si>
    <t>(49+35+5)*0,15=13,350 [A]</t>
  </si>
  <si>
    <t>Ostatní konstrukce a práce</t>
  </si>
  <si>
    <t>59</t>
  </si>
  <si>
    <t>914132</t>
  </si>
  <si>
    <t>DOPRAVNÍ ZNAČKY ZÁKLADNÍ VELIKOSTI OCELOVÉ FÓLIE TŘ 2 - MONTÁŽ S PŘEMÍSTĚNÍM</t>
  </si>
  <si>
    <t>zpětná montáž stávajících značek, včetně dovozu z mezideponie</t>
  </si>
  <si>
    <t>položka zahrnuje:  
- dopravu demontované značky z dočasné skládky  
- osazení a montáž značky na místě určeném projektem  
- nutnou opravu poškozených částí  
nezahrnuje dodávku značky</t>
  </si>
  <si>
    <t>60</t>
  </si>
  <si>
    <t>914133</t>
  </si>
  <si>
    <t>DOPRAVNÍ ZNAČKY ZÁKLADNÍ VELIKOSTI OCELOVÉ FÓLIE TŘ 2 - DEMONTÁŽ</t>
  </si>
  <si>
    <t>C9a, C9b, IS21c, P4  
demontáž stávajících značek, včetně odvozu na mezideponii pro zpětné osazení</t>
  </si>
  <si>
    <t>61</t>
  </si>
  <si>
    <t>914922</t>
  </si>
  <si>
    <t>SLOUPKY A STOJKY DZ Z OCEL TRUBEK DO PATKY MONTÁŽ S PŘESUNEM</t>
  </si>
  <si>
    <t>zpětná montáž sloupků stávajících značek, včetně dovozu z mezideponie</t>
  </si>
  <si>
    <t>položka zahrnuje:  
- dopravu demontovaného zařízení z dočasné skládky  
- osazení a montáž zařízení na místě určeném projektem  
- nutnou opravu poškozených částí  
nezahrnuje dodávku sloupku, stojky a upevňovacího zařízení</t>
  </si>
  <si>
    <t>62</t>
  </si>
  <si>
    <t>914923</t>
  </si>
  <si>
    <t>SLOUPKY A STOJKY DZ Z OCEL TRUBEK DO PATKY DEMONTÁŽ</t>
  </si>
  <si>
    <t>demontáž sloupků stávajících značek, včetně odvozu na mezideponii pro zpětné osazení</t>
  </si>
  <si>
    <t>63</t>
  </si>
  <si>
    <t>915111</t>
  </si>
  <si>
    <t>VODOROVNÉ DOPRAVNÍ ZNAČENÍ BARVOU HLADKÉ - DODÁVKA A POKLÁDKA</t>
  </si>
  <si>
    <t>první aplikace DZ z jednosložkové barvy</t>
  </si>
  <si>
    <t>V1a 0,125: 22*0,125=2,750 [A] 
V2b 1,5/1,5/0,25: (12+14+9+14)/2*0,25=6,125 [B] 
V4 0,125: 81*0,125=10,125 [C] 
V6a: (10,5+10)*0,5+2,5*0,25=10,875 [D] 
V9a: 0,9=0,900 [E] 
V13a: (16+20)*0,125+(8+4)*0,5=10,500 [F] 
Celkem: A+B+C+D+E+F=41,275 [G]</t>
  </si>
  <si>
    <t>položka zahrnuje:  
- dodání a pokládku nátěrového materiálu (měří se pouze natíraná plocha)  
- předznačení a reflexní úpravu</t>
  </si>
  <si>
    <t>64</t>
  </si>
  <si>
    <t>915221</t>
  </si>
  <si>
    <t>VODOR DOPRAV ZNAČ PLASTEM STRUKTURÁLNÍ NEHLUČNÉ - DOD A POKLÁDKA</t>
  </si>
  <si>
    <t>finální DZ</t>
  </si>
  <si>
    <t>65</t>
  </si>
  <si>
    <t>91551</t>
  </si>
  <si>
    <t>VODOROVNÉ DOPRAVNÍ ZNAČENÍ - PŘEDEM PŘIPRAVENÉ SYMBOLY</t>
  </si>
  <si>
    <t>značka "Dej přednost v jízdě"</t>
  </si>
  <si>
    <t>položka zahrnuje:  
- dodání a pokládku předepsaného symbolu  
- zahrnuje předznačení a reflexní úpravu</t>
  </si>
  <si>
    <t>66</t>
  </si>
  <si>
    <t>917212</t>
  </si>
  <si>
    <t>ZÁHONOVÉ OBRUBY Z BETONOVÝCH OBRUBNÍKŮ ŠÍŘ 80MM</t>
  </si>
  <si>
    <t>bet. obrubníky 80x250x1000 včetně bet. lože z betonu C20/25nXF3  
a cyklostezky a předpoklad výměny 15% délky výškové úpravy obrubníků</t>
  </si>
  <si>
    <t>12*0,15+3=4,800 [A]</t>
  </si>
  <si>
    <t>Položka zahrnuje:  
dodání a pokládku betonových obrubníků o rozměrech předepsaných zadávací dokumentací  
betonové lože i boční betonovou opěrku.</t>
  </si>
  <si>
    <t>67</t>
  </si>
  <si>
    <t>917224</t>
  </si>
  <si>
    <t>SILNIČNÍ A CHODNÍKOVÉ OBRUBY Z BETONOVÝCH OBRUBNÍKŮ ŠÍŘ 150MM</t>
  </si>
  <si>
    <t>bet. obrubníky 150x250x1000 včetně bet. lože z betonu C20/25nXF3</t>
  </si>
  <si>
    <t>28,5+21+0,15*103=64,950 [A]</t>
  </si>
  <si>
    <t>68</t>
  </si>
  <si>
    <t>bet. obrubníky 150x150x1000 včetně bet. lože z betonu C20/25nXF3</t>
  </si>
  <si>
    <t>6+5=11,000 [A]</t>
  </si>
  <si>
    <t>69</t>
  </si>
  <si>
    <t>91781</t>
  </si>
  <si>
    <t>VÝŠKOVÁ ÚPRAVA OBRUBNÍKŮ BETONOVÝCH</t>
  </si>
  <si>
    <t>obrubníky š. 150mm, včetně nového betonového lože z betonu C20/25nXF3</t>
  </si>
  <si>
    <t>57+46=103,000 [A]</t>
  </si>
  <si>
    <t>Položka výšková úprava obrub zahrnuje jejich vytrhání, očištění, manipulaci, nové betonové lože a osazení. Případné nutné doplnění novými obrubami se uvede v položkách 9172 až 9177.</t>
  </si>
  <si>
    <t>70</t>
  </si>
  <si>
    <t>obrubníky š. 80mm, včetně nového betonového lože z betonu C20/25nXF3</t>
  </si>
  <si>
    <t>3+9=12,000 [A]</t>
  </si>
  <si>
    <t>71</t>
  </si>
  <si>
    <t>919111</t>
  </si>
  <si>
    <t>ŘEZÁNÍ ASFALTOVÉHO KRYTU VOZOVEK TL DO 50MM</t>
  </si>
  <si>
    <t>položka zahrnuje řezání vozovkové vrstvy v předepsané tloušťce, včetně spotřeby vody</t>
  </si>
  <si>
    <t>72</t>
  </si>
  <si>
    <t>96687</t>
  </si>
  <si>
    <t>VYBOURÁNÍ ULIČNÍCH VPUSTÍ KOMPLETNÍCH</t>
  </si>
  <si>
    <t>včetně odvozu, uložení na skládku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</si>
  <si>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</si>
  <si>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73</t>
  </si>
  <si>
    <t>96688</t>
  </si>
  <si>
    <t>VYBOURÁNÍ KANALIZAČ ŠACHET KOMPLETNÍCH</t>
  </si>
  <si>
    <t>74</t>
  </si>
  <si>
    <t>969245</t>
  </si>
  <si>
    <t>VYBOURÁNÍ POTRUBÍ DN DO 300MM KANALIZAČ</t>
  </si>
  <si>
    <t>odstranění stávajících přípojek  
včetně odvozu, uložení na skládku a poplatku za skládku</t>
  </si>
  <si>
    <t>16+5+5+16=42,000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</si>
  <si>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</si>
  <si>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191</t>
  </si>
  <si>
    <t>Dopravně inženýrské opatření - Objížďka provizorní cesta</t>
  </si>
  <si>
    <t>pol. č. 11348.B: 1,92=1,920 [A] 
pol. č. 11351: 1,8*0,15*0,3=0,081 [B] 
pol. č. 11352: 22,45*0,25*0,35=1,964 [C] 
Celkem m3: A+B+C=3,965 [D] 
Celkem t: D*2,3=9,120 [E]</t>
  </si>
  <si>
    <t>02720</t>
  </si>
  <si>
    <t>POMOC PRÁCE ZŘÍZ NEBO ZAJIŠŤ REGULACI A OCHRANU DOPRAVY</t>
  </si>
  <si>
    <t>Projednání DIO pro záležitosti zajištění dopravy během stavby s příslušným správním orgánem a dotčenými orgány státní správy a ostatními dotčenými subjekty.  
Včetně vyřízení / projednání.</t>
  </si>
  <si>
    <t>Dopravně inženýrská opatření dle PD, provizorní dopravní značení - kompletní, pronájem    
vč. patních desek, sloupků, kontroly, údržby a případné obnovy v době trvání stavby, přemístění v rámci stavby, odstranění a odvozu po skončení stavby    
Délka výstavby dle technických podmínek zadavatele.    
KPL = stavba   
Předpoklad použití DZ:    
2x A15, 3x B1, 4x B13, 2x B28, 19x B29, 1x C2C, 3x E3a, 4x E12, 3x E13, 1x IP10a, 2x IP10b, 11x IS11b, 17x IS11c, 1x P4, 1x P6, 5x IS11a, 2x IP22, 3x Z2, cca 10x Z4, 3x S7</t>
  </si>
  <si>
    <t>11348</t>
  </si>
  <si>
    <t>ODSTRANĚNÍ KRYTU ZPEVNĚNÝCH PLOCH Z DLAŽDIC VČETNĚ PODKLADU</t>
  </si>
  <si>
    <t>odstranění bet. dlaždic tl. 60mm  
včetně odvozu na mezideponii zhotovitele pro zpětné využití (viz pol. č. 582611)  
plocha je odměřena digitálně ze situace</t>
  </si>
  <si>
    <t>16*0,09=1,440 [A]</t>
  </si>
  <si>
    <t>odstranění bet. dlaždic tl. 80mm  
včetně odvozu bez ohledu na vzdálenost (skládka zvolena zhotovitelem) a uložení na skládku, poplatek za skládku vykázán v pol. č. 014102  
plocha je odměřena digitálně ze situace</t>
  </si>
  <si>
    <t>16*0,12=1,920 [A]</t>
  </si>
  <si>
    <t>obrubníky š. 150mm  
včetně odvozu a uložení na skládku, poplatek za skládku je vykázán v pol. 014102</t>
  </si>
  <si>
    <t>vč. nového lože z drobného kameniva tl. 30mm  
materiál bude využit z pol. č. 11348.A  
včetně dovozu materiálu z mezideponie zhotovitele</t>
  </si>
  <si>
    <t>582612</t>
  </si>
  <si>
    <t>KRYTY Z BETON DLAŽDIC SE ZÁMKEM ŠEDÝCH TL 80MM DO LOŽE Z KAM</t>
  </si>
  <si>
    <t>betonová dlažba šedá tl. 80mm do lože z kameniva tl. 40mm</t>
  </si>
  <si>
    <t>91782</t>
  </si>
  <si>
    <t>VÝŠKOVÁ ÚPRAVA OBRUBNÍKŮ KAMENNÝCH</t>
  </si>
  <si>
    <t>včetně nového betonového lože z betonu C20/25nXF3</t>
  </si>
  <si>
    <t>2*8=16,000 [A]</t>
  </si>
  <si>
    <t>SO 201</t>
  </si>
  <si>
    <t>most ev.č. 404-004</t>
  </si>
  <si>
    <t>Základní rozpočet 404-004</t>
  </si>
  <si>
    <t>kámen, železobeton, ochr.omítka izolace</t>
  </si>
  <si>
    <t>materiál dle položek: 
966137:  45,516 m3 
966167 : 14,141  m3  
97816:      2,820  m3 
2,4*(45,516+14,141+2,820)=149,945 [A]</t>
  </si>
  <si>
    <t>podkladní vrstvy stmelené asfaltem, materál z frézování</t>
  </si>
  <si>
    <t>materiál dle položek: 
113337 :  11,130 m3 
113727 :    8,250  m3  
2,2*(11,130+8,250)=42,636 [A]</t>
  </si>
  <si>
    <t>zemina</t>
  </si>
  <si>
    <t>materiál dle položek: 
113327 :   7,671 m3  
113326 :   52,613 m3 
122737 :     5,000 m3 
12960 :    13,852 m3 
131737:    99,538 m3 
2,0*(7,671+52,613+5,0+13,852+99,538)=357,348 [A]</t>
  </si>
  <si>
    <t>D</t>
  </si>
  <si>
    <t>poplatky za uložení mostní izolace</t>
  </si>
  <si>
    <t>145,15*0,005*2,2=1,597 [A]</t>
  </si>
  <si>
    <t>02851</t>
  </si>
  <si>
    <t>PRŮZKUMNÉ PRÁCE DIAGNOSTIKY KONSTRUKCÍ NA POVRCHU</t>
  </si>
  <si>
    <t>KČ</t>
  </si>
  <si>
    <t>doplňková diagnostika - zjištění výztužení trámů, krajních nosníků a desky NK, bude čerpáno se souhlasem investora</t>
  </si>
  <si>
    <t>113177</t>
  </si>
  <si>
    <t>ODSTRAN KRYTU ZPEVNĚNÝCH PLOCH Z DLAŽEB KOSTEK, ODVOZ DO 16KM</t>
  </si>
  <si>
    <t>odstranění dlažebních kostek tl, 100mm vč, očištění (s odvozem na skládku KSUSV Jihava)</t>
  </si>
  <si>
    <t>(13,105+178,660)*0,1=19,177 [A]</t>
  </si>
  <si>
    <t>113327</t>
  </si>
  <si>
    <t>ODSTRAN PODKL ZPEVNĚNÝCH PLOCH Z KAMENIVA NESTMEL, ODVOZ DO 16KM</t>
  </si>
  <si>
    <t>tl. 250 a 400mm na předmostí, vč. odvozu, uložení na skládku</t>
  </si>
  <si>
    <t>74,20*0,25+85,158*0,4=52,613 [A]</t>
  </si>
  <si>
    <t>pískové lože tl.40mm pod dlažebními kostkami, vč. odvozu a uložení na skládku</t>
  </si>
  <si>
    <t>(13,105+178,660)*0,04=7,671 [A]</t>
  </si>
  <si>
    <t>113337</t>
  </si>
  <si>
    <t>ODSTRAN PODKL ZPEVNĚNÝCH PLOCH S ASFALT POJIVEM, ODVOZ DO 16KM</t>
  </si>
  <si>
    <t>podkladní asfalt. vrstvy, tl. 150 mm, v celém prostoru úpravy komunikace, vč. odvozu na skládku do 20 km</t>
  </si>
  <si>
    <t>74,20*0,15=11,130 [A]</t>
  </si>
  <si>
    <t>11352A</t>
  </si>
  <si>
    <t>ODSTRANĚNÍ CHODNÍKOVÝCH A SILNIČNÍCH OBRUBNÍKŮ BETONOVÝCH - BEZ DOPRAVY</t>
  </si>
  <si>
    <t>obrubník k nástupišti před mostem dl.7,0 m, doprava vykázána v další položce</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</si>
  <si>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</si>
  <si>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11352B</t>
  </si>
  <si>
    <t>ODSTRANĚNÍ CHODNÍKOVÝCH A SILNIČNÍCH OBRUBNÍKŮ BETONOVÝCH - DOPRAVA</t>
  </si>
  <si>
    <t>TKM</t>
  </si>
  <si>
    <t>obrubníky 7,0 před mostem, odvoz na skládku do 16km</t>
  </si>
  <si>
    <t>0,038*7,0*2,3*16=9,789 [A]</t>
  </si>
  <si>
    <t>Položka zahrnuje samostatnou dopravu suti a vybouraných hmot. Množství se určí jako součin hmotnosti [t] a požadované vzdálenosti [km].</t>
  </si>
  <si>
    <t>113727</t>
  </si>
  <si>
    <t>FRÉZOVÁNÍ ZPEVNĚNÝCH PLOCH ASFALTOVÝCH, ODVOZ DO 16KM</t>
  </si>
  <si>
    <t>tl. 100 mm, od začátku po konec upravovaného úseku, vč. odvozu na skládku</t>
  </si>
  <si>
    <t>(74,20+8,30)*0,1=8,250 [A]</t>
  </si>
  <si>
    <t>11525</t>
  </si>
  <si>
    <t>PŘEVEDENÍ VODY POTRUBÍM DN 600 NEBO ŽLABY R.O. DO 2,0M</t>
  </si>
  <si>
    <t>dočasné převedení potoka zatrubněním DN600, včetně odstranění</t>
  </si>
  <si>
    <t>Položka převedení vody na povrchu zahrnuje zřízení, udržování a odstranění příslušného zařízení. Převedení vody se uvádí buď průměrem potrubí (DN) nebo délkou rozvinutého obvodu žlabu (r.o.).</t>
  </si>
  <si>
    <t>121104</t>
  </si>
  <si>
    <t>SEJMUTÍ ORNICE NEBO LESNÍ PŮDY S ODVOZEM DO 5KM</t>
  </si>
  <si>
    <t>na přilehlých svazích řeky kolem křídel, vč,odvozu a uložení na mezideponii</t>
  </si>
  <si>
    <t>(3,37+2,50)*0,15=0,881 [A]</t>
  </si>
  <si>
    <t>položka zahrnuje sejmutí ornice bez ohledu na tloušťku vrstvy a její vodorovnou dopravu  
nezahrnuje uložení na trvalou skládku</t>
  </si>
  <si>
    <t>122737</t>
  </si>
  <si>
    <t>ODKOPÁVKY A PROKOPÁVKY OBECNÉ TŘ. I, ODVOZ DO 16KM</t>
  </si>
  <si>
    <t>ručně provedený odkop nad kabelem CETIN, vč.odvozu  a uložení na skládku</t>
  </si>
  <si>
    <t>1,0*2,5*2=5,000 [A]</t>
  </si>
  <si>
    <t>12960</t>
  </si>
  <si>
    <t>ČIŠTĚNÍ VODOTEČÍ A MELIORAČ KANÁLŮ OD NÁNOSŮ</t>
  </si>
  <si>
    <t>vyčištění dna potoka od nánosů v délce úpravy, prům. tloušťka 0,1 m, vč. odvozu do 16 km  a uložení na skládku</t>
  </si>
  <si>
    <t>138,516*0,1=13,852 [A]</t>
  </si>
  <si>
    <t>131737</t>
  </si>
  <si>
    <t>HLOUBENÍ JAM ZAPAŽ I NEPAŽ TŘ. I, ODVOZ DO 16KM</t>
  </si>
  <si>
    <t>výkop stavební jámy za ruby opěr, zemina s odvozem na skládku</t>
  </si>
  <si>
    <t>43,488+56,05=99,538 [A]</t>
  </si>
  <si>
    <t>zásyp do úrovně PE folie, zemina vhodná dle ČSN 73 6244, Id=0,9</t>
  </si>
  <si>
    <t>0,332*41,0=13,612 [A]</t>
  </si>
  <si>
    <t>ochranný zásyp za rubem opěr tl, 0,60 m, ŠD fr, 0-32, Id=min, 0,85</t>
  </si>
  <si>
    <t>0,481*41,0=19,721 [A]</t>
  </si>
  <si>
    <t>přechodová oblast pod přechodovým klínem, materiál velmi vhodný do násypu dle ČSN 73 6244, hutněný na  Id&gt;0,9</t>
  </si>
  <si>
    <t>0,951*41,0=38,991 [A]</t>
  </si>
  <si>
    <t>17750</t>
  </si>
  <si>
    <t>ZEMNÍ HRÁZKY ZE ZEMIN NEPROPUSTNÝCH</t>
  </si>
  <si>
    <t>zřízení a odstranění těsnících hrázek z pytlů s pískem pro sanaci opěr v korytě potoka, vč. těsnění fólií (32,0m2)</t>
  </si>
  <si>
    <t>2,23*(4,5+6,5)=24,530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</si>
  <si>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</si>
  <si>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18090</t>
  </si>
  <si>
    <t>VŠEOBECNÉ ÚPRAVY OSTATNÍCH PLOCH</t>
  </si>
  <si>
    <t>vyčištění v ploše dočasného záboru</t>
  </si>
  <si>
    <t>Všeobecné úpravy musí zahrnovat úpravu území po uskutečnění stavby, tak jak je požadováno v zadávací dokumentaci s výjimkou těch prací, pro které jsou uvedeny samostatné položky.</t>
  </si>
  <si>
    <t>dno stavební jámy, vozovková pláň</t>
  </si>
  <si>
    <t>36,70+95,80=132,500 [A]</t>
  </si>
  <si>
    <t>18130</t>
  </si>
  <si>
    <t>ÚPRAVA PLÁNĚ BEZ ZHUTNĚNÍ</t>
  </si>
  <si>
    <t>srovnání a přesvahování přilehlých svahů řeky kolem křídel</t>
  </si>
  <si>
    <t>položka zahrnuje úpravu pláně včetně vyrovnání výškových rozdílů</t>
  </si>
  <si>
    <t>18222</t>
  </si>
  <si>
    <t>ROZPROSTŘENÍ ORNICE VE SVAHU V TL DO 0,15M</t>
  </si>
  <si>
    <t>položka zahrnuje:  
nutné přemístění ornice z dočasných skládek vzdálených do 50m  
rozprostření ornice v předepsané tloušťce ve svahu přes 1:5</t>
  </si>
  <si>
    <t>18241</t>
  </si>
  <si>
    <t>ZALOŽENÍ TRÁVNÍKU RUČNÍM VÝSEVEM</t>
  </si>
  <si>
    <t>osetí travním semenem v ploše dočasného záboru</t>
  </si>
  <si>
    <t>Zahrnuje dodání předepsané travní směsi, její výsev na ornici, zalévání, první pokosení, to vše bez ohledu na sklon terénu</t>
  </si>
  <si>
    <t>21263</t>
  </si>
  <si>
    <t>TRATIVODY KOMPLET Z TRUB Z PLAST HMOT DN DO 150MM</t>
  </si>
  <si>
    <t>drenáž za rubem opěr, DN150, vč. vyústění zpevnění kolem křídel</t>
  </si>
  <si>
    <t>21,0+25,0=46,000 [A]</t>
  </si>
  <si>
    <t>21341</t>
  </si>
  <si>
    <t>DRENÁŽNÍ VRSTVY Z PLASTBETONU (PLASTMALTY)</t>
  </si>
  <si>
    <t>odvodnění izolace pod obrubou, nad trubičkami</t>
  </si>
  <si>
    <t>0,180+0,048=0,228 [A]</t>
  </si>
  <si>
    <t>Položka zahrnuje:  
- dodávku předepsaného materiálu pro drenážní vrstvu, včetně mimostaveništní a vnitrostaveništní dopravy  
- provedení drenážní vrstvy předepsaných rozměrů a předepsaného tvaru</t>
  </si>
  <si>
    <t>261416</t>
  </si>
  <si>
    <t>VRTY PRO KOTV, INJEKT, MIKROPIL NA POVRCHU TŘ IV D DO 80MM</t>
  </si>
  <si>
    <t>vrty prům. 60mm v NK pro odvodňovací trubičky</t>
  </si>
  <si>
    <t>4*0,16=0,640 [A]</t>
  </si>
  <si>
    <t>položka zahrnuje:  
přemístění, montáž a demontáž vrtných souprav  
svislou dopravu zeminy z vrtu  
vodorovnou dopravu zeminy bez uložení na skládku  
případně nutné pažení dočasné (včetně odpažení) i trvalé</t>
  </si>
  <si>
    <t>26144</t>
  </si>
  <si>
    <t>VRTY PRO KOTVENÍ, INJEKTÁŽ A MIKROPILOTY NA POVRCHU TŘ. IV D DO 200MM</t>
  </si>
  <si>
    <t>otvory prům. 200mm pro vyústění drenáže v kamenných opěrách (2ks dl. 1,0m)</t>
  </si>
  <si>
    <t>261614</t>
  </si>
  <si>
    <t>VRTY PRO KOTVENÍ A INJEKTÁŽ TŘ VI NA POVRCHU D DO 35MM</t>
  </si>
  <si>
    <t>otvory prům. 30mm, dl. 200mm a 400mm, pro trny prům. 14mm - kotvení spádového betonu a závěrné zídky, trny v roztečích 200 a 300 mm (2x334 v NK a 4x50+74 v závěrných zídkách a na křídlech)</t>
  </si>
  <si>
    <t>668*0,15+274*0,4=209,800 [A]</t>
  </si>
  <si>
    <t>285392</t>
  </si>
  <si>
    <t>DODATEČNÉ KOTVENÍ VLEPENÍM BETONÁŘSKÉ VÝZTUŽE D DO 16MM DO VRTŮ</t>
  </si>
  <si>
    <t>spřažovací trny (kotevní) do NK opěr a křídel (2x334 v NK a 4x50+74 v závěrných zídkách a na křídlech), tvar L, prům. 14mm, vč. vlepení do vývrtů prům. 30mm</t>
  </si>
  <si>
    <t>2*334+4*50+74=942,000 [A]</t>
  </si>
  <si>
    <t>Položka zahrnuje:  
dodání výztuže předepsaného profilu a předepsané délky (do 600mm)  
provedení vrtu předepsaného profilu a předepsané délky (do 300mm)  
vsunutí výztuže do vyvrtaného profilu a její zalepení předepsaným pojivem  
případně nutné lešení</t>
  </si>
  <si>
    <t>289325</t>
  </si>
  <si>
    <t>STŘÍKANÝ ŽELEZOBETON DO C30/37</t>
  </si>
  <si>
    <t>C 30/37 XF2, sanace rubu opěr a křídel stříkaným betonem v tl. 100mm, vč. uhlazení povrchu</t>
  </si>
  <si>
    <t>1,9*(17,0+22,0)*0,1=7,410 [A]</t>
  </si>
  <si>
    <t>289366</t>
  </si>
  <si>
    <t>VÝZTUŽ STŘÍKANÉHO BETONU Z KARI SITÍ</t>
  </si>
  <si>
    <t>výztuž rubu opěr, KARI sítě 6/6-150/150 (18,2kg/KUS) - 80kg/m3, vč. uchycení na samorozpěrné kotvy</t>
  </si>
  <si>
    <t>7,41*80/1000=0,593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</si>
  <si>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</si>
  <si>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28997</t>
  </si>
  <si>
    <t>OPLÁŠTĚNÍ (ZPEVNĚNÍ) Z GEOTEXTILIE A GEOMŘÍŽOVIN</t>
  </si>
  <si>
    <t>geomřížovina ve vozovce nad spárou NK x klín</t>
  </si>
  <si>
    <t>(15,0+16,0)*1,0=31,000 [A]</t>
  </si>
  <si>
    <t>Položka zahrnuje:  
- dodávku předepsané geotextilie nebo geomřížoviny  
- úpravu, očištění a ochranu podkladu  
- přichycení k podkladu, případně zatížení  
- úpravy spojů a zajištění okrajů  
- úpravy pro odvodnění  
- nutné přesahy  
- mimostaveništní a vnitrostaveništní dopravu</t>
  </si>
  <si>
    <t>289971</t>
  </si>
  <si>
    <t>OPLÁŠTĚNÍ (ZPEVNĚNÍ) Z GEOTEXTILIE</t>
  </si>
  <si>
    <t>oboustranná ochrana těsnící PE fólie, geotextilie hm. min. 600 g/m2</t>
  </si>
  <si>
    <t>66,3*2=132,600 [A]</t>
  </si>
  <si>
    <t>28999</t>
  </si>
  <si>
    <t>OPLÁŠTĚNÍ (ZPEVNĚNÍ) Z FÓLIE</t>
  </si>
  <si>
    <t>těsnící PE fólie v přech,oblasti</t>
  </si>
  <si>
    <t>1,70*(17,0+22,0)=66,300 [A]</t>
  </si>
  <si>
    <t>Položka zahrnuje:  
- dodávku předepsané fólie  
- úpravu, očištění a ochranu podkladu  
- přichycení k podkladu, případně zatížení  
- úpravy spojů a zajištění okrajů  
- úpravy pro odvodnění  
- nutné přesahy  
- mimostaveništní a vnitrostaveništní dopravu</t>
  </si>
  <si>
    <t>Svislé konstrukce</t>
  </si>
  <si>
    <t>31717</t>
  </si>
  <si>
    <t>KOVOVÉ KONSTRUKCE PRO KOTVENÍ ŘÍMSY</t>
  </si>
  <si>
    <t>KG</t>
  </si>
  <si>
    <t>vč. vývrtů a vlepení, 34 ks - 6,5kg/ks</t>
  </si>
  <si>
    <t>34*6,5=221,000 [A]</t>
  </si>
  <si>
    <t>Položka zahrnuje dodávku (výrobu) kotevního prvku předepsaného tvaru a jeho osazení do předepsané polohy včetně nezbytných prací (vrty, zálivky apod.)</t>
  </si>
  <si>
    <t>317325</t>
  </si>
  <si>
    <t>ŘÍMSY ZE ŽELEZOBETONU DO C30/37</t>
  </si>
  <si>
    <t>chodník a římsa, C30/37 XF4</t>
  </si>
  <si>
    <t>6,188+6,231=12,419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</si>
  <si>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</si>
  <si>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obnova betonové plochy u schodů do koryta potoka, vč. výztuže Kari sítí 6/6-150/150 - 20 kg, C30/37 XF4</t>
  </si>
  <si>
    <t>3,5*1,0*0,2=0,700 [A]</t>
  </si>
  <si>
    <t>317365</t>
  </si>
  <si>
    <t>VÝZTUŽ ŘÍMS Z OCELI 10505, B500B</t>
  </si>
  <si>
    <t>výztuž chodníků a říms, odhad 200 kg/m3</t>
  </si>
  <si>
    <t>12,419*200/1000=2,484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</si>
  <si>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</si>
  <si>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327212</t>
  </si>
  <si>
    <t>ZDI OPĚRNÉ, ZÁRUBNÍ, NÁBŘEŽNÍ Z LOMOVÉHO KAMENE NA MC</t>
  </si>
  <si>
    <t>dozdění křídla OP2 na vtoku a výtoku, tl.500mm z lom.kamene</t>
  </si>
  <si>
    <t>5,700+0,500=6,200 [A]</t>
  </si>
  <si>
    <t>položka zahrnuje dodávku a osazení lomového kamene, jeho výběr a případnou úpravu, dodávku předepsané malty, spárování.</t>
  </si>
  <si>
    <t>drenáž za opěrami - spádovaný podklad</t>
  </si>
  <si>
    <t>0,105*46,0=4,830 [A]</t>
  </si>
  <si>
    <t>457325</t>
  </si>
  <si>
    <t>VYROVNÁVACÍ A SPÁDOVÝ ŽELEZOBETON C30/37</t>
  </si>
  <si>
    <t>C 30/37 XF1, spádová deska, rozšíření průvlaku pod římsu, záv.zídka</t>
  </si>
  <si>
    <t>11,180+0,25+2,406=13,836 [A]</t>
  </si>
  <si>
    <t>45734</t>
  </si>
  <si>
    <t>VYROVNÁVACÍ A SPÁD BETON ZVLÁŠTNÍ (PLASTBETON)</t>
  </si>
  <si>
    <t>spádová vrstva v úžlabí a pod římsou z plastbetonu, 25% objemu vyrov. betonu, bude účtováno podle skutečnosti se souhlasem investora</t>
  </si>
  <si>
    <t>13,836*0,25=3,459 [A]</t>
  </si>
  <si>
    <t>položka zahrnuje:  
- dodání zvláštního betonu (plastbetonu) předepsané kvality a jeho rozprostření v předepsané tloušťce a v předepsaném tvaru</t>
  </si>
  <si>
    <t>457366</t>
  </si>
  <si>
    <t>VÝZTUŽ VYROVNÁVACÍHO A SPÁDOVÉHO BETONU Z KARI SÍTÍ</t>
  </si>
  <si>
    <t>výztuž spádové desky, odhad 180 kg/m3</t>
  </si>
  <si>
    <t>13,836*180/1000=2,490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</si>
  <si>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povrchovou antikorozní úpravu výztuže,  
- separaci výztuže</t>
  </si>
  <si>
    <t>45831</t>
  </si>
  <si>
    <t>VÝPLŇ ZA OPĚRAMI A ZDMI Z PROSTÉHO BETONU</t>
  </si>
  <si>
    <t>C 25/30 XF2, přechodové klíny</t>
  </si>
  <si>
    <t>1,44*(17,2+22,0)=56,448 [A]</t>
  </si>
  <si>
    <t>45860</t>
  </si>
  <si>
    <t>VÝPLŇ ZA OPĚRAMI A ZDMI Z MEZEROVITÉHO BETONU</t>
  </si>
  <si>
    <t>obetonování drenáže mezerovitým betonem</t>
  </si>
  <si>
    <t>(21,0+25,0)*0,3*0,3=4,140 [A]</t>
  </si>
  <si>
    <t>položka zahrnuje:  
- dodávku mezerovitého betonu předepsané kvality a zásyp se zhutněním včetně mimostaveništní a vnitrostaveništní dopravy</t>
  </si>
  <si>
    <t>nově budované zpevnění dna koryta potoka, obnova svahu kolem vyústění uliční vpusti, celk. tl. 300mm, C 25/30</t>
  </si>
  <si>
    <t>(137,97+13,75)*0,30=45,516 [A]</t>
  </si>
  <si>
    <t>46731</t>
  </si>
  <si>
    <t>STUPNĚ A PRAHY VODNÍCH KORYT Z PROSTÉHO BETONU</t>
  </si>
  <si>
    <t>příčné prahy, podélné prahy kolem stěn koryta, beton prokládaný kamenem</t>
  </si>
  <si>
    <t>0,5*0,7*(4,2+5,4)+2*25,0*0,25*0,3=7,110 [A]</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</si>
  <si>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</si>
  <si>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56333</t>
  </si>
  <si>
    <t>VOZOVKOVÉ VRSTVY ZE ŠTĚRKODRTI TL. DO 150MM</t>
  </si>
  <si>
    <t>vozovka mimo most ŠD, tl. 150 mm</t>
  </si>
  <si>
    <t>56334</t>
  </si>
  <si>
    <t>VOZOVKOVÉ VRSTVY ZE ŠTĚRKODRTI TL. DO 200MM</t>
  </si>
  <si>
    <t>vozovka mimo most, podkladní vrstva chodníku před mostem, ŠD, tl. 200 mm</t>
  </si>
  <si>
    <t>72,870+77,066=149,936 [A]</t>
  </si>
  <si>
    <t>572121</t>
  </si>
  <si>
    <t>INFILTRAČNÍ POSTŘIK ASFALTOVÝ DO 1,0KG/M2</t>
  </si>
  <si>
    <t>1,0 kg/m2</t>
  </si>
  <si>
    <t>72,87+77,066=149,936 [A]</t>
  </si>
  <si>
    <t>572211</t>
  </si>
  <si>
    <t>SPOJOVACÍ POSTŘIK Z ASFALTU DO 0,5KG/M2</t>
  </si>
  <si>
    <t>pod ACO 11+, pod ACL 16+, 0,50 kg/m2</t>
  </si>
  <si>
    <t>186,042+114,564+71,213=371,819 [A]</t>
  </si>
  <si>
    <t>572741</t>
  </si>
  <si>
    <t>ASFALTOVÝ NÁTĚR VOZOVKY</t>
  </si>
  <si>
    <t>vodonepropustný nátěr vozovky š. 500 mm podél obrubníků (asfaltová suspenze)</t>
  </si>
  <si>
    <t>(14,70+14,30)*0,5=14,500 [A]</t>
  </si>
  <si>
    <t>- dodání všech předepsaných materiálů pro nátěry v předepsaném množství  
- provedení dle předepsaného technologického předpisu  
- zřízení vrstvy bez rozlišení šířky, pokládání vrstvy po etapách  
- úpravu napojení, ukončení</t>
  </si>
  <si>
    <t>574A34</t>
  </si>
  <si>
    <t>ASFALTOVÝ BETON PRO OBRUSNÉ VRSTVY ACO 11+, 11S TL. 40MM</t>
  </si>
  <si>
    <t>asf. beton  ACO 11+, tl. 40 mm, v celém úseku</t>
  </si>
  <si>
    <t>574C46</t>
  </si>
  <si>
    <t>ASFALTOVÝ BETON PRO LOŽNÍ VRSTVY ACL 16+, 16S TL. 50MM</t>
  </si>
  <si>
    <t>asf. beton ACL 16+, tl. 50 mm, jen na mostě</t>
  </si>
  <si>
    <t>574C56</t>
  </si>
  <si>
    <t>ASFALTOVÝ BETON PRO LOŽNÍ VRSTVY ACL 16+, 16S TL. 60MM</t>
  </si>
  <si>
    <t>asf. beton ACL 16+, tl. 60 mm, na předmostí</t>
  </si>
  <si>
    <t>574E88</t>
  </si>
  <si>
    <t>ASFALTOVÝ BETON PRO PODKLADNÍ VRSTVY ACP 22+, 22S TL. 90MM</t>
  </si>
  <si>
    <t>asf. beton ACP 22+, tl. 90 mm, mimo most</t>
  </si>
  <si>
    <t>575C43</t>
  </si>
  <si>
    <t>LITÝ ASFALT MA IV (OCHRANA MOSTNÍ IZOLACE) 11 TL. 35MM</t>
  </si>
  <si>
    <t>litý asfalt na mostě s přesahem na přech. klíny, litý asfalt MA 11 IV tl. 35 mm</t>
  </si>
  <si>
    <t>chodník za mostem, nový materiál - včetně lože z drti tl. 40 mm</t>
  </si>
  <si>
    <t>chodník před mostem, nová dlažba, stejný vzor jako stávající dlažba na nástupišti - včetně lože z drti tl. 40 mm</t>
  </si>
  <si>
    <t>582614</t>
  </si>
  <si>
    <t>KRYTY Z BETON DLAŽDIC SE ZÁMKEM BAREV TL 60MM DO LOŽE Z KAM</t>
  </si>
  <si>
    <t>varovný pás, hmatová dlažba na chodníku u nástupiště, nový materiál včetně lože z kameniva tl. 40 mm</t>
  </si>
  <si>
    <t>587201</t>
  </si>
  <si>
    <t>PŘEDLÁŽDĚNÍ KRYTU Z VELKÝCH KOSTEK</t>
  </si>
  <si>
    <t>přechodový úsek, předláždění stávající kamenné dlažby na vozovce, úsek za mostem, kamenná dlažba  z vyzískaného materiálu, včetně lože z drti tl. 40 mm</t>
  </si>
  <si>
    <t>přechodový úsek, chodník za mostem, ze stávajícího materiálu, včetně lože z drti tl. 40 mm</t>
  </si>
  <si>
    <t>chodník před mostem, stávající nástupiště, včetně lože z drti tl. 40 mm</t>
  </si>
  <si>
    <t>Úpravy povrchů, podlahy, výplně otvorů</t>
  </si>
  <si>
    <t>626112</t>
  </si>
  <si>
    <t>REPROFILACE PODHLEDŮ, SVISLÝCH PLOCH SANAČNÍ MALTOU JEDNOVRST TL 20MM</t>
  </si>
  <si>
    <t>sanace a reprofilace podhledu, boků, čel NK sanační maltou tl,do 20mm, vč, pasivace odhalené výztuže</t>
  </si>
  <si>
    <t>124,178+47,535+35,564=207,277 [A]</t>
  </si>
  <si>
    <t>položka zahrnuje:  
dodávku veškerého materiálu potřebného pro předepsanou úpravu v předepsané kvalitě  
nutné vyspravení podkladu, případně zatření spar zdiva  
položení vrstvy v předepsané tloušťce  
potřebná lešení a podpěrné konstrukce</t>
  </si>
  <si>
    <t>62745</t>
  </si>
  <si>
    <t>SPÁROVÁNÍ STARÉHO ZDIVA CEMENTOVOU MALTOU</t>
  </si>
  <si>
    <t>kamenné zdivo spodní stavby, OP1, OP2</t>
  </si>
  <si>
    <t>(21,6+23,0)*1,75=78,050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</si>
  <si>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</si>
  <si>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Přidružená stavební výroba</t>
  </si>
  <si>
    <t>711412</t>
  </si>
  <si>
    <t>IZOLACE MOSTOVEK CELOPLOŠNÁ ASFALTOVÝMI PÁSY</t>
  </si>
  <si>
    <t>pod vozovkou s přesahy na ruby stěn až po dno výkopu - rub, vč. pečetící vrstvy</t>
  </si>
  <si>
    <t>98,45+74,10=172,550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</si>
  <si>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  
v této položce se vykáže i izolace rámových konstrukcí (mosty, propusty, kolektory)</t>
  </si>
  <si>
    <t>711432</t>
  </si>
  <si>
    <t>IZOLACE MOSTOVEK POD ŘÍMSOU ASFALTOVÝMI PÁSY</t>
  </si>
  <si>
    <t>vč. ochrany pásem s hliníkovou vložkou, vč. pečetící vrstvy, izolace není zahrnuta v položce 711412</t>
  </si>
  <si>
    <t>19,19+6,54=25,730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</si>
  <si>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lepenku s hliníkovou vložkou, litý asfalt, asfaltový beton</t>
  </si>
  <si>
    <t>711509</t>
  </si>
  <si>
    <t>OCHRANA IZOLACE NA POVRCHU TEXTILIÍ</t>
  </si>
  <si>
    <t>vrstva geotextilie hmot. min. 600g/m2 jako ochrana proti poškození izolace na rubu opěr a křídel</t>
  </si>
  <si>
    <t>položka zahrnuje:  
- dodání  předepsaného ochranného materiálu  
- zřízení ochrany izolace</t>
  </si>
  <si>
    <t>78381</t>
  </si>
  <si>
    <t>NÁTĚRY BETON KONSTR TYP S1 (OS-A)</t>
  </si>
  <si>
    <t>sjednocující nátěr desky, trámů a průvlaků</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</si>
  <si>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</si>
  <si>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78383</t>
  </si>
  <si>
    <t>NÁTĚRY BETON KONSTR TYP S4 (OS-C)</t>
  </si>
  <si>
    <t>ochranný nátěr říms proti CH.R.P.</t>
  </si>
  <si>
    <t>8,33+38,79=47,120 [A]</t>
  </si>
  <si>
    <t>87633</t>
  </si>
  <si>
    <t>CHRÁNIČKY Z TRUB PLASTOVÝCH DN DO 150MM</t>
  </si>
  <si>
    <t>chránička JS 110, vč. přesahu za římsu, vč.zatažení protahovacím lankem a utěsnění na obou koncích, položku dodá Městys Luka nad Jihlavou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</si>
  <si>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</si>
  <si>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75</t>
  </si>
  <si>
    <t>obnova vpusti za mostem, hl.1,5m z betonových rour Js500 vč. litinového rámu a plastové mříže DIN M 508D ve třídě zatížení D400 a přípojky délky 7,0m z plast trubky Js400mm, vč.štěrkového polštáře 0,56m3, podklad betonu 0,7m3, včetně bourání původní vpusti a potrubí, výkopu cca 6,7 m3 a zpětného zásypu hutněným ŠP =4,0m3</t>
  </si>
  <si>
    <t>76</t>
  </si>
  <si>
    <t>9112B1</t>
  </si>
  <si>
    <t>ZÁBRADLÍ MOSTNÍ SE SVISLOU VÝPLNÍ - DODÁVKA A MONTÁŽ</t>
  </si>
  <si>
    <t>zábradlí na mostě z válcovaných profilů, vč. kotvení a PKO (nátěrový systém), vč. kotev zábradlí z nerezové oceli kvality min. A3</t>
  </si>
  <si>
    <t>18,0+13,0=31,000 [A]</t>
  </si>
  <si>
    <t>položka zahrnuje:  
dodání zábradlí včetně předepsané povrchové úpravy  
kotvení sloupků, t.j. kotevní desky, šrouby z nerez oceli, vrty a zálivku, pokud zadávací dokumentace nestanoví jinak  
případné nivelační hmoty pod kotevní desky</t>
  </si>
  <si>
    <t>77</t>
  </si>
  <si>
    <t>9112B3</t>
  </si>
  <si>
    <t>ZÁBRADLÍ MOSTNÍ SE SVISLOU VÝPLNÍ - DEMONTÁŽ S PŘESUNEM</t>
  </si>
  <si>
    <t>zábradlí na výtoku odvoz a likvidace v režii zhotovitele</t>
  </si>
  <si>
    <t>položka zahrnuje:  
- demontáž a odstranění zařízení  
- jeho odvoz na předepsané místo</t>
  </si>
  <si>
    <t>78</t>
  </si>
  <si>
    <t>zábradlí na vtoku, odvoz a uložení do depozitu Městyse Luka nad Jihlavou</t>
  </si>
  <si>
    <t>79</t>
  </si>
  <si>
    <t>91355</t>
  </si>
  <si>
    <t>EVIDENČNÍ ČÍSLO MOSTU</t>
  </si>
  <si>
    <t>osazeni na společný sloupek se značkami zatižitelnosti</t>
  </si>
  <si>
    <t>položka zahrnuje štítek s evidenčním číslem mostu, sloupek dopravní značky včetně osazení a nutných zemních prací a zabetonování</t>
  </si>
  <si>
    <t>80</t>
  </si>
  <si>
    <t>VDZ barvou, podélné a přerušované čáry</t>
  </si>
  <si>
    <t>(41,2+17,4)*0,25=14,650 [A]</t>
  </si>
  <si>
    <t>81</t>
  </si>
  <si>
    <t>915211</t>
  </si>
  <si>
    <t>VODOROVNÉ DOPRAVNÍ ZNAČENÍ PLASTEM HLADKÉ - DODÁVKA A POKLÁDKA</t>
  </si>
  <si>
    <t>82</t>
  </si>
  <si>
    <t>silniční obrubníky, včetně lože z betonu (2,9m3)</t>
  </si>
  <si>
    <t>83</t>
  </si>
  <si>
    <t>přechodový obrubník u varovného pásu a za pravou římsou, včetně lože z betonu (0,38m3)</t>
  </si>
  <si>
    <t>84</t>
  </si>
  <si>
    <t>vytrhání a opětovné osazení, vč. dovozu z mezideponie, vč. lože z betonu (1,4m3)</t>
  </si>
  <si>
    <t>85</t>
  </si>
  <si>
    <t>919112</t>
  </si>
  <si>
    <t>ŘEZÁNÍ ASFALTOVÉHO KRYTU VOZOVEK TL DO 100MM</t>
  </si>
  <si>
    <t>proříznutí spar příčně vozovkou, nad přech. klínem</t>
  </si>
  <si>
    <t>25,955+13,461+15,601=55,017 [A]</t>
  </si>
  <si>
    <t>86</t>
  </si>
  <si>
    <t>931185</t>
  </si>
  <si>
    <t>VÝPLŇ DILATAČNÍCH SPAR Z POLYSTYRENU TL 50MM</t>
  </si>
  <si>
    <t>dil. spáry chodníku, 2x spára kolem přech.klínů</t>
  </si>
  <si>
    <t>2,10+36,95=39,050 [A]</t>
  </si>
  <si>
    <t>položka zahrnuje dodávku a osazení předepsaného materiálu, očištění ploch spáry před úpravou, očištění okolí spáry po úpravě</t>
  </si>
  <si>
    <t>87</t>
  </si>
  <si>
    <t>931316</t>
  </si>
  <si>
    <t>TĚSNĚNÍ DILATAČ SPAR ASF ZÁLIVKOU PRŮŘ DO 800MM2</t>
  </si>
  <si>
    <t>příčně vozovka na spoji nové a stávající vozovky, nad dilatací záv. zídka-přech. klín, spáry mezi vozovkou a obrubou, vč. předtěsnění</t>
  </si>
  <si>
    <t>25,955+13,461+15,601+27,232=82,249 [A]</t>
  </si>
  <si>
    <t>položka zahrnuje dodávku a osazení předepsaného materiálu, očištění ploch spáry před úpravou, očištění okolí spáry po úpravě  
nezahrnuje těsnící profil</t>
  </si>
  <si>
    <t>88</t>
  </si>
  <si>
    <t>931333</t>
  </si>
  <si>
    <t>TĚSNĚNÍ DILATAČNÍCH SPAR POLYURETANOVÝM TMELEM PRŮŘEZU DO 300MM2</t>
  </si>
  <si>
    <t>těsnění říms, dil. a pracovní spáry</t>
  </si>
  <si>
    <t>5,356+3,850=9,206 [A]</t>
  </si>
  <si>
    <t>89</t>
  </si>
  <si>
    <t>93136</t>
  </si>
  <si>
    <t>PŘEKRYTÍ DILATAČNÍCH SPAR ASFALTOVOU LEPENKOU</t>
  </si>
  <si>
    <t>přelep spáry NK x přech. klín, š. pásu 1,0 m, asf. pás s vysokou průtažností</t>
  </si>
  <si>
    <t>15,0+16,0=31,000 [A]</t>
  </si>
  <si>
    <t>položka zahrnuje dodávku a připevnění předepsané lepenky, včetně nutných přesahů</t>
  </si>
  <si>
    <t>90</t>
  </si>
  <si>
    <t>93631</t>
  </si>
  <si>
    <t>DROBNÉ DOPLŇK KONSTR BETON MONOLIT</t>
  </si>
  <si>
    <t>letopočet výstavby (vlisem do betonu římsy)</t>
  </si>
  <si>
    <t>91</t>
  </si>
  <si>
    <t>93650</t>
  </si>
  <si>
    <t>DROBNÉ DOPLŇK KONSTR KOVOVÉ</t>
  </si>
  <si>
    <t>drenážní hliníkový profil 30/20 - 1,0kg/mb  - odvodnění izolace, pod oběma obrubami</t>
  </si>
  <si>
    <t>15,0+14,0=29,000 [A]</t>
  </si>
  <si>
    <t>-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montážní dokumentace včetně technologického předpisu montáže,  
- výplň, těsnění a tmelení spar a spojů,  
- čištění konstrukce a odstranění všech vrubů (vrypy, otlačeniny a pod.),  
- veškeré druhy opracování povrchů, včetně úprav pod nátěry a pod izolaci,  
- veškeré druhy dílenských základů a základních nátěrů a povlaků,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ošetření kotevní oblasti proti vzniku trhlin, vlivu povětrnosti a pod.,  
- osazení nivelačních značek, včetně jejich zaměření, označení znakem výrobce a vyznačení letopočtu.  
Dokumentace pro zadání stavby může dále předepsat že cena položky ještě obsahuje například:  
- veškeré druhy protikorozní ochrany a nátěry konstrukcí,  
- žárové zinkování ponorem nebo žárové stříkání (metalizace) kovem,  
- zvláštní spojovací prostředky, rozebíratelnost konstrukce,  
- osazení měřících zařízení a úpravy pro ně  
- ochranná opatření před účinky bludných proudů  
- ochranu před přepětím.</t>
  </si>
  <si>
    <t>92</t>
  </si>
  <si>
    <t>samorozpěrná kotva - závitová tyč prům. 12mm, dl. 250mm, vč. podložek a matic -2ks, vč. vývrtu f15mm, dl. 150mm do kamenných opěr, vč. vlepení</t>
  </si>
  <si>
    <t>(17,0+22,0)*3=117,000 [A]</t>
  </si>
  <si>
    <t>93</t>
  </si>
  <si>
    <t>936541</t>
  </si>
  <si>
    <t>MOSTNÍ ODVODŇOVACÍ TRUBKA (POVRCHŮ IZOLACE) Z NEREZ OCELI</t>
  </si>
  <si>
    <t>odvodňovací trubička z nerezové oceli (1,4404 nebo 1,4571), komplet</t>
  </si>
  <si>
    <t>položka zahrnuje:  
- výrobní dokumentaci (včetně technologického předpisu)  
- dodání kompletní odvodňovací soupravy z předepsaného materiálu,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</si>
  <si>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94</t>
  </si>
  <si>
    <t>938544</t>
  </si>
  <si>
    <t>OČIŠTĚNÍ BETON KONSTR OTRYSKÁNÍM TLAK VODOU PŘES 1000 BARŮ</t>
  </si>
  <si>
    <t>otrýskání povrchu mostu (mostovka 124,178 m2, podhled 124,178 m2, boky trámů 47,535 m2, boky průvlaků 35,564 m2, rub opěr 74,100 m2, líc opěr 78,061 m2)</t>
  </si>
  <si>
    <t>124,178*2+47,535+35,564+74,100+78,061=483,616 [A]</t>
  </si>
  <si>
    <t>položka zahrnuje očištění předepsaným způsobem včetně odklizení vzniklého odpadu</t>
  </si>
  <si>
    <t>95</t>
  </si>
  <si>
    <t>94390</t>
  </si>
  <si>
    <t>PROSTOROVÉ PRACOVNÍ LEŠENÍ PŘES 3 KPA</t>
  </si>
  <si>
    <t>M3OP</t>
  </si>
  <si>
    <t>lešení dle technologie zhotovitele, montáž a demontáž lešení pro přístup k římsám, vč. dopravy, ztížené podmínky pod mostem v korytě vodního toku</t>
  </si>
  <si>
    <t>1,5*1,5*(17,0+8,0)=56,250 [A]</t>
  </si>
  <si>
    <t>Položka zahrnuje dovoz, montáž, údržbu, opotřebení (nájemné), demontáž, konzervaci, odvoz.</t>
  </si>
  <si>
    <t>96</t>
  </si>
  <si>
    <t>94490</t>
  </si>
  <si>
    <t>OCHRANNÁ KONSTRUKCE</t>
  </si>
  <si>
    <t>ochranná síť pod mostem - zabezpečení zachycení odpadnutého materiálu do koryta řeky</t>
  </si>
  <si>
    <t>21,0*6,0=126,000 [A]</t>
  </si>
  <si>
    <t>97</t>
  </si>
  <si>
    <t>966137</t>
  </si>
  <si>
    <t>BOURÁNÍ KONSTRUKCÍ Z KAMENE NA MC S ODVOZEM DO 16KM</t>
  </si>
  <si>
    <t>dlažby ve dně koryta, vč.odvozu, uložení na skládku do 20 km</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</si>
  <si>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</si>
  <si>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98</t>
  </si>
  <si>
    <t>966167</t>
  </si>
  <si>
    <t>BOURÁNÍ KONSTRUKCÍ ZE ŽELEZOBETONU S ODVOZEM DO 16KM</t>
  </si>
  <si>
    <t>bourání římsy, závěrných zídek, deska nad ostrým rohem, bet.plocha u schodů do potoka, vč. odvozu a uložení na skládku</t>
  </si>
  <si>
    <t>9,520+2,406+0,684+0,831+3,5*1,0*0,2=14,141 [A]</t>
  </si>
  <si>
    <t>99</t>
  </si>
  <si>
    <t>97816</t>
  </si>
  <si>
    <t>ODSEKÁNÍ VRSTVY VYROVNÁVACÍHO BETONU NA MOSTECH</t>
  </si>
  <si>
    <t>ochranná omítka stávající izolace tl. 30mm, vč. odvozu a uložení na skládku do 16km</t>
  </si>
  <si>
    <t>94,0*0,03=2,820 [A]</t>
  </si>
  <si>
    <t>100</t>
  </si>
  <si>
    <t>97817</t>
  </si>
  <si>
    <t>ODSTRANĚNÍ MOSTNÍ IZOLACE</t>
  </si>
  <si>
    <t>stávající mostní izolace (asfaltová lepenka) tl. 5mm, vč. odvozu a uložení na skládku do 16km</t>
  </si>
  <si>
    <t>SO 202</t>
  </si>
  <si>
    <t>most ev.č. 404-005</t>
  </si>
  <si>
    <t>Základní rozpočet 404-005</t>
  </si>
  <si>
    <t>beton a železobeton</t>
  </si>
  <si>
    <t>113187 :  1,72 m3 
11352B :  2,07 m3 
966157 :  19,771  m3  
966167:  49,566 m3 
97816:      8,473 m3 
2,4*(1,72+2,07+19,771+49,566+8,473)=195,840 [A]</t>
  </si>
  <si>
    <t>litý asfalt</t>
  </si>
  <si>
    <t>2,4*3,645=8,748 [A]</t>
  </si>
  <si>
    <t>materiál dle položek: 
113327 :   11,520 m3  
113327 :   31,389 m3 
122737 :     7,600 m3 
131737:    72,312 m3 
131737:    35,949 m3 
2,2*(11,52+31,389+7,6+72,312+35,949)=349,294 [A]</t>
  </si>
  <si>
    <t>321,60*0,005*2,2=3,538 [A]</t>
  </si>
  <si>
    <t>02742</t>
  </si>
  <si>
    <t>PROVIZORNÍ LÁVKY</t>
  </si>
  <si>
    <t>lávka pro betonáž říms, oboustranná lávka dl. 36,0m, š.1,0m, vč.zábradlí h=1,5m, vč. kotvení do NK a křídel , vč. zaplachtování, vč.pronájmu, montáže, demontáže</t>
  </si>
  <si>
    <t>2*36,0*1,0=72,000 [A]</t>
  </si>
  <si>
    <t>doplňková diagnostika - zjištění výztužení deskové NK, výztuž v poli 1 a 2, nadpodporová výztuž  nad střední podpěrou, bude čerpáno se souhlasem investora</t>
  </si>
  <si>
    <t>113137</t>
  </si>
  <si>
    <t>ODSTRANĚNÍ KRYTU ZPEVNĚNÝCH PLOCH S ASFALT POJIVEM, ODVOZ DO 16KM</t>
  </si>
  <si>
    <t>vybourání vrstvy LA v tl, do 50mm na chodnících, vč. odvozu na skládku</t>
  </si>
  <si>
    <t>(38,615+34,278)*0,05=3,645 [A]</t>
  </si>
  <si>
    <t>288,0*0,1=28,800 [A]</t>
  </si>
  <si>
    <t>113187</t>
  </si>
  <si>
    <t>ODSTRANĚNÍ KRYTU ZPEVNĚNÝCH PLOCH Z DLAŽDIC, ODVOZ DO 16KM</t>
  </si>
  <si>
    <t>odstranění chodníku ze zámkové dlažby tl.60mm , vč.podsypu tl.40mm vč. odvozu a uložení na skládku</t>
  </si>
  <si>
    <t>17,2*0,1=1,720 [A]</t>
  </si>
  <si>
    <t>tl. 400mm na předmostí, vč. odvozu, uložení na skládku</t>
  </si>
  <si>
    <t>(57,463+21,009)*0,4=31,389 [A]</t>
  </si>
  <si>
    <t>288,0*0,04=11,520 [A]</t>
  </si>
  <si>
    <t>přechodový úsek před mostem dl.5,0 m, obrubníky podél chodníku, vč,uložení na meziskládce pro opětovné osazení</t>
  </si>
  <si>
    <t>4*5,0=20,000 [A]</t>
  </si>
  <si>
    <t>obrubníky 5,0 před a 1,0m za římsou, doprava vykázána v další položce</t>
  </si>
  <si>
    <t>4*(5,0+1,0)=24,000 [A]</t>
  </si>
  <si>
    <t>obrubníky 5,0 před a 1,0m za římsou, odvoz na skládku do 16km</t>
  </si>
  <si>
    <t>(0,15*0,25*2,3)*24,0*16,0=33,120 [A]</t>
  </si>
  <si>
    <t>11353A</t>
  </si>
  <si>
    <t>ODSTRANĚNÍ CHODNÍKOVÝCH KAMENNÝCH OBRUBNÍKŮ - BEZ DOPRAVY</t>
  </si>
  <si>
    <t>kamenné obrubníky na mostě, vč.očištění</t>
  </si>
  <si>
    <t>2*37,0=74,000 [A]</t>
  </si>
  <si>
    <t>11353B</t>
  </si>
  <si>
    <t>ODSTRANĚNÍ CHODNÍKOVÝCH KAMENNÝCH OBRUBNÍKŮ - DOPRAVA</t>
  </si>
  <si>
    <t>kamenné obrubníky, odvoz do 16km na skládku KSUSV Jihlava</t>
  </si>
  <si>
    <t>(0,25*0,25*2,3)*74,0*16,0=170,200 [A]</t>
  </si>
  <si>
    <t>(12,430+62,651+30,892+83,790+33,891)*0,15=33,548 [A]</t>
  </si>
  <si>
    <t>ručně provedený odkop nad kabelem CETIN a STL DN 90, vč,odvozu  a uložení na skládku</t>
  </si>
  <si>
    <t>(1,0*1,0*3,8)*2=7,600 [A]</t>
  </si>
  <si>
    <t>(4,205+3,655)*9,2=72,312 [A]</t>
  </si>
  <si>
    <t>odkopání opěr a pilíře, práce v řece Jihlavě pod ochranou hrázek, zemina s odvozem na skládku</t>
  </si>
  <si>
    <t>20,254+15,695=35,949 [A]</t>
  </si>
  <si>
    <t>0,423*7,0*2=5,922 [A]</t>
  </si>
  <si>
    <t>1,245*7,0*2=17,430 [A]</t>
  </si>
  <si>
    <t>zásyp do úrovně PE folie - zemina vhodná dle ČSN 73 6244, Id=0,9</t>
  </si>
  <si>
    <t>1,213*7,0*2=16,982 [A]</t>
  </si>
  <si>
    <t>I.etapa - zřízení a odstranění těsnících hrázek z pytlů s pískem pro sanaci opěr v korytě Jihlavy, vč. těsnění fólií (123,0m2)</t>
  </si>
  <si>
    <t>(19,647+22,853)*2,25=95,625 [A]</t>
  </si>
  <si>
    <t>II.etapa - zřízení a odstranění těsnících hrázek z pytlů s pískem pro sanaci pilíře v řece Jihlavě, vč. těsnění fólií (126,0m2)</t>
  </si>
  <si>
    <t>43,5*2,25=97,875 [A]</t>
  </si>
  <si>
    <t>zemní pláň pod vozovkou a pod chodníky</t>
  </si>
  <si>
    <t>82,6+10,0=92,600 [A]</t>
  </si>
  <si>
    <t>10,3*2=20,600 [A]</t>
  </si>
  <si>
    <t>odvodnění izolace pod obrubou, nad trubičkami a kolem odvodňovače</t>
  </si>
  <si>
    <t>0,360+0,144+0,096=0,600 [A]</t>
  </si>
  <si>
    <t>4*(0,6+0,5+0,5)=6,400 [A]</t>
  </si>
  <si>
    <t>otvory prům. 200mm pro vyústění drenáže v kamenných opěrách (2ks dl. 1,2m), vrty v betonové desce NK pro odvodňovač</t>
  </si>
  <si>
    <t>2*1,2+8*0,55=6,800 [A]</t>
  </si>
  <si>
    <t>otvory prům. 30mm, dl. 200mm a 400mm, pro trny prům. 14mm - kotvení spádového betonu a závěrné zídky, trny v roztečích 200 a 300 mm (2x20x55 v NK a 4x39+4x24 v závěrných zídkách a na křídlech)</t>
  </si>
  <si>
    <t>2*20*55*0,20+(4*39+4*24)*0,4=540,800 [A]</t>
  </si>
  <si>
    <t>spřažovací trny (kotevní) do NK opěr a křídel (2x20x55 v NK a 4x39+4x24 v závěrných zídkách a na křídlech), tvar L, prům. 14mm, vč. vlepení do vývrtů prům. 30mm</t>
  </si>
  <si>
    <t>2200+156+96=2 452,000 [A]</t>
  </si>
  <si>
    <t>(21,6+21,6)*0,1=4,320 [A]</t>
  </si>
  <si>
    <t>4,32*80/1000=0,346 [A]</t>
  </si>
  <si>
    <t>4*2,3*7,5=69,000 [A]</t>
  </si>
  <si>
    <t>těsnící PE fólie v přech. oblasti</t>
  </si>
  <si>
    <t>2*2,3*7,5=34,500 [A]</t>
  </si>
  <si>
    <t>vč. vývrtů a vlepení, 38 ks - 6,5kg/ks</t>
  </si>
  <si>
    <t>6,5*38=247,000 [A]</t>
  </si>
  <si>
    <t>chodníky, C30/37 XF4</t>
  </si>
  <si>
    <t>2*36,0*0,56=40,320 [A]</t>
  </si>
  <si>
    <t>40,32*0,2=8,064 [A]</t>
  </si>
  <si>
    <t>333324</t>
  </si>
  <si>
    <t>MOSTNÍ OPĚRY A KŘÍDLA ZE ŽELEZOVÉHO BETONU DO C25/30</t>
  </si>
  <si>
    <t>C25/30 XF2, betonáž nových závěrných zídek, nabetonování křídel na OP1</t>
  </si>
  <si>
    <t>7,659+3,053=10,712 [A]</t>
  </si>
  <si>
    <t>333365</t>
  </si>
  <si>
    <t>VÝZTUŽ MOSTNÍCH OPĚR A KŘÍDEL Z OCELI 10505, B500B</t>
  </si>
  <si>
    <t>výztuž závěrných a plentovacích zídek, odhad 180kg/m3</t>
  </si>
  <si>
    <t>10,712*0,150=1,607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</si>
  <si>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</si>
  <si>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421365</t>
  </si>
  <si>
    <t>VÝZTUŽ MOSTNÍ DESKOVÉ KONSTRUKCE Z OCELI 10505, B500B</t>
  </si>
  <si>
    <t>doplňková výztuž nadpodoporové oblasti, R32 po 150mm, R20 po 150 bude účtováno se souhlasem investora</t>
  </si>
  <si>
    <t>(65*20,0*6,313+110*9,5*2,466)/1000=10,784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</si>
  <si>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</si>
  <si>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0,9*0,3*8,80*2=4,752 [A]</t>
  </si>
  <si>
    <t>C 30/37 XF1, spádová deska</t>
  </si>
  <si>
    <t>44,767*0,25=11,192 [A]</t>
  </si>
  <si>
    <t>výztuž spádové desky, odhad 150 kg/m3</t>
  </si>
  <si>
    <t>44,767*0,150=6,715 [A]</t>
  </si>
  <si>
    <t>2*1,44*8,50=24,480 [A]</t>
  </si>
  <si>
    <t>C 25/30 XF2, kolem opěr a pilíře v korytě Jihlavky</t>
  </si>
  <si>
    <t>(19,540+16,414)=35,954 [A]</t>
  </si>
  <si>
    <t>0,3*0,3*8,5*2=1,530 [A]</t>
  </si>
  <si>
    <t>nově budované zpevnění svahu kolem křídel a laviček v korytě Jihlavky před opěrami, celk. tl. 300mm, C 25/30</t>
  </si>
  <si>
    <t>(22,766+35,820)*0,3=17,576 [A]</t>
  </si>
  <si>
    <t>přechodový úsek, dosypání úrovně pod chodníkem a pod vozovkou tl.0-200mm</t>
  </si>
  <si>
    <t>12,0*5,0*(0+0,2)/2=6,000 [A]</t>
  </si>
  <si>
    <t>288,0+2,0+224,0+64,0=578,000 [A]</t>
  </si>
  <si>
    <t>41,0*0,5*2=41,000 [A]</t>
  </si>
  <si>
    <t>574A31</t>
  </si>
  <si>
    <t>ASFALTOVÝ BETON PRO OBRUSNÉ VRSTVY ACO 8 TL. 40MM</t>
  </si>
  <si>
    <t>obnova krytu na cyklostezce, plocha za chodníkem na OP2 ACO 8, tl. 40mm, vč. proříznutí a zálivky spar dl. 3,0m</t>
  </si>
  <si>
    <t>asf. beton ACL 16+, tl. 60 mm, na předmostí, , vč. opravy povrchu cyklostezky (2,0m2) za chodníkem na OP2</t>
  </si>
  <si>
    <t>64,0+2,0=66,000 [A]</t>
  </si>
  <si>
    <t>chodník před mostem, nový materiál - včetně lože z drti tl. 40 mm</t>
  </si>
  <si>
    <t>8,5+8,5=17,000 [A]</t>
  </si>
  <si>
    <t>přechodový úsek, předláždění stávající kamenné dlažby na vozovce, úseky před a za mostem, kamenná dlažba  z vyzískaného materiálu, včetně lože z drti tl. 40 mm</t>
  </si>
  <si>
    <t>36,0+14,9=50,900 [A]</t>
  </si>
  <si>
    <t>přechodový úsek, chodníky před mostem, hmatová dlažba za mostem, ze stávajícího materiálu, včetně lože z drti tl. 40 mm</t>
  </si>
  <si>
    <t>16,5+1,0=17,500 [A]</t>
  </si>
  <si>
    <t>sanace a reprofilace podhledu, boků, čel NK a úlož. prahu sanační maltou tl,do 20mm, vč, pasivace odhalené výztuže</t>
  </si>
  <si>
    <t>282,444+2*(4,395+14,359+7,488+15,135+5,657+10,368)=397,248 [A]</t>
  </si>
  <si>
    <t>vyrovnání podkladu pod asfalt.pás - kamenné zdivo opěr, pilířů a základy, sanační malta tl. do 20mm</t>
  </si>
  <si>
    <t>(2*10,0+24,0)*1,0=44,000 [A]</t>
  </si>
  <si>
    <t>kamenné zdivo spodní stavby, OP1, P2, OP3</t>
  </si>
  <si>
    <t>32,361+53,524+31,623=117,508 [A]</t>
  </si>
  <si>
    <t>711111</t>
  </si>
  <si>
    <t>IZOLACE BĚŽNÝCH KONSTRUKCÍ PROTI ZEMNÍ VLHKOSTI ASFALTOVÝMI NÁTĚRY</t>
  </si>
  <si>
    <t>izolační nátěry (1xNp+2xNa) obsypaných částí křídel, které budou v rámci opravy mostu obnaženy</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</si>
  <si>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</si>
  <si>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209,596+43,173=252,769 [A]</t>
  </si>
  <si>
    <t>53,872+53,872=107,744 [A]</t>
  </si>
  <si>
    <t>43,173+20,736=63,909 [A]</t>
  </si>
  <si>
    <t>sjednocující nátěr NK a úložných prahů</t>
  </si>
  <si>
    <t>2,75*36,0*2=198,000 [A]</t>
  </si>
  <si>
    <t>dělená chránička JS 110, vč. přesahu za římsu, vč.zatažení protahovacím lankem a utěsnění na obou koncích</t>
  </si>
  <si>
    <t>5,0+36,0+5,0=46,000 [A]</t>
  </si>
  <si>
    <t>zábradlí na mostě, vč. kotvení a PKO (nátěrový systém), vč. kotev zábradlí z nerezové oceli kvality min. A3</t>
  </si>
  <si>
    <t>zábradlí na mostě, odvoz a likvidace v režii zhotovitele</t>
  </si>
  <si>
    <t>osazení na společný sloupek se značkami zatížitelnosti</t>
  </si>
  <si>
    <t>917223</t>
  </si>
  <si>
    <t>SILNIČNÍ A CHODNÍKOVÉ OBRUBY Z BETONOVÝCH OBRUBNÍKŮ ŠÍŘ 100MM</t>
  </si>
  <si>
    <t>nové obrubníky kolem chodníků, zpevnění kolem křídel, vč. lože z betonu (4,5 m3)</t>
  </si>
  <si>
    <t>12,0+28,0=40,000 [A]</t>
  </si>
  <si>
    <t>silniční obrubníky, včetně lože z betonu (1,4m3)</t>
  </si>
  <si>
    <t>vytrhání a opětovné osazení, vč. dovozu z mezideponie, vč. lože z betonu (2,3m3)</t>
  </si>
  <si>
    <t>proříznutí spar příčně vozovkou, nad dil. spárou, nad přech. klínem</t>
  </si>
  <si>
    <t>4*7,0=28,000 [A]</t>
  </si>
  <si>
    <t>2,3+19,0=21,300 [A]</t>
  </si>
  <si>
    <t>příčně vozovka na spoji nové a stávající vozovky, nad dilatací NK-záv. zídka, nad přech. klínem, spáry mezi vozovkou a obrubou, vč. předtěsnění</t>
  </si>
  <si>
    <t>86,0+28,0=114,000 [A]</t>
  </si>
  <si>
    <t>2,85*8=22,800 [A]</t>
  </si>
  <si>
    <t>2*9,8=19,600 [A]</t>
  </si>
  <si>
    <t>přelep spáry opěra x základ, š. pásu 1,0 m, asf. pás s vysokou průtažností</t>
  </si>
  <si>
    <t>2*10,0+24,0=44,000 [A]</t>
  </si>
  <si>
    <t>93140</t>
  </si>
  <si>
    <t>MOSTNÍ ZÁVĚRY PODPOVRCHOVÉ</t>
  </si>
  <si>
    <t>podpovrchový závěr PPD20, vč. dodávky a montáže</t>
  </si>
  <si>
    <t>9,8*2=19,600 [A]</t>
  </si>
  <si>
    <t>- výrobní dokumentace (vč. technologického předpisu)  
- dodání kompletního dil. zařízení vč. všech přepravních a montážních úprav a zařízení  
- řezání a sváření na staveništi a eventuelní nutnou opravu nátěrů po těchto úkonech  
- bednění a dodatečné zabetonování dilatačního zařízení  
- pro kovové součásti je nutné užít ustanovení pro TMCH.94  
- dodání spojovacího, kotevního a těsnícího materiálu  
- úprava a příprava prostoru, včetně kotevních prvků, jejich ošetření a očištění  
- zřízení kompletního mostního závěru podle příslušného technolog. předpisu, včetně předepsaného nastavení  
- zřízení mostního závěru po etapách, včetně pracovních spar a spojů  
- úprava  most. závěru  ve styku  s ostatními konstrukcemi  a zařízeními (u obrubníků a podél vozovek, na chodnících, na římsách, napojení izolací a pod.)  
- ochrana mostního závěru proti bludným proudům a vývody pro jejich měření  
- ochrana mostního závěru do doby provedení definitivního stavu, veškeré provizorní úpravy a opatření  
- konečné  úpravy most. závěru jako  povrchové  povlaky, zálivky, které  nejsou součástí jiných konstrukcí, vyčištění, osaz. krytek šroubů, tmelení, těsnění, výplň spar a pod.  
- úprava, očištění a ošetření prostoru kolem mostního závěru  
- opatření mostního závěru znakem výrobce a typovým číslem  
- provedení odborné prohlídky, je-li požadována</t>
  </si>
  <si>
    <t>2*(31,8+7,0)=77,600 [A]</t>
  </si>
  <si>
    <t>2*27=54,000 [A]</t>
  </si>
  <si>
    <t>936531</t>
  </si>
  <si>
    <t>MOSTNÍ ODVODŇOVACÍ SOUPRAVA 300/300</t>
  </si>
  <si>
    <t>vč. kompletace</t>
  </si>
  <si>
    <t>položka zahrnuje:  
- výrobní dokumentaci (včetně technologického předpisu)  
- dodání kompletní odvodňovací soupravy, včetně všech montážních a přepravních úprav a zařízení  
- dodání spojovacího, kotevního a těsnícího materiálu  
- úprava a příprava úložného prostoru, včetně kotevních prvků, jejich očištění a ošetření  
- zřízení kompletní odvodňovací soupravy, dle příslušného technologického předpisu, včetně všech výškových a směrových úprav  
- zřízení odvodňovací soupravy po etapách, včetně pracovních spar a spojů  
- prodloužení  odpadní trouby pod spodní líc nosné konstr. nebo zaústěním odvodňovače do dalšího odvodňovacího zařízení  
- úprava odvod. soupravy na styku s ostatními konstrukcemi a zařízeními (u obrubníku, podél vozovek, napojení izolací a pod.)  
- ochrana odvodňovací soupravy do doby provedení definitivního stavu, veškeré provizorní úpravy a opatření  
- konečné  úpravy odvodňovací soupravy jako povrchové povlaky, zálivky, které  nejsou součástí jiných konstr., vyčištění, tmelení, těsnění, výplň spar a pod.  
- úprava, očištění a ošetření prostoru kolem odvodňovací soupravy  
- opatření odvodňovače znakem výrobce a typovým číslem  
- provedení odborné prohlídky, je-li požadována</t>
  </si>
  <si>
    <t>otrýskání povrchu mostu (mostovka 282,444 m2, podhled 282,444 m2, boky NK 18,754 m2, kyvné bloky 7,50 m2, úložné prahy opěr 15,135 m2, úložný práh pilíře 5,657 m2, rub a líc opěr a křídel 181,244 m2)</t>
  </si>
  <si>
    <t>2*(282,444+18,754+7,50+15,135+5,657)+181,244=840,224 [A]</t>
  </si>
  <si>
    <t>lešení dle technologie zhotovitele, montáž a demontáž lešení pro přístup k podhledu NK, k římsám, vč. dopravy, ztížené podmínky pod mostem v korytě vodního toku</t>
  </si>
  <si>
    <t>23,0*13,40*2+1,5*1,5*13,5*2=677,150 [A]</t>
  </si>
  <si>
    <t>27,0*13,40=361,800 [A]</t>
  </si>
  <si>
    <t>101</t>
  </si>
  <si>
    <t>966157</t>
  </si>
  <si>
    <t>BOURÁNÍ KONSTRUKCÍ Z PROST BETONU S ODVOZEM DO 16KM</t>
  </si>
  <si>
    <t>bourání stávající spádové desky, vč. odvozu a uložení na skládku</t>
  </si>
  <si>
    <t>282,44*0,07=19,771 [A]</t>
  </si>
  <si>
    <t>102</t>
  </si>
  <si>
    <t>bourání římsy a závěrných zídek a šachet stálého zařízení, vč. odvozu a uložení na skládku</t>
  </si>
  <si>
    <t>29,376+6,898+13,292=49,566 [A]</t>
  </si>
  <si>
    <t>103</t>
  </si>
  <si>
    <t>96787</t>
  </si>
  <si>
    <t>VYBOURÁNÍ MOSTNÍCH ODVODŇOVAČŮ</t>
  </si>
  <si>
    <t>vybourání stávajících mostních odvodňovačů, likvidace v režii zhotovitele</t>
  </si>
  <si>
    <t>104</t>
  </si>
  <si>
    <t>282,44*0,03=8,473 [A]</t>
  </si>
  <si>
    <t>105</t>
  </si>
  <si>
    <t>282,4+19,6+19,6=321,600 [A]</t>
  </si>
</sst>
</file>

<file path=xl/styles.xml><?xml version="1.0" encoding="utf-8"?>
<styleSheet xmlns="http://schemas.openxmlformats.org/spreadsheetml/2006/main">
  <numFmts count="2">
    <numFmt numFmtId="177" formatCode="#,##0.00"/>
    <numFmt numFmtId="178" formatCode="#,##0.000"/>
  </numFmts>
  <fonts count="7">
    <font>
      <sz val="10"/>
      <name val="Arial"/>
      <family val="0"/>
    </font>
    <font>
      <b/>
      <sz val="16"/>
      <color rgb="FF000000"/>
      <name val="Arial"/>
      <family val="0"/>
    </font>
    <font>
      <b/>
      <sz val="16"/>
      <name val="Arial"/>
      <family val="0"/>
    </font>
    <font>
      <b/>
      <sz val="10"/>
      <name val="Arial"/>
      <family val="0"/>
    </font>
    <font>
      <sz val="10"/>
      <color rgb="FFFFFFFF"/>
      <name val="Arial"/>
      <family val="0"/>
    </font>
    <font>
      <b/>
      <sz val="11"/>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top/>
      <bottom style="thin"/>
    </border>
    <border>
      <left/>
      <right style="thin"/>
      <top/>
      <bottom/>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4">
    <xf numFmtId="0" fontId="0" fillId="0" borderId="0" xfId="0"/>
    <xf numFmtId="0" fontId="0" fillId="2" borderId="0" xfId="0" applyFill="1"/>
    <xf numFmtId="0" fontId="1" fillId="2" borderId="0" xfId="0" applyFont="1" applyFill="1" applyAlignment="1">
      <alignment horizontal="center" vertical="center"/>
    </xf>
    <xf numFmtId="0" fontId="2" fillId="2" borderId="0" xfId="0" applyFont="1" applyFill="1"/>
    <xf numFmtId="0" fontId="3" fillId="2" borderId="0" xfId="0" applyFont="1" applyFill="1" applyAlignment="1">
      <alignment horizontal="right"/>
    </xf>
    <xf numFmtId="0" fontId="4" fillId="3" borderId="1" xfId="0" applyFont="1" applyFill="1" applyBorder="1" applyAlignment="1">
      <alignment horizontal="center"/>
    </xf>
    <xf numFmtId="0" fontId="0" fillId="2" borderId="2" xfId="0" applyFill="1" applyBorder="1"/>
    <xf numFmtId="177" fontId="3" fillId="2" borderId="0" xfId="0" applyNumberFormat="1" applyFont="1" applyFill="1" applyAlignment="1">
      <alignment horizontal="right"/>
    </xf>
    <xf numFmtId="0" fontId="0" fillId="2" borderId="1" xfId="0" applyFill="1" applyBorder="1" applyAlignment="1">
      <alignment horizontal="center"/>
    </xf>
    <xf numFmtId="0" fontId="0" fillId="2" borderId="3" xfId="0" applyFill="1" applyBorder="1"/>
    <xf numFmtId="0" fontId="0" fillId="2" borderId="4" xfId="0" applyFill="1" applyBorder="1"/>
    <xf numFmtId="0" fontId="0" fillId="2" borderId="5" xfId="0" applyFill="1" applyBorder="1"/>
    <xf numFmtId="0" fontId="5" fillId="2" borderId="0" xfId="0" applyFont="1" applyFill="1"/>
    <xf numFmtId="0" fontId="5" fillId="2" borderId="0" xfId="0" applyFont="1" applyFill="1" applyAlignment="1">
      <alignment horizontal="right"/>
    </xf>
    <xf numFmtId="0" fontId="5" fillId="2" borderId="0" xfId="0" applyFont="1" applyFill="1" applyAlignment="1">
      <alignment horizontal="left"/>
    </xf>
    <xf numFmtId="0" fontId="4" fillId="3" borderId="1" xfId="0" applyFont="1" applyFill="1" applyBorder="1" applyAlignment="1">
      <alignment horizontal="center" vertical="center" wrapText="1"/>
    </xf>
    <xf numFmtId="0" fontId="5" fillId="2" borderId="2" xfId="0" applyFont="1" applyFill="1" applyBorder="1"/>
    <xf numFmtId="0" fontId="5" fillId="2" borderId="2" xfId="0" applyFont="1" applyFill="1" applyBorder="1" applyAlignment="1">
      <alignment horizontal="right"/>
    </xf>
    <xf numFmtId="0" fontId="5" fillId="2" borderId="2" xfId="0" applyFont="1" applyFill="1" applyBorder="1" applyAlignment="1">
      <alignment horizontal="left"/>
    </xf>
    <xf numFmtId="0" fontId="0" fillId="0" borderId="1" xfId="0" applyBorder="1" applyAlignment="1">
      <alignment horizontal="left"/>
    </xf>
    <xf numFmtId="177" fontId="0" fillId="0" borderId="1" xfId="0" applyNumberFormat="1" applyBorder="1" applyAlignment="1">
      <alignment horizontal="right"/>
    </xf>
    <xf numFmtId="0" fontId="3" fillId="2" borderId="5" xfId="0" applyFont="1" applyFill="1" applyBorder="1" applyAlignment="1">
      <alignment horizontal="right"/>
    </xf>
    <xf numFmtId="177" fontId="3" fillId="2" borderId="5" xfId="0" applyNumberFormat="1" applyFont="1" applyFill="1" applyBorder="1" applyAlignment="1">
      <alignment horizontal="center"/>
    </xf>
    <xf numFmtId="0" fontId="3" fillId="2" borderId="5" xfId="0" applyFont="1" applyFill="1" applyBorder="1" applyAlignment="1">
      <alignment wrapText="1"/>
    </xf>
    <xf numFmtId="0" fontId="0" fillId="0" borderId="1" xfId="0" applyBorder="1"/>
    <xf numFmtId="0" fontId="0" fillId="2" borderId="6" xfId="0" applyFill="1" applyBorder="1"/>
    <xf numFmtId="0" fontId="3" fillId="2" borderId="6" xfId="0" applyFont="1" applyFill="1" applyBorder="1" applyAlignment="1">
      <alignment horizontal="right"/>
    </xf>
    <xf numFmtId="0" fontId="3" fillId="2" borderId="6" xfId="0" applyFont="1" applyFill="1" applyBorder="1" applyAlignment="1">
      <alignment wrapText="1"/>
    </xf>
    <xf numFmtId="177" fontId="3"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8" fontId="0" fillId="0" borderId="1" xfId="0" applyNumberFormat="1"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6" fillId="0" borderId="1" xfId="0" applyFont="1" applyBorder="1" applyAlignment="1">
      <alignment horizontal="left" vertical="center" wrapText="1"/>
    </xf>
    <xf numFmtId="177" fontId="3" fillId="2" borderId="0" xfId="0" applyNumberFormat="1" applyFont="1" applyFill="1" applyAlignment="1">
      <alignment horizontal="center"/>
    </xf>
    <xf numFmtId="0" fontId="3" fillId="2" borderId="2" xfId="0" applyFont="1" applyFill="1" applyBorder="1" applyAlignment="1">
      <alignment horizontal="right"/>
    </xf>
    <xf numFmtId="177" fontId="3" fillId="2" borderId="2" xfId="0" applyNumberFormat="1" applyFont="1" applyFill="1" applyBorder="1" applyAlignment="1">
      <alignment horizontal="center"/>
    </xf>
    <xf numFmtId="177" fontId="0" fillId="2" borderId="1" xfId="0" applyNumberFormat="1" applyFill="1" applyBorder="1" applyAlignment="1">
      <alignment horizontal="center"/>
    </xf>
    <xf numFmtId="0" fontId="3" fillId="0" borderId="1" xfId="0" applyFont="1" applyBorder="1" applyAlignment="1">
      <alignment horizontal="left"/>
    </xf>
    <xf numFmtId="177" fontId="3" fillId="0" borderId="1" xfId="0" applyNumberFormat="1" applyFont="1" applyBorder="1" applyAlignment="1">
      <alignment horizontal="right"/>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styles" Target="styles.xml" /><Relationship Id="rId9" Type="http://schemas.openxmlformats.org/officeDocument/2006/relationships/sharedStrings" Target="sharedStrings.xml" /><Relationship Id="rId10"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xdr:colOff>
      <xdr:row>0</xdr:row>
      <xdr:rowOff>28575</xdr:rowOff>
    </xdr:from>
    <xdr:to>
      <xdr:col>0</xdr:col>
      <xdr:colOff>1390650</xdr:colOff>
      <xdr:row>3</xdr:row>
      <xdr:rowOff>28575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57150" y="28575"/>
          <a:ext cx="1343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sheet1.xml><?xml version="1.0" encoding="utf-8"?>
<worksheet xmlns="http://schemas.openxmlformats.org/spreadsheetml/2006/main" xmlns:r="http://schemas.openxmlformats.org/officeDocument/2006/relationships">
  <sheetPr>
    <pageSetUpPr fitToPage="1"/>
  </sheetPr>
  <dimension ref="A1:E15"/>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12.75" customHeight="1">
      <c r="A1" s="1"/>
      <c s="1"/>
      <c s="1"/>
      <c s="1"/>
      <c s="1"/>
    </row>
    <row r="2" spans="1:5" ht="12.75" customHeight="1">
      <c r="A2" s="1"/>
      <c s="2" t="s">
        <v>0</v>
      </c>
      <c s="1"/>
      <c s="1"/>
      <c s="1"/>
    </row>
    <row r="3" spans="1:5" ht="20" customHeight="1">
      <c r="A3" s="1"/>
      <c s="1"/>
      <c s="1"/>
      <c s="1"/>
      <c s="1"/>
    </row>
    <row r="4" spans="1:5" ht="20" customHeight="1">
      <c r="A4" s="1"/>
      <c s="3" t="s">
        <v>1</v>
      </c>
      <c s="1"/>
      <c s="1"/>
      <c s="1"/>
    </row>
    <row r="5" spans="1:5" ht="12.75" customHeight="1">
      <c r="A5" s="1"/>
      <c s="1" t="s">
        <v>2</v>
      </c>
      <c s="1"/>
      <c s="1"/>
      <c s="1"/>
    </row>
    <row r="6" spans="1:5" ht="12.75" customHeight="1">
      <c r="A6" s="1"/>
      <c s="4" t="s">
        <v>3</v>
      </c>
      <c s="7">
        <f>SUM(C10:C15)</f>
      </c>
      <c s="1"/>
      <c s="1"/>
    </row>
    <row r="7" spans="1:5" ht="12.75" customHeight="1">
      <c r="A7" s="1"/>
      <c s="4" t="s">
        <v>4</v>
      </c>
      <c s="7">
        <f>SUM(E10:E15)</f>
      </c>
      <c s="1"/>
      <c s="1"/>
    </row>
    <row r="8" spans="1:5" ht="12.75" customHeight="1">
      <c r="A8" s="6"/>
      <c s="6"/>
      <c s="6"/>
      <c s="6"/>
      <c s="6"/>
    </row>
    <row r="9" spans="1:5" ht="12.75" customHeight="1">
      <c r="A9" s="5" t="s">
        <v>5</v>
      </c>
      <c s="5" t="s">
        <v>6</v>
      </c>
      <c s="5" t="s">
        <v>7</v>
      </c>
      <c s="5" t="s">
        <v>8</v>
      </c>
      <c s="5" t="s">
        <v>9</v>
      </c>
    </row>
    <row r="10" spans="1:5" ht="12.75" customHeight="1">
      <c r="A10" s="19" t="s">
        <v>27</v>
      </c>
      <c s="19" t="s">
        <v>19</v>
      </c>
      <c s="20">
        <f>'C001_C 001'!I3</f>
      </c>
      <c s="20">
        <f>'C001_C 001'!O2</f>
      </c>
      <c s="20">
        <f>C10+D10</f>
      </c>
    </row>
    <row r="11" spans="1:5" ht="12.75" customHeight="1">
      <c r="A11" s="42" t="s">
        <v>156</v>
      </c>
      <c s="42" t="s">
        <v>157</v>
      </c>
      <c s="43">
        <f>'SO 001'!I3</f>
      </c>
      <c s="43">
        <f>'SO 001'!O2</f>
      </c>
      <c s="43">
        <f>C11+D11</f>
      </c>
    </row>
    <row r="12" spans="1:5" ht="12.75" customHeight="1">
      <c r="A12" s="42" t="s">
        <v>180</v>
      </c>
      <c s="42" t="s">
        <v>181</v>
      </c>
      <c s="43">
        <f>'SO 101'!I3</f>
      </c>
      <c s="43">
        <f>'SO 101'!O2</f>
      </c>
      <c s="43">
        <f>C12+D12</f>
      </c>
    </row>
    <row r="13" spans="1:5" ht="12.75" customHeight="1">
      <c r="A13" s="42" t="s">
        <v>530</v>
      </c>
      <c s="42" t="s">
        <v>531</v>
      </c>
      <c s="43">
        <f>'SO 191'!I3</f>
      </c>
      <c s="43">
        <f>'SO 191'!O2</f>
      </c>
      <c s="43">
        <f>C13+D13</f>
      </c>
    </row>
    <row r="14" spans="1:5" ht="12.75" customHeight="1">
      <c r="A14" s="19" t="s">
        <v>552</v>
      </c>
      <c s="19" t="s">
        <v>554</v>
      </c>
      <c s="20">
        <f>'SO 201_SO 201'!I3</f>
      </c>
      <c s="20">
        <f>'SO 201_SO 201'!O2</f>
      </c>
      <c s="20">
        <f>C14+D14</f>
      </c>
    </row>
    <row r="15" spans="1:5" ht="12.75" customHeight="1">
      <c r="A15" s="19" t="s">
        <v>948</v>
      </c>
      <c s="19" t="s">
        <v>950</v>
      </c>
      <c s="20">
        <f>'SO 202_SO 202'!I3</f>
      </c>
      <c s="20">
        <f>'SO 202_SO 202'!O2</f>
      </c>
      <c s="20">
        <f>C15+D15</f>
      </c>
    </row>
  </sheetData>
  <mergeCells count="4">
    <mergeCell ref="A1:A3"/>
    <mergeCell ref="B2:B3"/>
    <mergeCell ref="B4:D4"/>
    <mergeCell ref="B5:D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02"/>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0+O9+O22</f>
      </c>
      <c t="s">
        <v>25</v>
      </c>
    </row>
    <row r="3" spans="1:16" ht="15" customHeight="1">
      <c r="A3" t="s">
        <v>11</v>
      </c>
      <c s="12" t="s">
        <v>13</v>
      </c>
      <c s="13" t="s">
        <v>14</v>
      </c>
      <c s="1"/>
      <c s="14" t="s">
        <v>15</v>
      </c>
      <c s="1"/>
      <c s="9"/>
      <c s="8" t="s">
        <v>27</v>
      </c>
      <c s="41">
        <f>0+I9+I22</f>
      </c>
      <c r="O3" t="s">
        <v>22</v>
      </c>
      <c t="s">
        <v>26</v>
      </c>
    </row>
    <row r="4" spans="1:16" ht="15" customHeight="1">
      <c r="A4" t="s">
        <v>16</v>
      </c>
      <c s="12" t="s">
        <v>17</v>
      </c>
      <c s="13" t="s">
        <v>18</v>
      </c>
      <c s="1"/>
      <c s="14" t="s">
        <v>19</v>
      </c>
      <c s="1"/>
      <c s="1"/>
      <c s="11"/>
      <c s="11"/>
      <c r="O4" t="s">
        <v>23</v>
      </c>
      <c t="s">
        <v>26</v>
      </c>
    </row>
    <row r="5" spans="1:16" ht="12.75" customHeight="1">
      <c r="A5" t="s">
        <v>20</v>
      </c>
      <c s="16" t="s">
        <v>21</v>
      </c>
      <c s="17" t="s">
        <v>27</v>
      </c>
      <c s="6"/>
      <c s="18" t="s">
        <v>19</v>
      </c>
      <c s="6"/>
      <c s="6"/>
      <c s="6"/>
      <c s="6"/>
      <c r="O5" t="s">
        <v>24</v>
      </c>
      <c t="s">
        <v>26</v>
      </c>
    </row>
    <row r="6" spans="1:9" ht="12.75" customHeight="1">
      <c r="A6" s="15" t="s">
        <v>28</v>
      </c>
      <c s="15" t="s">
        <v>30</v>
      </c>
      <c s="15" t="s">
        <v>32</v>
      </c>
      <c s="15" t="s">
        <v>33</v>
      </c>
      <c s="15" t="s">
        <v>34</v>
      </c>
      <c s="15" t="s">
        <v>36</v>
      </c>
      <c s="15" t="s">
        <v>38</v>
      </c>
      <c s="15" t="s">
        <v>40</v>
      </c>
      <c s="15"/>
    </row>
    <row r="7" spans="1:9" ht="12.75" customHeight="1">
      <c r="A7" s="15"/>
      <c s="15"/>
      <c s="15"/>
      <c s="15"/>
      <c s="15"/>
      <c s="15"/>
      <c s="15"/>
      <c s="15" t="s">
        <v>41</v>
      </c>
      <c s="15" t="s">
        <v>43</v>
      </c>
    </row>
    <row r="8" spans="1:9" ht="12.75" customHeight="1">
      <c r="A8" s="15" t="s">
        <v>29</v>
      </c>
      <c s="15" t="s">
        <v>31</v>
      </c>
      <c s="15" t="s">
        <v>26</v>
      </c>
      <c s="15" t="s">
        <v>25</v>
      </c>
      <c s="15" t="s">
        <v>35</v>
      </c>
      <c s="15" t="s">
        <v>37</v>
      </c>
      <c s="15" t="s">
        <v>39</v>
      </c>
      <c s="15" t="s">
        <v>42</v>
      </c>
      <c s="15" t="s">
        <v>44</v>
      </c>
    </row>
    <row r="9" spans="1:18" ht="12.75" customHeight="1">
      <c r="A9" s="25" t="s">
        <v>45</v>
      </c>
      <c s="25"/>
      <c s="26" t="s">
        <v>46</v>
      </c>
      <c s="25"/>
      <c s="27" t="s">
        <v>47</v>
      </c>
      <c s="25"/>
      <c s="25"/>
      <c s="25"/>
      <c s="28">
        <f>0+Q9</f>
      </c>
      <c r="O9">
        <f>0+R9</f>
      </c>
      <c r="Q9">
        <f>0+I10+I14+I18</f>
      </c>
      <c>
        <f>0+O10+O14+O18</f>
      </c>
    </row>
    <row r="10" spans="1:16" ht="12.75">
      <c r="A10" s="24" t="s">
        <v>48</v>
      </c>
      <c s="29" t="s">
        <v>31</v>
      </c>
      <c s="29" t="s">
        <v>49</v>
      </c>
      <c s="24" t="s">
        <v>50</v>
      </c>
      <c s="30" t="s">
        <v>51</v>
      </c>
      <c s="31" t="s">
        <v>52</v>
      </c>
      <c s="32">
        <v>1</v>
      </c>
      <c s="33">
        <v>0</v>
      </c>
      <c s="33">
        <f>ROUND(ROUND(H10,2)*ROUND(G10,3),2)</f>
      </c>
      <c r="O10">
        <f>(I10*21)/100</f>
      </c>
      <c t="s">
        <v>26</v>
      </c>
    </row>
    <row r="11" spans="1:5" ht="51">
      <c r="A11" s="34" t="s">
        <v>53</v>
      </c>
      <c r="E11" s="35" t="s">
        <v>54</v>
      </c>
    </row>
    <row r="12" spans="1:5" ht="12.75">
      <c r="A12" s="36" t="s">
        <v>55</v>
      </c>
      <c r="E12" s="37" t="s">
        <v>50</v>
      </c>
    </row>
    <row r="13" spans="1:5" ht="25.5">
      <c r="A13" t="s">
        <v>56</v>
      </c>
      <c r="E13" s="35" t="s">
        <v>57</v>
      </c>
    </row>
    <row r="14" spans="1:16" ht="12.75">
      <c r="A14" s="24" t="s">
        <v>48</v>
      </c>
      <c s="29" t="s">
        <v>26</v>
      </c>
      <c s="29" t="s">
        <v>58</v>
      </c>
      <c s="24" t="s">
        <v>50</v>
      </c>
      <c s="30" t="s">
        <v>59</v>
      </c>
      <c s="31" t="s">
        <v>52</v>
      </c>
      <c s="32">
        <v>1</v>
      </c>
      <c s="33">
        <v>0</v>
      </c>
      <c s="33">
        <f>ROUND(ROUND(H14,2)*ROUND(G14,3),2)</f>
      </c>
      <c r="O14">
        <f>(I14*21)/100</f>
      </c>
      <c t="s">
        <v>26</v>
      </c>
    </row>
    <row r="15" spans="1:5" ht="38.25">
      <c r="A15" s="34" t="s">
        <v>53</v>
      </c>
      <c r="E15" s="35" t="s">
        <v>60</v>
      </c>
    </row>
    <row r="16" spans="1:5" ht="12.75">
      <c r="A16" s="36" t="s">
        <v>55</v>
      </c>
      <c r="E16" s="37" t="s">
        <v>50</v>
      </c>
    </row>
    <row r="17" spans="1:5" ht="25.5">
      <c r="A17" t="s">
        <v>56</v>
      </c>
      <c r="E17" s="35" t="s">
        <v>57</v>
      </c>
    </row>
    <row r="18" spans="1:16" ht="12.75">
      <c r="A18" s="24" t="s">
        <v>48</v>
      </c>
      <c s="29" t="s">
        <v>25</v>
      </c>
      <c s="29" t="s">
        <v>61</v>
      </c>
      <c s="24" t="s">
        <v>50</v>
      </c>
      <c s="30" t="s">
        <v>62</v>
      </c>
      <c s="31" t="s">
        <v>52</v>
      </c>
      <c s="32">
        <v>1</v>
      </c>
      <c s="33">
        <v>0</v>
      </c>
      <c s="33">
        <f>ROUND(ROUND(H18,2)*ROUND(G18,3),2)</f>
      </c>
      <c r="O18">
        <f>(I18*21)/100</f>
      </c>
      <c t="s">
        <v>26</v>
      </c>
    </row>
    <row r="19" spans="1:5" ht="38.25">
      <c r="A19" s="34" t="s">
        <v>53</v>
      </c>
      <c r="E19" s="35" t="s">
        <v>63</v>
      </c>
    </row>
    <row r="20" spans="1:5" ht="12.75">
      <c r="A20" s="36" t="s">
        <v>55</v>
      </c>
      <c r="E20" s="37" t="s">
        <v>50</v>
      </c>
    </row>
    <row r="21" spans="1:5" ht="25.5">
      <c r="A21" t="s">
        <v>56</v>
      </c>
      <c r="E21" s="35" t="s">
        <v>57</v>
      </c>
    </row>
    <row r="22" spans="1:18" ht="12.75" customHeight="1">
      <c r="A22" s="6" t="s">
        <v>45</v>
      </c>
      <c s="6"/>
      <c s="39" t="s">
        <v>64</v>
      </c>
      <c s="6"/>
      <c s="27" t="s">
        <v>65</v>
      </c>
      <c s="6"/>
      <c s="6"/>
      <c s="6"/>
      <c s="40">
        <f>0+Q22</f>
      </c>
      <c r="O22">
        <f>0+R22</f>
      </c>
      <c r="Q22">
        <f>0+I23+I27+I31+I35+I39+I43+I47+I51+I55+I59+I63+I67+I71+I75+I79+I83+I87+I91+I95+I99</f>
      </c>
      <c>
        <f>0+O23+O27+O31+O35+O39+O43+O47+O51+O55+O59+O63+O67+O71+O75+O79+O83+O87+O91+O95+O99</f>
      </c>
    </row>
    <row r="23" spans="1:16" ht="12.75">
      <c r="A23" s="24" t="s">
        <v>48</v>
      </c>
      <c s="29" t="s">
        <v>35</v>
      </c>
      <c s="29" t="s">
        <v>66</v>
      </c>
      <c s="24" t="s">
        <v>50</v>
      </c>
      <c s="30" t="s">
        <v>67</v>
      </c>
      <c s="31" t="s">
        <v>52</v>
      </c>
      <c s="32">
        <v>1</v>
      </c>
      <c s="33">
        <v>0</v>
      </c>
      <c s="33">
        <f>ROUND(ROUND(H23,2)*ROUND(G23,3),2)</f>
      </c>
      <c r="O23">
        <f>(I23*21)/100</f>
      </c>
      <c t="s">
        <v>26</v>
      </c>
    </row>
    <row r="24" spans="1:5" ht="12.75">
      <c r="A24" s="34" t="s">
        <v>53</v>
      </c>
      <c r="E24" s="35" t="s">
        <v>68</v>
      </c>
    </row>
    <row r="25" spans="1:5" ht="12.75">
      <c r="A25" s="36" t="s">
        <v>55</v>
      </c>
      <c r="E25" s="37" t="s">
        <v>50</v>
      </c>
    </row>
    <row r="26" spans="1:5" ht="12.75">
      <c r="A26" t="s">
        <v>56</v>
      </c>
      <c r="E26" s="35" t="s">
        <v>69</v>
      </c>
    </row>
    <row r="27" spans="1:16" ht="12.75">
      <c r="A27" s="24" t="s">
        <v>48</v>
      </c>
      <c s="29" t="s">
        <v>37</v>
      </c>
      <c s="29" t="s">
        <v>70</v>
      </c>
      <c s="24" t="s">
        <v>50</v>
      </c>
      <c s="30" t="s">
        <v>71</v>
      </c>
      <c s="31" t="s">
        <v>52</v>
      </c>
      <c s="32">
        <v>1</v>
      </c>
      <c s="33">
        <v>0</v>
      </c>
      <c s="33">
        <f>ROUND(ROUND(H27,2)*ROUND(G27,3),2)</f>
      </c>
      <c r="O27">
        <f>(I27*21)/100</f>
      </c>
      <c t="s">
        <v>26</v>
      </c>
    </row>
    <row r="28" spans="1:5" ht="12.75">
      <c r="A28" s="34" t="s">
        <v>53</v>
      </c>
      <c r="E28" s="35" t="s">
        <v>68</v>
      </c>
    </row>
    <row r="29" spans="1:5" ht="12.75">
      <c r="A29" s="36" t="s">
        <v>55</v>
      </c>
      <c r="E29" s="37" t="s">
        <v>50</v>
      </c>
    </row>
    <row r="30" spans="1:5" ht="12.75">
      <c r="A30" t="s">
        <v>56</v>
      </c>
      <c r="E30" s="35" t="s">
        <v>69</v>
      </c>
    </row>
    <row r="31" spans="1:16" ht="12.75">
      <c r="A31" s="24" t="s">
        <v>48</v>
      </c>
      <c s="29" t="s">
        <v>39</v>
      </c>
      <c s="29" t="s">
        <v>72</v>
      </c>
      <c s="24" t="s">
        <v>50</v>
      </c>
      <c s="30" t="s">
        <v>73</v>
      </c>
      <c s="31" t="s">
        <v>52</v>
      </c>
      <c s="32">
        <v>1</v>
      </c>
      <c s="33">
        <v>0</v>
      </c>
      <c s="33">
        <f>ROUND(ROUND(H31,2)*ROUND(G31,3),2)</f>
      </c>
      <c r="O31">
        <f>(I31*21)/100</f>
      </c>
      <c t="s">
        <v>26</v>
      </c>
    </row>
    <row r="32" spans="1:5" ht="38.25">
      <c r="A32" s="34" t="s">
        <v>53</v>
      </c>
      <c r="E32" s="35" t="s">
        <v>74</v>
      </c>
    </row>
    <row r="33" spans="1:5" ht="12.75">
      <c r="A33" s="36" t="s">
        <v>55</v>
      </c>
      <c r="E33" s="37" t="s">
        <v>50</v>
      </c>
    </row>
    <row r="34" spans="1:5" ht="12.75">
      <c r="A34" t="s">
        <v>56</v>
      </c>
      <c r="E34" s="35" t="s">
        <v>75</v>
      </c>
    </row>
    <row r="35" spans="1:16" ht="12.75">
      <c r="A35" s="24" t="s">
        <v>48</v>
      </c>
      <c s="29" t="s">
        <v>76</v>
      </c>
      <c s="29" t="s">
        <v>77</v>
      </c>
      <c s="24" t="s">
        <v>50</v>
      </c>
      <c s="30" t="s">
        <v>73</v>
      </c>
      <c s="31" t="s">
        <v>52</v>
      </c>
      <c s="32">
        <v>1</v>
      </c>
      <c s="33">
        <v>0</v>
      </c>
      <c s="33">
        <f>ROUND(ROUND(H35,2)*ROUND(G35,3),2)</f>
      </c>
      <c r="O35">
        <f>(I35*21)/100</f>
      </c>
      <c t="s">
        <v>26</v>
      </c>
    </row>
    <row r="36" spans="1:5" ht="25.5">
      <c r="A36" s="34" t="s">
        <v>53</v>
      </c>
      <c r="E36" s="35" t="s">
        <v>78</v>
      </c>
    </row>
    <row r="37" spans="1:5" ht="12.75">
      <c r="A37" s="36" t="s">
        <v>55</v>
      </c>
      <c r="E37" s="37" t="s">
        <v>50</v>
      </c>
    </row>
    <row r="38" spans="1:5" ht="12.75">
      <c r="A38" t="s">
        <v>56</v>
      </c>
      <c r="E38" s="35" t="s">
        <v>75</v>
      </c>
    </row>
    <row r="39" spans="1:16" ht="12.75">
      <c r="A39" s="24" t="s">
        <v>48</v>
      </c>
      <c s="29" t="s">
        <v>42</v>
      </c>
      <c s="29" t="s">
        <v>79</v>
      </c>
      <c s="24" t="s">
        <v>50</v>
      </c>
      <c s="30" t="s">
        <v>80</v>
      </c>
      <c s="31" t="s">
        <v>81</v>
      </c>
      <c s="32">
        <v>0.156</v>
      </c>
      <c s="33">
        <v>0</v>
      </c>
      <c s="33">
        <f>ROUND(ROUND(H39,2)*ROUND(G39,3),2)</f>
      </c>
      <c r="O39">
        <f>(I39*21)/100</f>
      </c>
      <c t="s">
        <v>26</v>
      </c>
    </row>
    <row r="40" spans="1:5" ht="25.5">
      <c r="A40" s="34" t="s">
        <v>53</v>
      </c>
      <c r="E40" s="35" t="s">
        <v>82</v>
      </c>
    </row>
    <row r="41" spans="1:5" ht="12.75">
      <c r="A41" s="36" t="s">
        <v>55</v>
      </c>
      <c r="E41" s="37" t="s">
        <v>83</v>
      </c>
    </row>
    <row r="42" spans="1:5" ht="12.75">
      <c r="A42" t="s">
        <v>56</v>
      </c>
      <c r="E42" s="35" t="s">
        <v>84</v>
      </c>
    </row>
    <row r="43" spans="1:16" ht="12.75">
      <c r="A43" s="24" t="s">
        <v>48</v>
      </c>
      <c s="29" t="s">
        <v>44</v>
      </c>
      <c s="29" t="s">
        <v>85</v>
      </c>
      <c s="24" t="s">
        <v>50</v>
      </c>
      <c s="30" t="s">
        <v>86</v>
      </c>
      <c s="31" t="s">
        <v>87</v>
      </c>
      <c s="32">
        <v>2</v>
      </c>
      <c s="33">
        <v>0</v>
      </c>
      <c s="33">
        <f>ROUND(ROUND(H43,2)*ROUND(G43,3),2)</f>
      </c>
      <c r="O43">
        <f>(I43*21)/100</f>
      </c>
      <c t="s">
        <v>26</v>
      </c>
    </row>
    <row r="44" spans="1:5" ht="12.75">
      <c r="A44" s="34" t="s">
        <v>53</v>
      </c>
      <c r="E44" s="35" t="s">
        <v>88</v>
      </c>
    </row>
    <row r="45" spans="1:5" ht="12.75">
      <c r="A45" s="36" t="s">
        <v>55</v>
      </c>
      <c r="E45" s="37" t="s">
        <v>50</v>
      </c>
    </row>
    <row r="46" spans="1:5" ht="12.75">
      <c r="A46" t="s">
        <v>56</v>
      </c>
      <c r="E46" s="35" t="s">
        <v>84</v>
      </c>
    </row>
    <row r="47" spans="1:16" ht="12.75">
      <c r="A47" s="24" t="s">
        <v>48</v>
      </c>
      <c s="29" t="s">
        <v>89</v>
      </c>
      <c s="29" t="s">
        <v>90</v>
      </c>
      <c s="24" t="s">
        <v>91</v>
      </c>
      <c s="30" t="s">
        <v>92</v>
      </c>
      <c s="31" t="s">
        <v>52</v>
      </c>
      <c s="32">
        <v>1</v>
      </c>
      <c s="33">
        <v>0</v>
      </c>
      <c s="33">
        <f>ROUND(ROUND(H47,2)*ROUND(G47,3),2)</f>
      </c>
      <c r="O47">
        <f>(I47*21)/100</f>
      </c>
      <c t="s">
        <v>26</v>
      </c>
    </row>
    <row r="48" spans="1:5" ht="25.5">
      <c r="A48" s="34" t="s">
        <v>53</v>
      </c>
      <c r="E48" s="35" t="s">
        <v>93</v>
      </c>
    </row>
    <row r="49" spans="1:5" ht="12.75">
      <c r="A49" s="36" t="s">
        <v>55</v>
      </c>
      <c r="E49" s="37" t="s">
        <v>50</v>
      </c>
    </row>
    <row r="50" spans="1:5" ht="12.75">
      <c r="A50" t="s">
        <v>56</v>
      </c>
      <c r="E50" s="35" t="s">
        <v>84</v>
      </c>
    </row>
    <row r="51" spans="1:16" ht="12.75">
      <c r="A51" s="24" t="s">
        <v>48</v>
      </c>
      <c s="29" t="s">
        <v>94</v>
      </c>
      <c s="29" t="s">
        <v>90</v>
      </c>
      <c s="24" t="s">
        <v>95</v>
      </c>
      <c s="30" t="s">
        <v>92</v>
      </c>
      <c s="31" t="s">
        <v>52</v>
      </c>
      <c s="32">
        <v>1</v>
      </c>
      <c s="33">
        <v>0</v>
      </c>
      <c s="33">
        <f>ROUND(ROUND(H51,2)*ROUND(G51,3),2)</f>
      </c>
      <c r="O51">
        <f>(I51*21)/100</f>
      </c>
      <c t="s">
        <v>26</v>
      </c>
    </row>
    <row r="52" spans="1:5" ht="25.5">
      <c r="A52" s="34" t="s">
        <v>53</v>
      </c>
      <c r="E52" s="35" t="s">
        <v>96</v>
      </c>
    </row>
    <row r="53" spans="1:5" ht="12.75">
      <c r="A53" s="36" t="s">
        <v>55</v>
      </c>
      <c r="E53" s="37" t="s">
        <v>50</v>
      </c>
    </row>
    <row r="54" spans="1:5" ht="12.75">
      <c r="A54" t="s">
        <v>56</v>
      </c>
      <c r="E54" s="35" t="s">
        <v>84</v>
      </c>
    </row>
    <row r="55" spans="1:16" ht="12.75">
      <c r="A55" s="24" t="s">
        <v>48</v>
      </c>
      <c s="29" t="s">
        <v>97</v>
      </c>
      <c s="29" t="s">
        <v>98</v>
      </c>
      <c s="24" t="s">
        <v>50</v>
      </c>
      <c s="30" t="s">
        <v>99</v>
      </c>
      <c s="31" t="s">
        <v>52</v>
      </c>
      <c s="32">
        <v>2</v>
      </c>
      <c s="33">
        <v>0</v>
      </c>
      <c s="33">
        <f>ROUND(ROUND(H55,2)*ROUND(G55,3),2)</f>
      </c>
      <c r="O55">
        <f>(I55*21)/100</f>
      </c>
      <c t="s">
        <v>26</v>
      </c>
    </row>
    <row r="56" spans="1:5" ht="51">
      <c r="A56" s="34" t="s">
        <v>53</v>
      </c>
      <c r="E56" s="35" t="s">
        <v>100</v>
      </c>
    </row>
    <row r="57" spans="1:5" ht="12.75">
      <c r="A57" s="36" t="s">
        <v>55</v>
      </c>
      <c r="E57" s="37" t="s">
        <v>50</v>
      </c>
    </row>
    <row r="58" spans="1:5" ht="12.75">
      <c r="A58" t="s">
        <v>56</v>
      </c>
      <c r="E58" s="35" t="s">
        <v>84</v>
      </c>
    </row>
    <row r="59" spans="1:16" ht="12.75">
      <c r="A59" s="24" t="s">
        <v>48</v>
      </c>
      <c s="29" t="s">
        <v>101</v>
      </c>
      <c s="29" t="s">
        <v>102</v>
      </c>
      <c s="24" t="s">
        <v>50</v>
      </c>
      <c s="30" t="s">
        <v>103</v>
      </c>
      <c s="31" t="s">
        <v>104</v>
      </c>
      <c s="32">
        <v>0.27</v>
      </c>
      <c s="33">
        <v>0</v>
      </c>
      <c s="33">
        <f>ROUND(ROUND(H59,2)*ROUND(G59,3),2)</f>
      </c>
      <c r="O59">
        <f>(I59*21)/100</f>
      </c>
      <c t="s">
        <v>26</v>
      </c>
    </row>
    <row r="60" spans="1:5" ht="38.25">
      <c r="A60" s="34" t="s">
        <v>53</v>
      </c>
      <c r="E60" s="35" t="s">
        <v>105</v>
      </c>
    </row>
    <row r="61" spans="1:5" ht="12.75">
      <c r="A61" s="36" t="s">
        <v>55</v>
      </c>
      <c r="E61" s="37" t="s">
        <v>106</v>
      </c>
    </row>
    <row r="62" spans="1:5" ht="76.5">
      <c r="A62" t="s">
        <v>56</v>
      </c>
      <c r="E62" s="35" t="s">
        <v>107</v>
      </c>
    </row>
    <row r="63" spans="1:16" ht="12.75">
      <c r="A63" s="24" t="s">
        <v>48</v>
      </c>
      <c s="29" t="s">
        <v>108</v>
      </c>
      <c s="29" t="s">
        <v>109</v>
      </c>
      <c s="24" t="s">
        <v>50</v>
      </c>
      <c s="30" t="s">
        <v>110</v>
      </c>
      <c s="31" t="s">
        <v>52</v>
      </c>
      <c s="32">
        <v>1</v>
      </c>
      <c s="33">
        <v>0</v>
      </c>
      <c s="33">
        <f>ROUND(ROUND(H63,2)*ROUND(G63,3),2)</f>
      </c>
      <c r="O63">
        <f>(I63*21)/100</f>
      </c>
      <c t="s">
        <v>26</v>
      </c>
    </row>
    <row r="64" spans="1:5" ht="12.75">
      <c r="A64" s="34" t="s">
        <v>53</v>
      </c>
      <c r="E64" s="35" t="s">
        <v>111</v>
      </c>
    </row>
    <row r="65" spans="1:5" ht="12.75">
      <c r="A65" s="36" t="s">
        <v>55</v>
      </c>
      <c r="E65" s="37" t="s">
        <v>50</v>
      </c>
    </row>
    <row r="66" spans="1:5" ht="63.75">
      <c r="A66" t="s">
        <v>56</v>
      </c>
      <c r="E66" s="35" t="s">
        <v>112</v>
      </c>
    </row>
    <row r="67" spans="1:16" ht="12.75">
      <c r="A67" s="24" t="s">
        <v>48</v>
      </c>
      <c s="29" t="s">
        <v>113</v>
      </c>
      <c s="29" t="s">
        <v>109</v>
      </c>
      <c s="24" t="s">
        <v>114</v>
      </c>
      <c s="30" t="s">
        <v>115</v>
      </c>
      <c s="31" t="s">
        <v>52</v>
      </c>
      <c s="32">
        <v>1</v>
      </c>
      <c s="33">
        <v>0</v>
      </c>
      <c s="33">
        <f>ROUND(ROUND(H67,2)*ROUND(G67,3),2)</f>
      </c>
      <c r="O67">
        <f>(I67*21)/100</f>
      </c>
      <c t="s">
        <v>26</v>
      </c>
    </row>
    <row r="68" spans="1:5" ht="12.75">
      <c r="A68" s="34" t="s">
        <v>53</v>
      </c>
      <c r="E68" s="35" t="s">
        <v>116</v>
      </c>
    </row>
    <row r="69" spans="1:5" ht="12.75">
      <c r="A69" s="36" t="s">
        <v>55</v>
      </c>
      <c r="E69" s="37" t="s">
        <v>116</v>
      </c>
    </row>
    <row r="70" spans="1:5" ht="63.75">
      <c r="A70" t="s">
        <v>56</v>
      </c>
      <c r="E70" s="35" t="s">
        <v>112</v>
      </c>
    </row>
    <row r="71" spans="1:16" ht="12.75">
      <c r="A71" s="24" t="s">
        <v>48</v>
      </c>
      <c s="29" t="s">
        <v>117</v>
      </c>
      <c s="29" t="s">
        <v>118</v>
      </c>
      <c s="24" t="s">
        <v>50</v>
      </c>
      <c s="30" t="s">
        <v>119</v>
      </c>
      <c s="31" t="s">
        <v>87</v>
      </c>
      <c s="32">
        <v>2</v>
      </c>
      <c s="33">
        <v>0</v>
      </c>
      <c s="33">
        <f>ROUND(ROUND(H71,2)*ROUND(G71,3),2)</f>
      </c>
      <c r="O71">
        <f>(I71*21)/100</f>
      </c>
      <c t="s">
        <v>26</v>
      </c>
    </row>
    <row r="72" spans="1:5" ht="12.75">
      <c r="A72" s="34" t="s">
        <v>53</v>
      </c>
      <c r="E72" s="35" t="s">
        <v>120</v>
      </c>
    </row>
    <row r="73" spans="1:5" ht="12.75">
      <c r="A73" s="36" t="s">
        <v>55</v>
      </c>
      <c r="E73" s="37" t="s">
        <v>50</v>
      </c>
    </row>
    <row r="74" spans="1:5" ht="12.75">
      <c r="A74" t="s">
        <v>56</v>
      </c>
      <c r="E74" s="35" t="s">
        <v>84</v>
      </c>
    </row>
    <row r="75" spans="1:16" ht="12.75">
      <c r="A75" s="24" t="s">
        <v>48</v>
      </c>
      <c s="29" t="s">
        <v>121</v>
      </c>
      <c s="29" t="s">
        <v>122</v>
      </c>
      <c s="24" t="s">
        <v>50</v>
      </c>
      <c s="30" t="s">
        <v>123</v>
      </c>
      <c s="31" t="s">
        <v>87</v>
      </c>
      <c s="32">
        <v>2</v>
      </c>
      <c s="33">
        <v>0</v>
      </c>
      <c s="33">
        <f>ROUND(ROUND(H75,2)*ROUND(G75,3),2)</f>
      </c>
      <c r="O75">
        <f>(I75*21)/100</f>
      </c>
      <c t="s">
        <v>26</v>
      </c>
    </row>
    <row r="76" spans="1:5" ht="12.75">
      <c r="A76" s="34" t="s">
        <v>53</v>
      </c>
      <c r="E76" s="35" t="s">
        <v>124</v>
      </c>
    </row>
    <row r="77" spans="1:5" ht="12.75">
      <c r="A77" s="36" t="s">
        <v>55</v>
      </c>
      <c r="E77" s="37" t="s">
        <v>50</v>
      </c>
    </row>
    <row r="78" spans="1:5" ht="51">
      <c r="A78" t="s">
        <v>56</v>
      </c>
      <c r="E78" s="35" t="s">
        <v>125</v>
      </c>
    </row>
    <row r="79" spans="1:16" ht="12.75">
      <c r="A79" s="24" t="s">
        <v>48</v>
      </c>
      <c s="29" t="s">
        <v>126</v>
      </c>
      <c s="29" t="s">
        <v>127</v>
      </c>
      <c s="24" t="s">
        <v>50</v>
      </c>
      <c s="30" t="s">
        <v>128</v>
      </c>
      <c s="31" t="s">
        <v>52</v>
      </c>
      <c s="32">
        <v>1</v>
      </c>
      <c s="33">
        <v>0</v>
      </c>
      <c s="33">
        <f>ROUND(ROUND(H79,2)*ROUND(G79,3),2)</f>
      </c>
      <c r="O79">
        <f>(I79*21)/100</f>
      </c>
      <c t="s">
        <v>26</v>
      </c>
    </row>
    <row r="80" spans="1:5" ht="12.75">
      <c r="A80" s="34" t="s">
        <v>53</v>
      </c>
      <c r="E80" s="35" t="s">
        <v>129</v>
      </c>
    </row>
    <row r="81" spans="1:5" ht="12.75">
      <c r="A81" s="36" t="s">
        <v>55</v>
      </c>
      <c r="E81" s="37" t="s">
        <v>50</v>
      </c>
    </row>
    <row r="82" spans="1:5" ht="12.75">
      <c r="A82" t="s">
        <v>56</v>
      </c>
      <c r="E82" s="35" t="s">
        <v>130</v>
      </c>
    </row>
    <row r="83" spans="1:16" ht="12.75">
      <c r="A83" s="24" t="s">
        <v>48</v>
      </c>
      <c s="29" t="s">
        <v>131</v>
      </c>
      <c s="29" t="s">
        <v>132</v>
      </c>
      <c s="24" t="s">
        <v>50</v>
      </c>
      <c s="30" t="s">
        <v>133</v>
      </c>
      <c s="31" t="s">
        <v>52</v>
      </c>
      <c s="32">
        <v>1</v>
      </c>
      <c s="33">
        <v>0</v>
      </c>
      <c s="33">
        <f>ROUND(ROUND(H83,2)*ROUND(G83,3),2)</f>
      </c>
      <c r="O83">
        <f>(I83*21)/100</f>
      </c>
      <c t="s">
        <v>26</v>
      </c>
    </row>
    <row r="84" spans="1:5" ht="25.5">
      <c r="A84" s="34" t="s">
        <v>53</v>
      </c>
      <c r="E84" s="35" t="s">
        <v>134</v>
      </c>
    </row>
    <row r="85" spans="1:5" ht="12.75">
      <c r="A85" s="36" t="s">
        <v>55</v>
      </c>
      <c r="E85" s="37" t="s">
        <v>50</v>
      </c>
    </row>
    <row r="86" spans="1:5" ht="12.75">
      <c r="A86" t="s">
        <v>56</v>
      </c>
      <c r="E86" s="35" t="s">
        <v>84</v>
      </c>
    </row>
    <row r="87" spans="1:16" ht="12.75">
      <c r="A87" s="24" t="s">
        <v>48</v>
      </c>
      <c s="29" t="s">
        <v>135</v>
      </c>
      <c s="29" t="s">
        <v>136</v>
      </c>
      <c s="24" t="s">
        <v>50</v>
      </c>
      <c s="30" t="s">
        <v>137</v>
      </c>
      <c s="31" t="s">
        <v>52</v>
      </c>
      <c s="32">
        <v>1</v>
      </c>
      <c s="33">
        <v>0</v>
      </c>
      <c s="33">
        <f>ROUND(ROUND(H87,2)*ROUND(G87,3),2)</f>
      </c>
      <c r="O87">
        <f>(I87*21)/100</f>
      </c>
      <c t="s">
        <v>26</v>
      </c>
    </row>
    <row r="88" spans="1:5" ht="38.25">
      <c r="A88" s="34" t="s">
        <v>53</v>
      </c>
      <c r="E88" s="35" t="s">
        <v>138</v>
      </c>
    </row>
    <row r="89" spans="1:5" ht="12.75">
      <c r="A89" s="36" t="s">
        <v>55</v>
      </c>
      <c r="E89" s="37" t="s">
        <v>50</v>
      </c>
    </row>
    <row r="90" spans="1:5" ht="12.75">
      <c r="A90" t="s">
        <v>56</v>
      </c>
      <c r="E90" s="35" t="s">
        <v>139</v>
      </c>
    </row>
    <row r="91" spans="1:16" ht="12.75">
      <c r="A91" s="24" t="s">
        <v>48</v>
      </c>
      <c s="29" t="s">
        <v>140</v>
      </c>
      <c s="29" t="s">
        <v>141</v>
      </c>
      <c s="24" t="s">
        <v>50</v>
      </c>
      <c s="30" t="s">
        <v>142</v>
      </c>
      <c s="31" t="s">
        <v>52</v>
      </c>
      <c s="32">
        <v>1</v>
      </c>
      <c s="33">
        <v>0</v>
      </c>
      <c s="33">
        <f>ROUND(ROUND(H91,2)*ROUND(G91,3),2)</f>
      </c>
      <c r="O91">
        <f>(I91*21)/100</f>
      </c>
      <c t="s">
        <v>26</v>
      </c>
    </row>
    <row r="92" spans="1:5" ht="25.5">
      <c r="A92" s="34" t="s">
        <v>53</v>
      </c>
      <c r="E92" s="35" t="s">
        <v>143</v>
      </c>
    </row>
    <row r="93" spans="1:5" ht="12.75">
      <c r="A93" s="36" t="s">
        <v>55</v>
      </c>
      <c r="E93" s="37" t="s">
        <v>50</v>
      </c>
    </row>
    <row r="94" spans="1:5" ht="12.75">
      <c r="A94" t="s">
        <v>56</v>
      </c>
      <c r="E94" s="35" t="s">
        <v>139</v>
      </c>
    </row>
    <row r="95" spans="1:16" ht="12.75">
      <c r="A95" s="24" t="s">
        <v>48</v>
      </c>
      <c s="29" t="s">
        <v>144</v>
      </c>
      <c s="29" t="s">
        <v>145</v>
      </c>
      <c s="24" t="s">
        <v>50</v>
      </c>
      <c s="30" t="s">
        <v>146</v>
      </c>
      <c s="31" t="s">
        <v>147</v>
      </c>
      <c s="32">
        <v>14.5</v>
      </c>
      <c s="33">
        <v>0</v>
      </c>
      <c s="33">
        <f>ROUND(ROUND(H95,2)*ROUND(G95,3),2)</f>
      </c>
      <c r="O95">
        <f>(I95*21)/100</f>
      </c>
      <c t="s">
        <v>26</v>
      </c>
    </row>
    <row r="96" spans="1:5" ht="25.5">
      <c r="A96" s="34" t="s">
        <v>53</v>
      </c>
      <c r="E96" s="35" t="s">
        <v>148</v>
      </c>
    </row>
    <row r="97" spans="1:5" ht="12.75">
      <c r="A97" s="36" t="s">
        <v>55</v>
      </c>
      <c r="E97" s="37" t="s">
        <v>149</v>
      </c>
    </row>
    <row r="98" spans="1:5" ht="76.5">
      <c r="A98" t="s">
        <v>56</v>
      </c>
      <c r="E98" s="35" t="s">
        <v>150</v>
      </c>
    </row>
    <row r="99" spans="1:16" ht="25.5">
      <c r="A99" s="24" t="s">
        <v>48</v>
      </c>
      <c s="29" t="s">
        <v>151</v>
      </c>
      <c s="29" t="s">
        <v>152</v>
      </c>
      <c s="24" t="s">
        <v>50</v>
      </c>
      <c s="30" t="s">
        <v>153</v>
      </c>
      <c s="31" t="s">
        <v>87</v>
      </c>
      <c s="32">
        <v>8</v>
      </c>
      <c s="33">
        <v>0</v>
      </c>
      <c s="33">
        <f>ROUND(ROUND(H99,2)*ROUND(G99,3),2)</f>
      </c>
      <c r="O99">
        <f>(I99*21)/100</f>
      </c>
      <c t="s">
        <v>26</v>
      </c>
    </row>
    <row r="100" spans="1:5" ht="25.5">
      <c r="A100" s="34" t="s">
        <v>53</v>
      </c>
      <c r="E100" s="35" t="s">
        <v>154</v>
      </c>
    </row>
    <row r="101" spans="1:5" ht="12.75">
      <c r="A101" s="36" t="s">
        <v>55</v>
      </c>
      <c r="E101" s="37" t="s">
        <v>50</v>
      </c>
    </row>
    <row r="102" spans="1:5" ht="25.5">
      <c r="A102" t="s">
        <v>56</v>
      </c>
      <c r="E102" s="35" t="s">
        <v>155</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f>
      </c>
      <c t="s">
        <v>25</v>
      </c>
    </row>
    <row r="3" spans="1:16" ht="15" customHeight="1">
      <c r="A3" t="s">
        <v>11</v>
      </c>
      <c s="12" t="s">
        <v>13</v>
      </c>
      <c s="13" t="s">
        <v>14</v>
      </c>
      <c s="1"/>
      <c s="14" t="s">
        <v>15</v>
      </c>
      <c s="1"/>
      <c s="9"/>
      <c s="8" t="s">
        <v>156</v>
      </c>
      <c s="41">
        <f>0+I8</f>
      </c>
      <c r="O3" t="s">
        <v>22</v>
      </c>
      <c t="s">
        <v>26</v>
      </c>
    </row>
    <row r="4" spans="1:16" ht="15" customHeight="1">
      <c r="A4" t="s">
        <v>16</v>
      </c>
      <c s="16" t="s">
        <v>21</v>
      </c>
      <c s="17" t="s">
        <v>156</v>
      </c>
      <c s="6"/>
      <c s="18" t="s">
        <v>157</v>
      </c>
      <c s="6"/>
      <c s="6"/>
      <c s="25"/>
      <c s="25"/>
      <c r="O4" t="s">
        <v>23</v>
      </c>
      <c t="s">
        <v>26</v>
      </c>
    </row>
    <row r="5" spans="1:16" ht="12.75" customHeight="1">
      <c r="A5" s="15" t="s">
        <v>28</v>
      </c>
      <c s="15" t="s">
        <v>30</v>
      </c>
      <c s="15" t="s">
        <v>32</v>
      </c>
      <c s="15" t="s">
        <v>33</v>
      </c>
      <c s="15" t="s">
        <v>34</v>
      </c>
      <c s="15" t="s">
        <v>36</v>
      </c>
      <c s="15" t="s">
        <v>38</v>
      </c>
      <c s="15" t="s">
        <v>40</v>
      </c>
      <c s="15"/>
      <c r="O5" t="s">
        <v>24</v>
      </c>
      <c t="s">
        <v>26</v>
      </c>
    </row>
    <row r="6" spans="1:9" ht="12.75" customHeight="1">
      <c r="A6" s="15"/>
      <c s="15"/>
      <c s="15"/>
      <c s="15"/>
      <c s="15"/>
      <c s="15"/>
      <c s="15"/>
      <c s="15" t="s">
        <v>41</v>
      </c>
      <c s="15" t="s">
        <v>43</v>
      </c>
    </row>
    <row r="7" spans="1:9" ht="12.75" customHeight="1">
      <c r="A7" s="15" t="s">
        <v>29</v>
      </c>
      <c s="15" t="s">
        <v>31</v>
      </c>
      <c s="15" t="s">
        <v>26</v>
      </c>
      <c s="15" t="s">
        <v>25</v>
      </c>
      <c s="15" t="s">
        <v>35</v>
      </c>
      <c s="15" t="s">
        <v>37</v>
      </c>
      <c s="15" t="s">
        <v>39</v>
      </c>
      <c s="15" t="s">
        <v>42</v>
      </c>
      <c s="15" t="s">
        <v>44</v>
      </c>
    </row>
    <row r="8" spans="1:18" ht="12.75" customHeight="1">
      <c r="A8" s="25" t="s">
        <v>45</v>
      </c>
      <c s="25"/>
      <c s="26" t="s">
        <v>29</v>
      </c>
      <c s="25"/>
      <c s="27" t="s">
        <v>158</v>
      </c>
      <c s="25"/>
      <c s="25"/>
      <c s="25"/>
      <c s="28">
        <f>0+Q8</f>
      </c>
      <c r="O8">
        <f>0+R8</f>
      </c>
      <c r="Q8">
        <f>0+I9+I13+I17+I21+I25+I29+I33+I37+I41</f>
      </c>
      <c>
        <f>0+O9+O13+O17+O21+O25+O29+O33+O37+O41</f>
      </c>
    </row>
    <row r="9" spans="1:16" ht="12.75">
      <c r="A9" s="24" t="s">
        <v>48</v>
      </c>
      <c s="29" t="s">
        <v>31</v>
      </c>
      <c s="29" t="s">
        <v>159</v>
      </c>
      <c s="24" t="s">
        <v>50</v>
      </c>
      <c s="30" t="s">
        <v>160</v>
      </c>
      <c s="31" t="s">
        <v>52</v>
      </c>
      <c s="32">
        <v>1</v>
      </c>
      <c s="33">
        <v>0</v>
      </c>
      <c s="33">
        <f>ROUND(ROUND(H9,2)*ROUND(G9,3),2)</f>
      </c>
      <c r="O9">
        <f>(I9*21)/100</f>
      </c>
      <c t="s">
        <v>26</v>
      </c>
    </row>
    <row r="10" spans="1:5" ht="12.75">
      <c r="A10" s="34" t="s">
        <v>53</v>
      </c>
      <c r="E10" s="35" t="s">
        <v>161</v>
      </c>
    </row>
    <row r="11" spans="1:5" ht="12.75">
      <c r="A11" s="36" t="s">
        <v>55</v>
      </c>
      <c r="E11" s="37" t="s">
        <v>50</v>
      </c>
    </row>
    <row r="12" spans="1:5" ht="12.75">
      <c r="A12" t="s">
        <v>56</v>
      </c>
      <c r="E12" s="35" t="s">
        <v>69</v>
      </c>
    </row>
    <row r="13" spans="1:16" ht="12.75">
      <c r="A13" s="24" t="s">
        <v>48</v>
      </c>
      <c s="29" t="s">
        <v>26</v>
      </c>
      <c s="29" t="s">
        <v>162</v>
      </c>
      <c s="24" t="s">
        <v>50</v>
      </c>
      <c s="30" t="s">
        <v>163</v>
      </c>
      <c s="31" t="s">
        <v>52</v>
      </c>
      <c s="32">
        <v>1</v>
      </c>
      <c s="33">
        <v>0</v>
      </c>
      <c s="33">
        <f>ROUND(ROUND(H13,2)*ROUND(G13,3),2)</f>
      </c>
      <c r="O13">
        <f>(I13*21)/100</f>
      </c>
      <c t="s">
        <v>26</v>
      </c>
    </row>
    <row r="14" spans="1:5" ht="38.25">
      <c r="A14" s="34" t="s">
        <v>53</v>
      </c>
      <c r="E14" s="35" t="s">
        <v>164</v>
      </c>
    </row>
    <row r="15" spans="1:5" ht="12.75">
      <c r="A15" s="36" t="s">
        <v>55</v>
      </c>
      <c r="E15" s="37" t="s">
        <v>50</v>
      </c>
    </row>
    <row r="16" spans="1:5" ht="12.75">
      <c r="A16" t="s">
        <v>56</v>
      </c>
      <c r="E16" s="35" t="s">
        <v>69</v>
      </c>
    </row>
    <row r="17" spans="1:16" ht="12.75">
      <c r="A17" s="24" t="s">
        <v>48</v>
      </c>
      <c s="29" t="s">
        <v>25</v>
      </c>
      <c s="29" t="s">
        <v>72</v>
      </c>
      <c s="24" t="s">
        <v>50</v>
      </c>
      <c s="30" t="s">
        <v>73</v>
      </c>
      <c s="31" t="s">
        <v>52</v>
      </c>
      <c s="32">
        <v>1</v>
      </c>
      <c s="33">
        <v>0</v>
      </c>
      <c s="33">
        <f>ROUND(ROUND(H17,2)*ROUND(G17,3),2)</f>
      </c>
      <c r="O17">
        <f>(I17*21)/100</f>
      </c>
      <c t="s">
        <v>26</v>
      </c>
    </row>
    <row r="18" spans="1:5" ht="25.5">
      <c r="A18" s="34" t="s">
        <v>53</v>
      </c>
      <c r="E18" s="35" t="s">
        <v>165</v>
      </c>
    </row>
    <row r="19" spans="1:5" ht="12.75">
      <c r="A19" s="36" t="s">
        <v>55</v>
      </c>
      <c r="E19" s="37" t="s">
        <v>50</v>
      </c>
    </row>
    <row r="20" spans="1:5" ht="12.75">
      <c r="A20" t="s">
        <v>56</v>
      </c>
      <c r="E20" s="35" t="s">
        <v>50</v>
      </c>
    </row>
    <row r="21" spans="1:16" ht="12.75">
      <c r="A21" s="24" t="s">
        <v>48</v>
      </c>
      <c s="29" t="s">
        <v>35</v>
      </c>
      <c s="29" t="s">
        <v>166</v>
      </c>
      <c s="24" t="s">
        <v>50</v>
      </c>
      <c s="30" t="s">
        <v>167</v>
      </c>
      <c s="31" t="s">
        <v>52</v>
      </c>
      <c s="32">
        <v>1</v>
      </c>
      <c s="33">
        <v>0</v>
      </c>
      <c s="33">
        <f>ROUND(ROUND(H21,2)*ROUND(G21,3),2)</f>
      </c>
      <c r="O21">
        <f>(I21*21)/100</f>
      </c>
      <c t="s">
        <v>26</v>
      </c>
    </row>
    <row r="22" spans="1:5" ht="25.5">
      <c r="A22" s="34" t="s">
        <v>53</v>
      </c>
      <c r="E22" s="35" t="s">
        <v>168</v>
      </c>
    </row>
    <row r="23" spans="1:5" ht="12.75">
      <c r="A23" s="36" t="s">
        <v>55</v>
      </c>
      <c r="E23" s="37" t="s">
        <v>50</v>
      </c>
    </row>
    <row r="24" spans="1:5" ht="12.75">
      <c r="A24" t="s">
        <v>56</v>
      </c>
      <c r="E24" s="35" t="s">
        <v>50</v>
      </c>
    </row>
    <row r="25" spans="1:16" ht="12.75">
      <c r="A25" s="24" t="s">
        <v>48</v>
      </c>
      <c s="29" t="s">
        <v>37</v>
      </c>
      <c s="29" t="s">
        <v>169</v>
      </c>
      <c s="24" t="s">
        <v>91</v>
      </c>
      <c s="30" t="s">
        <v>170</v>
      </c>
      <c s="31" t="s">
        <v>52</v>
      </c>
      <c s="32">
        <v>1</v>
      </c>
      <c s="33">
        <v>0</v>
      </c>
      <c s="33">
        <f>ROUND(ROUND(H25,2)*ROUND(G25,3),2)</f>
      </c>
      <c r="O25">
        <f>(I25*21)/100</f>
      </c>
      <c t="s">
        <v>26</v>
      </c>
    </row>
    <row r="26" spans="1:5" ht="12.75">
      <c r="A26" s="34" t="s">
        <v>53</v>
      </c>
      <c r="E26" s="35" t="s">
        <v>171</v>
      </c>
    </row>
    <row r="27" spans="1:5" ht="12.75">
      <c r="A27" s="36" t="s">
        <v>55</v>
      </c>
      <c r="E27" s="37" t="s">
        <v>50</v>
      </c>
    </row>
    <row r="28" spans="1:5" ht="12.75">
      <c r="A28" t="s">
        <v>56</v>
      </c>
      <c r="E28" s="35" t="s">
        <v>84</v>
      </c>
    </row>
    <row r="29" spans="1:16" ht="12.75">
      <c r="A29" s="24" t="s">
        <v>48</v>
      </c>
      <c s="29" t="s">
        <v>39</v>
      </c>
      <c s="29" t="s">
        <v>169</v>
      </c>
      <c s="24" t="s">
        <v>95</v>
      </c>
      <c s="30" t="s">
        <v>170</v>
      </c>
      <c s="31" t="s">
        <v>52</v>
      </c>
      <c s="32">
        <v>1</v>
      </c>
      <c s="33">
        <v>0</v>
      </c>
      <c s="33">
        <f>ROUND(ROUND(H29,2)*ROUND(G29,3),2)</f>
      </c>
      <c r="O29">
        <f>(I29*21)/100</f>
      </c>
      <c t="s">
        <v>26</v>
      </c>
    </row>
    <row r="30" spans="1:5" ht="25.5">
      <c r="A30" s="34" t="s">
        <v>53</v>
      </c>
      <c r="E30" s="35" t="s">
        <v>172</v>
      </c>
    </row>
    <row r="31" spans="1:5" ht="12.75">
      <c r="A31" s="36" t="s">
        <v>55</v>
      </c>
      <c r="E31" s="37" t="s">
        <v>50</v>
      </c>
    </row>
    <row r="32" spans="1:5" ht="12.75">
      <c r="A32" t="s">
        <v>56</v>
      </c>
      <c r="E32" s="35" t="s">
        <v>50</v>
      </c>
    </row>
    <row r="33" spans="1:16" ht="12.75">
      <c r="A33" s="24" t="s">
        <v>48</v>
      </c>
      <c s="29" t="s">
        <v>76</v>
      </c>
      <c s="29" t="s">
        <v>169</v>
      </c>
      <c s="24" t="s">
        <v>173</v>
      </c>
      <c s="30" t="s">
        <v>170</v>
      </c>
      <c s="31" t="s">
        <v>52</v>
      </c>
      <c s="32">
        <v>1</v>
      </c>
      <c s="33">
        <v>0</v>
      </c>
      <c s="33">
        <f>ROUND(ROUND(H33,2)*ROUND(G33,3),2)</f>
      </c>
      <c r="O33">
        <f>(I33*21)/100</f>
      </c>
      <c t="s">
        <v>26</v>
      </c>
    </row>
    <row r="34" spans="1:5" ht="25.5">
      <c r="A34" s="34" t="s">
        <v>53</v>
      </c>
      <c r="E34" s="35" t="s">
        <v>174</v>
      </c>
    </row>
    <row r="35" spans="1:5" ht="12.75">
      <c r="A35" s="36" t="s">
        <v>55</v>
      </c>
      <c r="E35" s="37" t="s">
        <v>50</v>
      </c>
    </row>
    <row r="36" spans="1:5" ht="12.75">
      <c r="A36" t="s">
        <v>56</v>
      </c>
      <c r="E36" s="35" t="s">
        <v>50</v>
      </c>
    </row>
    <row r="37" spans="1:16" ht="12.75">
      <c r="A37" s="24" t="s">
        <v>48</v>
      </c>
      <c s="29" t="s">
        <v>44</v>
      </c>
      <c s="29" t="s">
        <v>109</v>
      </c>
      <c s="24" t="s">
        <v>91</v>
      </c>
      <c s="30" t="s">
        <v>110</v>
      </c>
      <c s="31" t="s">
        <v>52</v>
      </c>
      <c s="32">
        <v>1</v>
      </c>
      <c s="33">
        <v>0</v>
      </c>
      <c s="33">
        <f>ROUND(ROUND(H37,2)*ROUND(G37,3),2)</f>
      </c>
      <c r="O37">
        <f>(I37*21)/100</f>
      </c>
      <c t="s">
        <v>26</v>
      </c>
    </row>
    <row r="38" spans="1:5" ht="12.75">
      <c r="A38" s="34" t="s">
        <v>53</v>
      </c>
      <c r="E38" s="35" t="s">
        <v>175</v>
      </c>
    </row>
    <row r="39" spans="1:5" ht="12.75">
      <c r="A39" s="36" t="s">
        <v>55</v>
      </c>
      <c r="E39" s="37" t="s">
        <v>50</v>
      </c>
    </row>
    <row r="40" spans="1:5" ht="12.75">
      <c r="A40" t="s">
        <v>56</v>
      </c>
      <c r="E40" s="35" t="s">
        <v>50</v>
      </c>
    </row>
    <row r="41" spans="1:16" ht="12.75">
      <c r="A41" s="24" t="s">
        <v>48</v>
      </c>
      <c s="29" t="s">
        <v>94</v>
      </c>
      <c s="29" t="s">
        <v>176</v>
      </c>
      <c s="24" t="s">
        <v>50</v>
      </c>
      <c s="30" t="s">
        <v>177</v>
      </c>
      <c s="31" t="s">
        <v>87</v>
      </c>
      <c s="32">
        <v>1</v>
      </c>
      <c s="33">
        <v>0</v>
      </c>
      <c s="33">
        <f>ROUND(ROUND(H41,2)*ROUND(G41,3),2)</f>
      </c>
      <c r="O41">
        <f>(I41*21)/100</f>
      </c>
      <c t="s">
        <v>26</v>
      </c>
    </row>
    <row r="42" spans="1:5" ht="12.75">
      <c r="A42" s="34" t="s">
        <v>53</v>
      </c>
      <c r="E42" s="35" t="s">
        <v>178</v>
      </c>
    </row>
    <row r="43" spans="1:5" ht="12.75">
      <c r="A43" s="36" t="s">
        <v>55</v>
      </c>
      <c r="E43" s="37" t="s">
        <v>50</v>
      </c>
    </row>
    <row r="44" spans="1:5" ht="89.25">
      <c r="A44" t="s">
        <v>56</v>
      </c>
      <c r="E44" s="35" t="s">
        <v>179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31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0+O8+O25+O102+O119+O140+O217+O246</f>
      </c>
      <c t="s">
        <v>25</v>
      </c>
    </row>
    <row r="3" spans="1:16" ht="15" customHeight="1">
      <c r="A3" t="s">
        <v>11</v>
      </c>
      <c s="12" t="s">
        <v>13</v>
      </c>
      <c s="13" t="s">
        <v>14</v>
      </c>
      <c s="1"/>
      <c s="14" t="s">
        <v>15</v>
      </c>
      <c s="1"/>
      <c s="9"/>
      <c s="8" t="s">
        <v>180</v>
      </c>
      <c s="41">
        <f>0+I8+I25+I102+I119+I140+I217+I246</f>
      </c>
      <c r="O3" t="s">
        <v>22</v>
      </c>
      <c t="s">
        <v>26</v>
      </c>
    </row>
    <row r="4" spans="1:16" ht="15" customHeight="1">
      <c r="A4" t="s">
        <v>16</v>
      </c>
      <c s="16" t="s">
        <v>21</v>
      </c>
      <c s="17" t="s">
        <v>180</v>
      </c>
      <c s="6"/>
      <c s="18" t="s">
        <v>181</v>
      </c>
      <c s="6"/>
      <c s="6"/>
      <c s="25"/>
      <c s="25"/>
      <c r="O4" t="s">
        <v>23</v>
      </c>
      <c t="s">
        <v>26</v>
      </c>
    </row>
    <row r="5" spans="1:16" ht="12.75" customHeight="1">
      <c r="A5" s="15" t="s">
        <v>28</v>
      </c>
      <c s="15" t="s">
        <v>30</v>
      </c>
      <c s="15" t="s">
        <v>32</v>
      </c>
      <c s="15" t="s">
        <v>33</v>
      </c>
      <c s="15" t="s">
        <v>34</v>
      </c>
      <c s="15" t="s">
        <v>36</v>
      </c>
      <c s="15" t="s">
        <v>38</v>
      </c>
      <c s="15" t="s">
        <v>40</v>
      </c>
      <c s="15"/>
      <c r="O5" t="s">
        <v>24</v>
      </c>
      <c t="s">
        <v>26</v>
      </c>
    </row>
    <row r="6" spans="1:9" ht="12.75" customHeight="1">
      <c r="A6" s="15"/>
      <c s="15"/>
      <c s="15"/>
      <c s="15"/>
      <c s="15"/>
      <c s="15"/>
      <c s="15"/>
      <c s="15" t="s">
        <v>41</v>
      </c>
      <c s="15" t="s">
        <v>43</v>
      </c>
    </row>
    <row r="7" spans="1:9" ht="12.75" customHeight="1">
      <c r="A7" s="15" t="s">
        <v>29</v>
      </c>
      <c s="15" t="s">
        <v>31</v>
      </c>
      <c s="15" t="s">
        <v>26</v>
      </c>
      <c s="15" t="s">
        <v>25</v>
      </c>
      <c s="15" t="s">
        <v>35</v>
      </c>
      <c s="15" t="s">
        <v>37</v>
      </c>
      <c s="15" t="s">
        <v>39</v>
      </c>
      <c s="15" t="s">
        <v>42</v>
      </c>
      <c s="15" t="s">
        <v>44</v>
      </c>
    </row>
    <row r="8" spans="1:18" ht="12.75" customHeight="1">
      <c r="A8" s="25" t="s">
        <v>45</v>
      </c>
      <c s="25"/>
      <c s="26" t="s">
        <v>29</v>
      </c>
      <c s="25"/>
      <c s="27" t="s">
        <v>158</v>
      </c>
      <c s="25"/>
      <c s="25"/>
      <c s="25"/>
      <c s="28">
        <f>0+Q8</f>
      </c>
      <c r="O8">
        <f>0+R8</f>
      </c>
      <c r="Q8">
        <f>0+I9+I13+I17+I21</f>
      </c>
      <c>
        <f>0+O9+O13+O17+O21</f>
      </c>
    </row>
    <row r="9" spans="1:16" ht="12.75">
      <c r="A9" s="24" t="s">
        <v>48</v>
      </c>
      <c s="29" t="s">
        <v>31</v>
      </c>
      <c s="29" t="s">
        <v>182</v>
      </c>
      <c s="24" t="s">
        <v>31</v>
      </c>
      <c s="30" t="s">
        <v>183</v>
      </c>
      <c s="31" t="s">
        <v>184</v>
      </c>
      <c s="32">
        <v>1276.554</v>
      </c>
      <c s="33">
        <v>0</v>
      </c>
      <c s="33">
        <f>ROUND(ROUND(H9,2)*ROUND(G9,3),2)</f>
      </c>
      <c r="O9">
        <f>(I9*21)/100</f>
      </c>
      <c t="s">
        <v>26</v>
      </c>
    </row>
    <row r="10" spans="1:5" ht="25.5">
      <c r="A10" s="34" t="s">
        <v>53</v>
      </c>
      <c r="E10" s="35" t="s">
        <v>185</v>
      </c>
    </row>
    <row r="11" spans="1:5" ht="76.5">
      <c r="A11" s="36" t="s">
        <v>55</v>
      </c>
      <c r="E11" s="37" t="s">
        <v>186</v>
      </c>
    </row>
    <row r="12" spans="1:5" ht="25.5">
      <c r="A12" t="s">
        <v>56</v>
      </c>
      <c r="E12" s="35" t="s">
        <v>187</v>
      </c>
    </row>
    <row r="13" spans="1:16" ht="12.75">
      <c r="A13" s="24" t="s">
        <v>48</v>
      </c>
      <c s="29" t="s">
        <v>26</v>
      </c>
      <c s="29" t="s">
        <v>182</v>
      </c>
      <c s="24" t="s">
        <v>26</v>
      </c>
      <c s="30" t="s">
        <v>183</v>
      </c>
      <c s="31" t="s">
        <v>184</v>
      </c>
      <c s="32">
        <v>919.718</v>
      </c>
      <c s="33">
        <v>0</v>
      </c>
      <c s="33">
        <f>ROUND(ROUND(H13,2)*ROUND(G13,3),2)</f>
      </c>
      <c r="O13">
        <f>(I13*21)/100</f>
      </c>
      <c t="s">
        <v>26</v>
      </c>
    </row>
    <row r="14" spans="1:5" ht="12.75">
      <c r="A14" s="34" t="s">
        <v>53</v>
      </c>
      <c r="E14" s="35" t="s">
        <v>188</v>
      </c>
    </row>
    <row r="15" spans="1:5" ht="38.25">
      <c r="A15" s="36" t="s">
        <v>55</v>
      </c>
      <c r="E15" s="37" t="s">
        <v>189</v>
      </c>
    </row>
    <row r="16" spans="1:5" ht="25.5">
      <c r="A16" t="s">
        <v>56</v>
      </c>
      <c r="E16" s="35" t="s">
        <v>187</v>
      </c>
    </row>
    <row r="17" spans="1:16" ht="12.75">
      <c r="A17" s="24" t="s">
        <v>48</v>
      </c>
      <c s="29" t="s">
        <v>25</v>
      </c>
      <c s="29" t="s">
        <v>182</v>
      </c>
      <c s="24" t="s">
        <v>25</v>
      </c>
      <c s="30" t="s">
        <v>183</v>
      </c>
      <c s="31" t="s">
        <v>184</v>
      </c>
      <c s="32">
        <v>6.07</v>
      </c>
      <c s="33">
        <v>0</v>
      </c>
      <c s="33">
        <f>ROUND(ROUND(H17,2)*ROUND(G17,3),2)</f>
      </c>
      <c r="O17">
        <f>(I17*21)/100</f>
      </c>
      <c t="s">
        <v>26</v>
      </c>
    </row>
    <row r="18" spans="1:5" ht="12.75">
      <c r="A18" s="34" t="s">
        <v>53</v>
      </c>
      <c r="E18" s="35" t="s">
        <v>190</v>
      </c>
    </row>
    <row r="19" spans="1:5" ht="63.75">
      <c r="A19" s="36" t="s">
        <v>55</v>
      </c>
      <c r="E19" s="37" t="s">
        <v>191</v>
      </c>
    </row>
    <row r="20" spans="1:5" ht="25.5">
      <c r="A20" t="s">
        <v>56</v>
      </c>
      <c r="E20" s="35" t="s">
        <v>187</v>
      </c>
    </row>
    <row r="21" spans="1:16" ht="12.75">
      <c r="A21" s="24" t="s">
        <v>48</v>
      </c>
      <c s="29" t="s">
        <v>35</v>
      </c>
      <c s="29" t="s">
        <v>182</v>
      </c>
      <c s="24" t="s">
        <v>35</v>
      </c>
      <c s="30" t="s">
        <v>183</v>
      </c>
      <c s="31" t="s">
        <v>184</v>
      </c>
      <c s="32">
        <v>9</v>
      </c>
      <c s="33">
        <v>0</v>
      </c>
      <c s="33">
        <f>ROUND(ROUND(H21,2)*ROUND(G21,3),2)</f>
      </c>
      <c r="O21">
        <f>(I21*21)/100</f>
      </c>
      <c t="s">
        <v>26</v>
      </c>
    </row>
    <row r="22" spans="1:5" ht="12.75">
      <c r="A22" s="34" t="s">
        <v>53</v>
      </c>
      <c r="E22" s="35" t="s">
        <v>192</v>
      </c>
    </row>
    <row r="23" spans="1:5" ht="51">
      <c r="A23" s="36" t="s">
        <v>55</v>
      </c>
      <c r="E23" s="37" t="s">
        <v>193</v>
      </c>
    </row>
    <row r="24" spans="1:5" ht="25.5">
      <c r="A24" t="s">
        <v>56</v>
      </c>
      <c r="E24" s="35" t="s">
        <v>187</v>
      </c>
    </row>
    <row r="25" spans="1:18" ht="12.75" customHeight="1">
      <c r="A25" s="6" t="s">
        <v>45</v>
      </c>
      <c s="6"/>
      <c s="39" t="s">
        <v>31</v>
      </c>
      <c s="6"/>
      <c s="27" t="s">
        <v>194</v>
      </c>
      <c s="6"/>
      <c s="6"/>
      <c s="6"/>
      <c s="40">
        <f>0+Q25</f>
      </c>
      <c r="O25">
        <f>0+R25</f>
      </c>
      <c r="Q25">
        <f>0+I26+I30+I34+I38+I42+I46+I50+I54+I58+I62+I66+I70+I74+I78+I82+I86+I90+I94+I98</f>
      </c>
      <c>
        <f>0+O26+O30+O34+O38+O42+O46+O50+O54+O58+O62+O66+O70+O74+O78+O82+O86+O90+O94+O98</f>
      </c>
    </row>
    <row r="26" spans="1:16" ht="12.75">
      <c r="A26" s="24" t="s">
        <v>48</v>
      </c>
      <c s="29" t="s">
        <v>37</v>
      </c>
      <c s="29" t="s">
        <v>195</v>
      </c>
      <c s="24" t="s">
        <v>50</v>
      </c>
      <c s="30" t="s">
        <v>196</v>
      </c>
      <c s="31" t="s">
        <v>147</v>
      </c>
      <c s="32">
        <v>1</v>
      </c>
      <c s="33">
        <v>0</v>
      </c>
      <c s="33">
        <f>ROUND(ROUND(H26,2)*ROUND(G26,3),2)</f>
      </c>
      <c r="O26">
        <f>(I26*21)/100</f>
      </c>
      <c t="s">
        <v>26</v>
      </c>
    </row>
    <row r="27" spans="1:5" ht="38.25">
      <c r="A27" s="34" t="s">
        <v>53</v>
      </c>
      <c r="E27" s="35" t="s">
        <v>197</v>
      </c>
    </row>
    <row r="28" spans="1:5" ht="12.75">
      <c r="A28" s="36" t="s">
        <v>55</v>
      </c>
      <c r="E28" s="37" t="s">
        <v>198</v>
      </c>
    </row>
    <row r="29" spans="1:5" ht="63.75">
      <c r="A29" t="s">
        <v>56</v>
      </c>
      <c r="E29" s="35" t="s">
        <v>199</v>
      </c>
    </row>
    <row r="30" spans="1:16" ht="12.75">
      <c r="A30" s="24" t="s">
        <v>48</v>
      </c>
      <c s="29" t="s">
        <v>39</v>
      </c>
      <c s="29" t="s">
        <v>200</v>
      </c>
      <c s="24" t="s">
        <v>50</v>
      </c>
      <c s="30" t="s">
        <v>201</v>
      </c>
      <c s="31" t="s">
        <v>147</v>
      </c>
      <c s="32">
        <v>123.24</v>
      </c>
      <c s="33">
        <v>0</v>
      </c>
      <c s="33">
        <f>ROUND(ROUND(H30,2)*ROUND(G30,3),2)</f>
      </c>
      <c r="O30">
        <f>(I30*21)/100</f>
      </c>
      <c t="s">
        <v>26</v>
      </c>
    </row>
    <row r="31" spans="1:5" ht="51">
      <c r="A31" s="34" t="s">
        <v>53</v>
      </c>
      <c r="E31" s="35" t="s">
        <v>202</v>
      </c>
    </row>
    <row r="32" spans="1:5" ht="12.75">
      <c r="A32" s="36" t="s">
        <v>55</v>
      </c>
      <c r="E32" s="37" t="s">
        <v>203</v>
      </c>
    </row>
    <row r="33" spans="1:5" ht="63.75">
      <c r="A33" t="s">
        <v>56</v>
      </c>
      <c r="E33" s="35" t="s">
        <v>199</v>
      </c>
    </row>
    <row r="34" spans="1:16" ht="12.75">
      <c r="A34" s="24" t="s">
        <v>48</v>
      </c>
      <c s="29" t="s">
        <v>76</v>
      </c>
      <c s="29" t="s">
        <v>204</v>
      </c>
      <c s="24" t="s">
        <v>50</v>
      </c>
      <c s="30" t="s">
        <v>205</v>
      </c>
      <c s="31" t="s">
        <v>147</v>
      </c>
      <c s="32">
        <v>0.594</v>
      </c>
      <c s="33">
        <v>0</v>
      </c>
      <c s="33">
        <f>ROUND(ROUND(H34,2)*ROUND(G34,3),2)</f>
      </c>
      <c r="O34">
        <f>(I34*21)/100</f>
      </c>
      <c t="s">
        <v>26</v>
      </c>
    </row>
    <row r="35" spans="1:5" ht="76.5">
      <c r="A35" s="34" t="s">
        <v>53</v>
      </c>
      <c r="E35" s="35" t="s">
        <v>206</v>
      </c>
    </row>
    <row r="36" spans="1:5" ht="12.75">
      <c r="A36" s="36" t="s">
        <v>55</v>
      </c>
      <c r="E36" s="37" t="s">
        <v>207</v>
      </c>
    </row>
    <row r="37" spans="1:5" ht="63.75">
      <c r="A37" t="s">
        <v>56</v>
      </c>
      <c r="E37" s="35" t="s">
        <v>199</v>
      </c>
    </row>
    <row r="38" spans="1:16" ht="25.5">
      <c r="A38" s="24" t="s">
        <v>48</v>
      </c>
      <c s="29" t="s">
        <v>113</v>
      </c>
      <c s="29" t="s">
        <v>208</v>
      </c>
      <c s="24" t="s">
        <v>50</v>
      </c>
      <c s="30" t="s">
        <v>209</v>
      </c>
      <c s="31" t="s">
        <v>147</v>
      </c>
      <c s="32">
        <v>484.062</v>
      </c>
      <c s="33">
        <v>0</v>
      </c>
      <c s="33">
        <f>ROUND(ROUND(H38,2)*ROUND(G38,3),2)</f>
      </c>
      <c r="O38">
        <f>(I38*21)/100</f>
      </c>
      <c t="s">
        <v>26</v>
      </c>
    </row>
    <row r="39" spans="1:5" ht="38.25">
      <c r="A39" s="34" t="s">
        <v>53</v>
      </c>
      <c r="E39" s="35" t="s">
        <v>210</v>
      </c>
    </row>
    <row r="40" spans="1:5" ht="51">
      <c r="A40" s="36" t="s">
        <v>55</v>
      </c>
      <c r="E40" s="37" t="s">
        <v>211</v>
      </c>
    </row>
    <row r="41" spans="1:5" ht="63.75">
      <c r="A41" t="s">
        <v>56</v>
      </c>
      <c r="E41" s="35" t="s">
        <v>199</v>
      </c>
    </row>
    <row r="42" spans="1:16" ht="12.75">
      <c r="A42" s="24" t="s">
        <v>48</v>
      </c>
      <c s="29" t="s">
        <v>42</v>
      </c>
      <c s="29" t="s">
        <v>212</v>
      </c>
      <c s="24" t="s">
        <v>50</v>
      </c>
      <c s="30" t="s">
        <v>213</v>
      </c>
      <c s="31" t="s">
        <v>147</v>
      </c>
      <c s="32">
        <v>2.75</v>
      </c>
      <c s="33">
        <v>0</v>
      </c>
      <c s="33">
        <f>ROUND(ROUND(H42,2)*ROUND(G42,3),2)</f>
      </c>
      <c r="O42">
        <f>(I42*21)/100</f>
      </c>
      <c t="s">
        <v>26</v>
      </c>
    </row>
    <row r="43" spans="1:5" ht="38.25">
      <c r="A43" s="34" t="s">
        <v>53</v>
      </c>
      <c r="E43" s="35" t="s">
        <v>214</v>
      </c>
    </row>
    <row r="44" spans="1:5" ht="12.75">
      <c r="A44" s="36" t="s">
        <v>55</v>
      </c>
      <c r="E44" s="37" t="s">
        <v>215</v>
      </c>
    </row>
    <row r="45" spans="1:5" ht="63.75">
      <c r="A45" t="s">
        <v>56</v>
      </c>
      <c r="E45" s="35" t="s">
        <v>199</v>
      </c>
    </row>
    <row r="46" spans="1:16" ht="12.75">
      <c r="A46" s="24" t="s">
        <v>48</v>
      </c>
      <c s="29" t="s">
        <v>44</v>
      </c>
      <c s="29" t="s">
        <v>216</v>
      </c>
      <c s="24" t="s">
        <v>50</v>
      </c>
      <c s="30" t="s">
        <v>217</v>
      </c>
      <c s="31" t="s">
        <v>218</v>
      </c>
      <c s="32">
        <v>1.8</v>
      </c>
      <c s="33">
        <v>0</v>
      </c>
      <c s="33">
        <f>ROUND(ROUND(H46,2)*ROUND(G46,3),2)</f>
      </c>
      <c r="O46">
        <f>(I46*21)/100</f>
      </c>
      <c t="s">
        <v>26</v>
      </c>
    </row>
    <row r="47" spans="1:5" ht="25.5">
      <c r="A47" s="34" t="s">
        <v>53</v>
      </c>
      <c r="E47" s="35" t="s">
        <v>219</v>
      </c>
    </row>
    <row r="48" spans="1:5" ht="12.75">
      <c r="A48" s="36" t="s">
        <v>55</v>
      </c>
      <c r="E48" s="37" t="s">
        <v>220</v>
      </c>
    </row>
    <row r="49" spans="1:5" ht="63.75">
      <c r="A49" t="s">
        <v>56</v>
      </c>
      <c r="E49" s="35" t="s">
        <v>199</v>
      </c>
    </row>
    <row r="50" spans="1:16" ht="12.75">
      <c r="A50" s="24" t="s">
        <v>48</v>
      </c>
      <c s="29" t="s">
        <v>89</v>
      </c>
      <c s="29" t="s">
        <v>221</v>
      </c>
      <c s="24" t="s">
        <v>50</v>
      </c>
      <c s="30" t="s">
        <v>222</v>
      </c>
      <c s="31" t="s">
        <v>218</v>
      </c>
      <c s="32">
        <v>22.45</v>
      </c>
      <c s="33">
        <v>0</v>
      </c>
      <c s="33">
        <f>ROUND(ROUND(H50,2)*ROUND(G50,3),2)</f>
      </c>
      <c r="O50">
        <f>(I50*21)/100</f>
      </c>
      <c t="s">
        <v>26</v>
      </c>
    </row>
    <row r="51" spans="1:5" ht="25.5">
      <c r="A51" s="34" t="s">
        <v>53</v>
      </c>
      <c r="E51" s="35" t="s">
        <v>223</v>
      </c>
    </row>
    <row r="52" spans="1:5" ht="12.75">
      <c r="A52" s="36" t="s">
        <v>55</v>
      </c>
      <c r="E52" s="37" t="s">
        <v>224</v>
      </c>
    </row>
    <row r="53" spans="1:5" ht="63.75">
      <c r="A53" t="s">
        <v>56</v>
      </c>
      <c r="E53" s="35" t="s">
        <v>199</v>
      </c>
    </row>
    <row r="54" spans="1:16" ht="12.75">
      <c r="A54" s="24" t="s">
        <v>48</v>
      </c>
      <c s="29" t="s">
        <v>94</v>
      </c>
      <c s="29" t="s">
        <v>225</v>
      </c>
      <c s="24" t="s">
        <v>50</v>
      </c>
      <c s="30" t="s">
        <v>226</v>
      </c>
      <c s="31" t="s">
        <v>218</v>
      </c>
      <c s="32">
        <v>36</v>
      </c>
      <c s="33">
        <v>0</v>
      </c>
      <c s="33">
        <f>ROUND(ROUND(H54,2)*ROUND(G54,3),2)</f>
      </c>
      <c r="O54">
        <f>(I54*21)/100</f>
      </c>
      <c t="s">
        <v>26</v>
      </c>
    </row>
    <row r="55" spans="1:5" ht="12.75">
      <c r="A55" s="34" t="s">
        <v>53</v>
      </c>
      <c r="E55" s="35" t="s">
        <v>227</v>
      </c>
    </row>
    <row r="56" spans="1:5" ht="12.75">
      <c r="A56" s="36" t="s">
        <v>55</v>
      </c>
      <c r="E56" s="37" t="s">
        <v>228</v>
      </c>
    </row>
    <row r="57" spans="1:5" ht="63.75">
      <c r="A57" t="s">
        <v>56</v>
      </c>
      <c r="E57" s="35" t="s">
        <v>199</v>
      </c>
    </row>
    <row r="58" spans="1:16" ht="25.5">
      <c r="A58" s="24" t="s">
        <v>48</v>
      </c>
      <c s="29" t="s">
        <v>97</v>
      </c>
      <c s="29" t="s">
        <v>229</v>
      </c>
      <c s="24" t="s">
        <v>50</v>
      </c>
      <c s="30" t="s">
        <v>230</v>
      </c>
      <c s="31" t="s">
        <v>147</v>
      </c>
      <c s="32">
        <v>17.424</v>
      </c>
      <c s="33">
        <v>0</v>
      </c>
      <c s="33">
        <f>ROUND(ROUND(H58,2)*ROUND(G58,3),2)</f>
      </c>
      <c r="O58">
        <f>(I58*21)/100</f>
      </c>
      <c t="s">
        <v>26</v>
      </c>
    </row>
    <row r="59" spans="1:5" ht="38.25">
      <c r="A59" s="34" t="s">
        <v>53</v>
      </c>
      <c r="E59" s="35" t="s">
        <v>231</v>
      </c>
    </row>
    <row r="60" spans="1:5" ht="51">
      <c r="A60" s="36" t="s">
        <v>55</v>
      </c>
      <c r="E60" s="37" t="s">
        <v>232</v>
      </c>
    </row>
    <row r="61" spans="1:5" ht="63.75">
      <c r="A61" t="s">
        <v>56</v>
      </c>
      <c r="E61" s="35" t="s">
        <v>199</v>
      </c>
    </row>
    <row r="62" spans="1:16" ht="12.75">
      <c r="A62" s="24" t="s">
        <v>48</v>
      </c>
      <c s="29" t="s">
        <v>101</v>
      </c>
      <c s="29" t="s">
        <v>233</v>
      </c>
      <c s="24" t="s">
        <v>50</v>
      </c>
      <c s="30" t="s">
        <v>234</v>
      </c>
      <c s="31" t="s">
        <v>147</v>
      </c>
      <c s="32">
        <v>481.62</v>
      </c>
      <c s="33">
        <v>0</v>
      </c>
      <c s="33">
        <f>ROUND(ROUND(H62,2)*ROUND(G62,3),2)</f>
      </c>
      <c r="O62">
        <f>(I62*21)/100</f>
      </c>
      <c t="s">
        <v>26</v>
      </c>
    </row>
    <row r="63" spans="1:5" ht="51">
      <c r="A63" s="34" t="s">
        <v>53</v>
      </c>
      <c r="E63" s="35" t="s">
        <v>235</v>
      </c>
    </row>
    <row r="64" spans="1:5" ht="38.25">
      <c r="A64" s="36" t="s">
        <v>55</v>
      </c>
      <c r="E64" s="37" t="s">
        <v>236</v>
      </c>
    </row>
    <row r="65" spans="1:5" ht="369.75">
      <c r="A65" t="s">
        <v>56</v>
      </c>
      <c r="E65" s="35" t="s">
        <v>237</v>
      </c>
    </row>
    <row r="66" spans="1:16" ht="12.75">
      <c r="A66" s="24" t="s">
        <v>48</v>
      </c>
      <c s="29" t="s">
        <v>108</v>
      </c>
      <c s="29" t="s">
        <v>238</v>
      </c>
      <c s="24" t="s">
        <v>50</v>
      </c>
      <c s="30" t="s">
        <v>239</v>
      </c>
      <c s="31" t="s">
        <v>240</v>
      </c>
      <c s="32">
        <v>3800</v>
      </c>
      <c s="33">
        <v>0</v>
      </c>
      <c s="33">
        <f>ROUND(ROUND(H66,2)*ROUND(G66,3),2)</f>
      </c>
      <c r="O66">
        <f>(I66*21)/100</f>
      </c>
      <c t="s">
        <v>26</v>
      </c>
    </row>
    <row r="67" spans="1:5" ht="12.75">
      <c r="A67" s="34" t="s">
        <v>53</v>
      </c>
      <c r="E67" s="35" t="s">
        <v>241</v>
      </c>
    </row>
    <row r="68" spans="1:5" ht="12.75">
      <c r="A68" s="36" t="s">
        <v>55</v>
      </c>
      <c r="E68" s="37" t="s">
        <v>242</v>
      </c>
    </row>
    <row r="69" spans="1:5" ht="63.75">
      <c r="A69" t="s">
        <v>56</v>
      </c>
      <c r="E69" s="35" t="s">
        <v>243</v>
      </c>
    </row>
    <row r="70" spans="1:16" ht="12.75">
      <c r="A70" s="24" t="s">
        <v>48</v>
      </c>
      <c s="29" t="s">
        <v>117</v>
      </c>
      <c s="29" t="s">
        <v>244</v>
      </c>
      <c s="24" t="s">
        <v>50</v>
      </c>
      <c s="30" t="s">
        <v>245</v>
      </c>
      <c s="31" t="s">
        <v>147</v>
      </c>
      <c s="32">
        <v>1.5</v>
      </c>
      <c s="33">
        <v>0</v>
      </c>
      <c s="33">
        <f>ROUND(ROUND(H70,2)*ROUND(G70,3),2)</f>
      </c>
      <c r="O70">
        <f>(I70*21)/100</f>
      </c>
      <c t="s">
        <v>26</v>
      </c>
    </row>
    <row r="71" spans="1:5" ht="51">
      <c r="A71" s="34" t="s">
        <v>53</v>
      </c>
      <c r="E71" s="35" t="s">
        <v>246</v>
      </c>
    </row>
    <row r="72" spans="1:5" ht="12.75">
      <c r="A72" s="36" t="s">
        <v>55</v>
      </c>
      <c r="E72" s="37" t="s">
        <v>247</v>
      </c>
    </row>
    <row r="73" spans="1:5" ht="25.5">
      <c r="A73" t="s">
        <v>56</v>
      </c>
      <c r="E73" s="35" t="s">
        <v>248</v>
      </c>
    </row>
    <row r="74" spans="1:16" ht="12.75">
      <c r="A74" s="24" t="s">
        <v>48</v>
      </c>
      <c s="29" t="s">
        <v>121</v>
      </c>
      <c s="29" t="s">
        <v>249</v>
      </c>
      <c s="24" t="s">
        <v>50</v>
      </c>
      <c s="30" t="s">
        <v>250</v>
      </c>
      <c s="31" t="s">
        <v>147</v>
      </c>
      <c s="32">
        <v>32.364</v>
      </c>
      <c s="33">
        <v>0</v>
      </c>
      <c s="33">
        <f>ROUND(ROUND(H74,2)*ROUND(G74,3),2)</f>
      </c>
      <c r="O74">
        <f>(I74*21)/100</f>
      </c>
      <c t="s">
        <v>26</v>
      </c>
    </row>
    <row r="75" spans="1:5" ht="38.25">
      <c r="A75" s="34" t="s">
        <v>53</v>
      </c>
      <c r="E75" s="35" t="s">
        <v>251</v>
      </c>
    </row>
    <row r="76" spans="1:5" ht="51">
      <c r="A76" s="36" t="s">
        <v>55</v>
      </c>
      <c r="E76" s="37" t="s">
        <v>252</v>
      </c>
    </row>
    <row r="77" spans="1:5" ht="318.75">
      <c r="A77" t="s">
        <v>56</v>
      </c>
      <c r="E77" s="35" t="s">
        <v>253</v>
      </c>
    </row>
    <row r="78" spans="1:16" ht="12.75">
      <c r="A78" s="24" t="s">
        <v>48</v>
      </c>
      <c s="29" t="s">
        <v>126</v>
      </c>
      <c s="29" t="s">
        <v>254</v>
      </c>
      <c s="24" t="s">
        <v>50</v>
      </c>
      <c s="30" t="s">
        <v>255</v>
      </c>
      <c s="31" t="s">
        <v>147</v>
      </c>
      <c s="32">
        <v>122.793</v>
      </c>
      <c s="33">
        <v>0</v>
      </c>
      <c s="33">
        <f>ROUND(ROUND(H78,2)*ROUND(G78,3),2)</f>
      </c>
      <c r="O78">
        <f>(I78*21)/100</f>
      </c>
      <c t="s">
        <v>26</v>
      </c>
    </row>
    <row r="79" spans="1:5" ht="38.25">
      <c r="A79" s="34" t="s">
        <v>53</v>
      </c>
      <c r="E79" s="35" t="s">
        <v>256</v>
      </c>
    </row>
    <row r="80" spans="1:5" ht="38.25">
      <c r="A80" s="36" t="s">
        <v>55</v>
      </c>
      <c r="E80" s="37" t="s">
        <v>257</v>
      </c>
    </row>
    <row r="81" spans="1:5" ht="318.75">
      <c r="A81" t="s">
        <v>56</v>
      </c>
      <c r="E81" s="35" t="s">
        <v>253</v>
      </c>
    </row>
    <row r="82" spans="1:16" ht="12.75">
      <c r="A82" s="24" t="s">
        <v>48</v>
      </c>
      <c s="29" t="s">
        <v>131</v>
      </c>
      <c s="29" t="s">
        <v>258</v>
      </c>
      <c s="24" t="s">
        <v>50</v>
      </c>
      <c s="30" t="s">
        <v>259</v>
      </c>
      <c s="31" t="s">
        <v>147</v>
      </c>
      <c s="32">
        <v>636.777</v>
      </c>
      <c s="33">
        <v>0</v>
      </c>
      <c s="33">
        <f>ROUND(ROUND(H82,2)*ROUND(G82,3),2)</f>
      </c>
      <c r="O82">
        <f>(I82*21)/100</f>
      </c>
      <c t="s">
        <v>26</v>
      </c>
    </row>
    <row r="83" spans="1:5" ht="25.5">
      <c r="A83" s="34" t="s">
        <v>53</v>
      </c>
      <c r="E83" s="35" t="s">
        <v>260</v>
      </c>
    </row>
    <row r="84" spans="1:5" ht="51">
      <c r="A84" s="36" t="s">
        <v>55</v>
      </c>
      <c r="E84" s="37" t="s">
        <v>261</v>
      </c>
    </row>
    <row r="85" spans="1:5" ht="191.25">
      <c r="A85" t="s">
        <v>56</v>
      </c>
      <c r="E85" s="35" t="s">
        <v>262</v>
      </c>
    </row>
    <row r="86" spans="1:16" ht="12.75">
      <c r="A86" s="24" t="s">
        <v>48</v>
      </c>
      <c s="29" t="s">
        <v>263</v>
      </c>
      <c s="29" t="s">
        <v>264</v>
      </c>
      <c s="24" t="s">
        <v>50</v>
      </c>
      <c s="30" t="s">
        <v>265</v>
      </c>
      <c s="31" t="s">
        <v>147</v>
      </c>
      <c s="32">
        <v>481.62</v>
      </c>
      <c s="33">
        <v>0</v>
      </c>
      <c s="33">
        <f>ROUND(ROUND(H86,2)*ROUND(G86,3),2)</f>
      </c>
      <c r="O86">
        <f>(I86*21)/100</f>
      </c>
      <c t="s">
        <v>26</v>
      </c>
    </row>
    <row r="87" spans="1:5" ht="25.5">
      <c r="A87" s="34" t="s">
        <v>53</v>
      </c>
      <c r="E87" s="35" t="s">
        <v>266</v>
      </c>
    </row>
    <row r="88" spans="1:5" ht="38.25">
      <c r="A88" s="36" t="s">
        <v>55</v>
      </c>
      <c r="E88" s="37" t="s">
        <v>236</v>
      </c>
    </row>
    <row r="89" spans="1:5" ht="280.5">
      <c r="A89" t="s">
        <v>56</v>
      </c>
      <c r="E89" s="35" t="s">
        <v>267</v>
      </c>
    </row>
    <row r="90" spans="1:16" ht="12.75">
      <c r="A90" s="24" t="s">
        <v>48</v>
      </c>
      <c s="29" t="s">
        <v>135</v>
      </c>
      <c s="29" t="s">
        <v>268</v>
      </c>
      <c s="24" t="s">
        <v>91</v>
      </c>
      <c s="30" t="s">
        <v>269</v>
      </c>
      <c s="31" t="s">
        <v>147</v>
      </c>
      <c s="32">
        <v>108.801</v>
      </c>
      <c s="33">
        <v>0</v>
      </c>
      <c s="33">
        <f>ROUND(ROUND(H90,2)*ROUND(G90,3),2)</f>
      </c>
      <c r="O90">
        <f>(I90*21)/100</f>
      </c>
      <c t="s">
        <v>26</v>
      </c>
    </row>
    <row r="91" spans="1:5" ht="25.5">
      <c r="A91" s="34" t="s">
        <v>53</v>
      </c>
      <c r="E91" s="35" t="s">
        <v>270</v>
      </c>
    </row>
    <row r="92" spans="1:5" ht="51">
      <c r="A92" s="36" t="s">
        <v>55</v>
      </c>
      <c r="E92" s="37" t="s">
        <v>271</v>
      </c>
    </row>
    <row r="93" spans="1:5" ht="229.5">
      <c r="A93" t="s">
        <v>56</v>
      </c>
      <c r="E93" s="35" t="s">
        <v>272</v>
      </c>
    </row>
    <row r="94" spans="1:16" ht="12.75">
      <c r="A94" s="24" t="s">
        <v>48</v>
      </c>
      <c s="29" t="s">
        <v>140</v>
      </c>
      <c s="29" t="s">
        <v>268</v>
      </c>
      <c s="24" t="s">
        <v>95</v>
      </c>
      <c s="30" t="s">
        <v>269</v>
      </c>
      <c s="31" t="s">
        <v>147</v>
      </c>
      <c s="32">
        <v>4.096</v>
      </c>
      <c s="33">
        <v>0</v>
      </c>
      <c s="33">
        <f>ROUND(ROUND(H94,2)*ROUND(G94,3),2)</f>
      </c>
      <c r="O94">
        <f>(I94*21)/100</f>
      </c>
      <c t="s">
        <v>26</v>
      </c>
    </row>
    <row r="95" spans="1:5" ht="25.5">
      <c r="A95" s="34" t="s">
        <v>53</v>
      </c>
      <c r="E95" s="35" t="s">
        <v>273</v>
      </c>
    </row>
    <row r="96" spans="1:5" ht="12.75">
      <c r="A96" s="36" t="s">
        <v>55</v>
      </c>
      <c r="E96" s="37" t="s">
        <v>274</v>
      </c>
    </row>
    <row r="97" spans="1:5" ht="229.5">
      <c r="A97" t="s">
        <v>56</v>
      </c>
      <c r="E97" s="35" t="s">
        <v>272</v>
      </c>
    </row>
    <row r="98" spans="1:16" ht="12.75">
      <c r="A98" s="24" t="s">
        <v>48</v>
      </c>
      <c s="29" t="s">
        <v>144</v>
      </c>
      <c s="29" t="s">
        <v>275</v>
      </c>
      <c s="24" t="s">
        <v>50</v>
      </c>
      <c s="30" t="s">
        <v>276</v>
      </c>
      <c s="31" t="s">
        <v>240</v>
      </c>
      <c s="32">
        <v>1277.55</v>
      </c>
      <c s="33">
        <v>0</v>
      </c>
      <c s="33">
        <f>ROUND(ROUND(H98,2)*ROUND(G98,3),2)</f>
      </c>
      <c r="O98">
        <f>(I98*21)/100</f>
      </c>
      <c t="s">
        <v>26</v>
      </c>
    </row>
    <row r="99" spans="1:5" ht="12.75">
      <c r="A99" s="34" t="s">
        <v>53</v>
      </c>
      <c r="E99" s="35" t="s">
        <v>50</v>
      </c>
    </row>
    <row r="100" spans="1:5" ht="51">
      <c r="A100" s="36" t="s">
        <v>55</v>
      </c>
      <c r="E100" s="37" t="s">
        <v>277</v>
      </c>
    </row>
    <row r="101" spans="1:5" ht="25.5">
      <c r="A101" t="s">
        <v>56</v>
      </c>
      <c r="E101" s="35" t="s">
        <v>278</v>
      </c>
    </row>
    <row r="102" spans="1:18" ht="12.75" customHeight="1">
      <c r="A102" s="6" t="s">
        <v>45</v>
      </c>
      <c s="6"/>
      <c s="39" t="s">
        <v>26</v>
      </c>
      <c s="6"/>
      <c s="27" t="s">
        <v>279</v>
      </c>
      <c s="6"/>
      <c s="6"/>
      <c s="6"/>
      <c s="40">
        <f>0+Q102</f>
      </c>
      <c r="O102">
        <f>0+R102</f>
      </c>
      <c r="Q102">
        <f>0+I103+I107+I111+I115</f>
      </c>
      <c>
        <f>0+O103+O107+O111+O115</f>
      </c>
    </row>
    <row r="103" spans="1:16" ht="12.75">
      <c r="A103" s="24" t="s">
        <v>48</v>
      </c>
      <c s="29" t="s">
        <v>151</v>
      </c>
      <c s="29" t="s">
        <v>280</v>
      </c>
      <c s="24" t="s">
        <v>50</v>
      </c>
      <c s="30" t="s">
        <v>281</v>
      </c>
      <c s="31" t="s">
        <v>240</v>
      </c>
      <c s="32">
        <v>382</v>
      </c>
      <c s="33">
        <v>0</v>
      </c>
      <c s="33">
        <f>ROUND(ROUND(H103,2)*ROUND(G103,3),2)</f>
      </c>
      <c r="O103">
        <f>(I103*21)/100</f>
      </c>
      <c t="s">
        <v>26</v>
      </c>
    </row>
    <row r="104" spans="1:5" ht="25.5">
      <c r="A104" s="34" t="s">
        <v>53</v>
      </c>
      <c r="E104" s="35" t="s">
        <v>282</v>
      </c>
    </row>
    <row r="105" spans="1:5" ht="12.75">
      <c r="A105" s="36" t="s">
        <v>55</v>
      </c>
      <c r="E105" s="37" t="s">
        <v>283</v>
      </c>
    </row>
    <row r="106" spans="1:5" ht="25.5">
      <c r="A106" t="s">
        <v>56</v>
      </c>
      <c r="E106" s="35" t="s">
        <v>284</v>
      </c>
    </row>
    <row r="107" spans="1:16" ht="12.75">
      <c r="A107" s="24" t="s">
        <v>48</v>
      </c>
      <c s="29" t="s">
        <v>285</v>
      </c>
      <c s="29" t="s">
        <v>286</v>
      </c>
      <c s="24" t="s">
        <v>50</v>
      </c>
      <c s="30" t="s">
        <v>287</v>
      </c>
      <c s="31" t="s">
        <v>218</v>
      </c>
      <c s="32">
        <v>191</v>
      </c>
      <c s="33">
        <v>0</v>
      </c>
      <c s="33">
        <f>ROUND(ROUND(H107,2)*ROUND(G107,3),2)</f>
      </c>
      <c r="O107">
        <f>(I107*21)/100</f>
      </c>
      <c t="s">
        <v>26</v>
      </c>
    </row>
    <row r="108" spans="1:5" ht="63.75">
      <c r="A108" s="34" t="s">
        <v>53</v>
      </c>
      <c r="E108" s="35" t="s">
        <v>288</v>
      </c>
    </row>
    <row r="109" spans="1:5" ht="12.75">
      <c r="A109" s="36" t="s">
        <v>55</v>
      </c>
      <c r="E109" s="37" t="s">
        <v>289</v>
      </c>
    </row>
    <row r="110" spans="1:5" ht="165.75">
      <c r="A110" t="s">
        <v>56</v>
      </c>
      <c r="E110" s="35" t="s">
        <v>290</v>
      </c>
    </row>
    <row r="111" spans="1:16" ht="12.75">
      <c r="A111" s="24" t="s">
        <v>48</v>
      </c>
      <c s="29" t="s">
        <v>291</v>
      </c>
      <c s="29" t="s">
        <v>292</v>
      </c>
      <c s="24" t="s">
        <v>50</v>
      </c>
      <c s="30" t="s">
        <v>293</v>
      </c>
      <c s="31" t="s">
        <v>240</v>
      </c>
      <c s="32">
        <v>1444.86</v>
      </c>
      <c s="33">
        <v>0</v>
      </c>
      <c s="33">
        <f>ROUND(ROUND(H111,2)*ROUND(G111,3),2)</f>
      </c>
      <c r="O111">
        <f>(I111*21)/100</f>
      </c>
      <c t="s">
        <v>26</v>
      </c>
    </row>
    <row r="112" spans="1:5" ht="25.5">
      <c r="A112" s="34" t="s">
        <v>53</v>
      </c>
      <c r="E112" s="35" t="s">
        <v>294</v>
      </c>
    </row>
    <row r="113" spans="1:5" ht="38.25">
      <c r="A113" s="36" t="s">
        <v>55</v>
      </c>
      <c r="E113" s="37" t="s">
        <v>295</v>
      </c>
    </row>
    <row r="114" spans="1:5" ht="102">
      <c r="A114" t="s">
        <v>56</v>
      </c>
      <c r="E114" s="35" t="s">
        <v>296</v>
      </c>
    </row>
    <row r="115" spans="1:16" ht="12.75">
      <c r="A115" s="24" t="s">
        <v>48</v>
      </c>
      <c s="29" t="s">
        <v>297</v>
      </c>
      <c s="29" t="s">
        <v>298</v>
      </c>
      <c s="24" t="s">
        <v>50</v>
      </c>
      <c s="30" t="s">
        <v>299</v>
      </c>
      <c s="31" t="s">
        <v>147</v>
      </c>
      <c s="32">
        <v>0.72</v>
      </c>
      <c s="33">
        <v>0</v>
      </c>
      <c s="33">
        <f>ROUND(ROUND(H115,2)*ROUND(G115,3),2)</f>
      </c>
      <c r="O115">
        <f>(I115*21)/100</f>
      </c>
      <c t="s">
        <v>26</v>
      </c>
    </row>
    <row r="116" spans="1:5" ht="12.75">
      <c r="A116" s="34" t="s">
        <v>53</v>
      </c>
      <c r="E116" s="35" t="s">
        <v>300</v>
      </c>
    </row>
    <row r="117" spans="1:5" ht="12.75">
      <c r="A117" s="36" t="s">
        <v>55</v>
      </c>
      <c r="E117" s="37" t="s">
        <v>301</v>
      </c>
    </row>
    <row r="118" spans="1:5" ht="369.75">
      <c r="A118" t="s">
        <v>56</v>
      </c>
      <c r="E118" s="35" t="s">
        <v>302</v>
      </c>
    </row>
    <row r="119" spans="1:18" ht="12.75" customHeight="1">
      <c r="A119" s="6" t="s">
        <v>45</v>
      </c>
      <c s="6"/>
      <c s="39" t="s">
        <v>35</v>
      </c>
      <c s="6"/>
      <c s="27" t="s">
        <v>303</v>
      </c>
      <c s="6"/>
      <c s="6"/>
      <c s="6"/>
      <c s="40">
        <f>0+Q119</f>
      </c>
      <c r="O119">
        <f>0+R119</f>
      </c>
      <c r="Q119">
        <f>0+I120+I124+I128+I132+I136</f>
      </c>
      <c>
        <f>0+O120+O124+O128+O132+O136</f>
      </c>
    </row>
    <row r="120" spans="1:16" ht="12.75">
      <c r="A120" s="24" t="s">
        <v>48</v>
      </c>
      <c s="29" t="s">
        <v>304</v>
      </c>
      <c s="29" t="s">
        <v>305</v>
      </c>
      <c s="24" t="s">
        <v>50</v>
      </c>
      <c s="30" t="s">
        <v>306</v>
      </c>
      <c s="31" t="s">
        <v>147</v>
      </c>
      <c s="32">
        <v>1.768</v>
      </c>
      <c s="33">
        <v>0</v>
      </c>
      <c s="33">
        <f>ROUND(ROUND(H120,2)*ROUND(G120,3),2)</f>
      </c>
      <c r="O120">
        <f>(I120*21)/100</f>
      </c>
      <c t="s">
        <v>26</v>
      </c>
    </row>
    <row r="121" spans="1:5" ht="12.75">
      <c r="A121" s="34" t="s">
        <v>53</v>
      </c>
      <c r="E121" s="35" t="s">
        <v>307</v>
      </c>
    </row>
    <row r="122" spans="1:5" ht="38.25">
      <c r="A122" s="36" t="s">
        <v>55</v>
      </c>
      <c r="E122" s="37" t="s">
        <v>308</v>
      </c>
    </row>
    <row r="123" spans="1:5" ht="369.75">
      <c r="A123" t="s">
        <v>56</v>
      </c>
      <c r="E123" s="35" t="s">
        <v>309</v>
      </c>
    </row>
    <row r="124" spans="1:16" ht="12.75">
      <c r="A124" s="24" t="s">
        <v>48</v>
      </c>
      <c s="29" t="s">
        <v>310</v>
      </c>
      <c s="29" t="s">
        <v>311</v>
      </c>
      <c s="24" t="s">
        <v>91</v>
      </c>
      <c s="30" t="s">
        <v>312</v>
      </c>
      <c s="31" t="s">
        <v>147</v>
      </c>
      <c s="32">
        <v>17.68</v>
      </c>
      <c s="33">
        <v>0</v>
      </c>
      <c s="33">
        <f>ROUND(ROUND(H124,2)*ROUND(G124,3),2)</f>
      </c>
      <c r="O124">
        <f>(I124*21)/100</f>
      </c>
      <c t="s">
        <v>26</v>
      </c>
    </row>
    <row r="125" spans="1:5" ht="12.75">
      <c r="A125" s="34" t="s">
        <v>53</v>
      </c>
      <c r="E125" s="35" t="s">
        <v>313</v>
      </c>
    </row>
    <row r="126" spans="1:5" ht="38.25">
      <c r="A126" s="36" t="s">
        <v>55</v>
      </c>
      <c r="E126" s="37" t="s">
        <v>314</v>
      </c>
    </row>
    <row r="127" spans="1:5" ht="369.75">
      <c r="A127" t="s">
        <v>56</v>
      </c>
      <c r="E127" s="35" t="s">
        <v>309</v>
      </c>
    </row>
    <row r="128" spans="1:16" ht="12.75">
      <c r="A128" s="24" t="s">
        <v>48</v>
      </c>
      <c s="29" t="s">
        <v>315</v>
      </c>
      <c s="29" t="s">
        <v>311</v>
      </c>
      <c s="24" t="s">
        <v>95</v>
      </c>
      <c s="30" t="s">
        <v>312</v>
      </c>
      <c s="31" t="s">
        <v>147</v>
      </c>
      <c s="32">
        <v>0.612</v>
      </c>
      <c s="33">
        <v>0</v>
      </c>
      <c s="33">
        <f>ROUND(ROUND(H128,2)*ROUND(G128,3),2)</f>
      </c>
      <c r="O128">
        <f>(I128*21)/100</f>
      </c>
      <c t="s">
        <v>26</v>
      </c>
    </row>
    <row r="129" spans="1:5" ht="12.75">
      <c r="A129" s="34" t="s">
        <v>53</v>
      </c>
      <c r="E129" s="35" t="s">
        <v>316</v>
      </c>
    </row>
    <row r="130" spans="1:5" ht="12.75">
      <c r="A130" s="36" t="s">
        <v>55</v>
      </c>
      <c r="E130" s="37" t="s">
        <v>317</v>
      </c>
    </row>
    <row r="131" spans="1:5" ht="369.75">
      <c r="A131" t="s">
        <v>56</v>
      </c>
      <c r="E131" s="35" t="s">
        <v>309</v>
      </c>
    </row>
    <row r="132" spans="1:16" ht="12.75">
      <c r="A132" s="24" t="s">
        <v>48</v>
      </c>
      <c s="29" t="s">
        <v>318</v>
      </c>
      <c s="29" t="s">
        <v>319</v>
      </c>
      <c s="24" t="s">
        <v>50</v>
      </c>
      <c s="30" t="s">
        <v>320</v>
      </c>
      <c s="31" t="s">
        <v>147</v>
      </c>
      <c s="32">
        <v>1.875</v>
      </c>
      <c s="33">
        <v>0</v>
      </c>
      <c s="33">
        <f>ROUND(ROUND(H132,2)*ROUND(G132,3),2)</f>
      </c>
      <c r="O132">
        <f>(I132*21)/100</f>
      </c>
      <c t="s">
        <v>26</v>
      </c>
    </row>
    <row r="133" spans="1:5" ht="12.75">
      <c r="A133" s="34" t="s">
        <v>53</v>
      </c>
      <c r="E133" s="35" t="s">
        <v>321</v>
      </c>
    </row>
    <row r="134" spans="1:5" ht="12.75">
      <c r="A134" s="36" t="s">
        <v>55</v>
      </c>
      <c r="E134" s="37" t="s">
        <v>322</v>
      </c>
    </row>
    <row r="135" spans="1:5" ht="51">
      <c r="A135" t="s">
        <v>56</v>
      </c>
      <c r="E135" s="35" t="s">
        <v>323</v>
      </c>
    </row>
    <row r="136" spans="1:16" ht="12.75">
      <c r="A136" s="24" t="s">
        <v>48</v>
      </c>
      <c s="29" t="s">
        <v>324</v>
      </c>
      <c s="29" t="s">
        <v>325</v>
      </c>
      <c s="24" t="s">
        <v>50</v>
      </c>
      <c s="30" t="s">
        <v>326</v>
      </c>
      <c s="31" t="s">
        <v>147</v>
      </c>
      <c s="32">
        <v>0.612</v>
      </c>
      <c s="33">
        <v>0</v>
      </c>
      <c s="33">
        <f>ROUND(ROUND(H136,2)*ROUND(G136,3),2)</f>
      </c>
      <c r="O136">
        <f>(I136*21)/100</f>
      </c>
      <c t="s">
        <v>26</v>
      </c>
    </row>
    <row r="137" spans="1:5" ht="25.5">
      <c r="A137" s="34" t="s">
        <v>53</v>
      </c>
      <c r="E137" s="35" t="s">
        <v>327</v>
      </c>
    </row>
    <row r="138" spans="1:5" ht="12.75">
      <c r="A138" s="36" t="s">
        <v>55</v>
      </c>
      <c r="E138" s="37" t="s">
        <v>317</v>
      </c>
    </row>
    <row r="139" spans="1:5" ht="102">
      <c r="A139" t="s">
        <v>56</v>
      </c>
      <c r="E139" s="35" t="s">
        <v>328</v>
      </c>
    </row>
    <row r="140" spans="1:18" ht="12.75" customHeight="1">
      <c r="A140" s="6" t="s">
        <v>45</v>
      </c>
      <c s="6"/>
      <c s="39" t="s">
        <v>37</v>
      </c>
      <c s="6"/>
      <c s="27" t="s">
        <v>329</v>
      </c>
      <c s="6"/>
      <c s="6"/>
      <c s="6"/>
      <c s="40">
        <f>0+Q140</f>
      </c>
      <c r="O140">
        <f>0+R140</f>
      </c>
      <c r="Q140">
        <f>0+I141+I145+I149+I153+I157+I161+I165+I169+I173+I177+I181+I185+I189+I193+I197+I201+I205+I209+I213</f>
      </c>
      <c>
        <f>0+O141+O145+O149+O153+O157+O161+O165+O169+O173+O177+O181+O185+O189+O193+O197+O201+O205+O209+O213</f>
      </c>
    </row>
    <row r="141" spans="1:16" ht="12.75">
      <c r="A141" s="24" t="s">
        <v>48</v>
      </c>
      <c s="29" t="s">
        <v>330</v>
      </c>
      <c s="29" t="s">
        <v>331</v>
      </c>
      <c s="24" t="s">
        <v>50</v>
      </c>
      <c s="30" t="s">
        <v>332</v>
      </c>
      <c s="31" t="s">
        <v>147</v>
      </c>
      <c s="32">
        <v>129.675</v>
      </c>
      <c s="33">
        <v>0</v>
      </c>
      <c s="33">
        <f>ROUND(ROUND(H141,2)*ROUND(G141,3),2)</f>
      </c>
      <c r="O141">
        <f>(I141*21)/100</f>
      </c>
      <c t="s">
        <v>26</v>
      </c>
    </row>
    <row r="142" spans="1:5" ht="12.75">
      <c r="A142" s="34" t="s">
        <v>53</v>
      </c>
      <c r="E142" s="35" t="s">
        <v>333</v>
      </c>
    </row>
    <row r="143" spans="1:5" ht="12.75">
      <c r="A143" s="36" t="s">
        <v>55</v>
      </c>
      <c r="E143" s="37" t="s">
        <v>334</v>
      </c>
    </row>
    <row r="144" spans="1:5" ht="127.5">
      <c r="A144" t="s">
        <v>56</v>
      </c>
      <c r="E144" s="35" t="s">
        <v>335</v>
      </c>
    </row>
    <row r="145" spans="1:16" ht="12.75">
      <c r="A145" s="24" t="s">
        <v>48</v>
      </c>
      <c s="29" t="s">
        <v>336</v>
      </c>
      <c s="29" t="s">
        <v>337</v>
      </c>
      <c s="24" t="s">
        <v>91</v>
      </c>
      <c s="30" t="s">
        <v>338</v>
      </c>
      <c s="31" t="s">
        <v>147</v>
      </c>
      <c s="32">
        <v>264.251</v>
      </c>
      <c s="33">
        <v>0</v>
      </c>
      <c s="33">
        <f>ROUND(ROUND(H145,2)*ROUND(G145,3),2)</f>
      </c>
      <c r="O145">
        <f>(I145*21)/100</f>
      </c>
      <c t="s">
        <v>26</v>
      </c>
    </row>
    <row r="146" spans="1:5" ht="12.75">
      <c r="A146" s="34" t="s">
        <v>53</v>
      </c>
      <c r="E146" s="35" t="s">
        <v>339</v>
      </c>
    </row>
    <row r="147" spans="1:5" ht="38.25">
      <c r="A147" s="36" t="s">
        <v>55</v>
      </c>
      <c r="E147" s="37" t="s">
        <v>340</v>
      </c>
    </row>
    <row r="148" spans="1:5" ht="51">
      <c r="A148" t="s">
        <v>56</v>
      </c>
      <c r="E148" s="35" t="s">
        <v>341</v>
      </c>
    </row>
    <row r="149" spans="1:16" ht="12.75">
      <c r="A149" s="24" t="s">
        <v>48</v>
      </c>
      <c s="29" t="s">
        <v>342</v>
      </c>
      <c s="29" t="s">
        <v>337</v>
      </c>
      <c s="24" t="s">
        <v>95</v>
      </c>
      <c s="30" t="s">
        <v>338</v>
      </c>
      <c s="31" t="s">
        <v>147</v>
      </c>
      <c s="32">
        <v>11.025</v>
      </c>
      <c s="33">
        <v>0</v>
      </c>
      <c s="33">
        <f>ROUND(ROUND(H149,2)*ROUND(G149,3),2)</f>
      </c>
      <c r="O149">
        <f>(I149*21)/100</f>
      </c>
      <c t="s">
        <v>26</v>
      </c>
    </row>
    <row r="150" spans="1:5" ht="12.75">
      <c r="A150" s="34" t="s">
        <v>53</v>
      </c>
      <c r="E150" s="35" t="s">
        <v>343</v>
      </c>
    </row>
    <row r="151" spans="1:5" ht="12.75">
      <c r="A151" s="36" t="s">
        <v>55</v>
      </c>
      <c r="E151" s="37" t="s">
        <v>344</v>
      </c>
    </row>
    <row r="152" spans="1:5" ht="51">
      <c r="A152" t="s">
        <v>56</v>
      </c>
      <c r="E152" s="35" t="s">
        <v>341</v>
      </c>
    </row>
    <row r="153" spans="1:16" ht="12.75">
      <c r="A153" s="24" t="s">
        <v>48</v>
      </c>
      <c s="29" t="s">
        <v>345</v>
      </c>
      <c s="29" t="s">
        <v>337</v>
      </c>
      <c s="24" t="s">
        <v>173</v>
      </c>
      <c s="30" t="s">
        <v>338</v>
      </c>
      <c s="31" t="s">
        <v>147</v>
      </c>
      <c s="32">
        <v>1.05</v>
      </c>
      <c s="33">
        <v>0</v>
      </c>
      <c s="33">
        <f>ROUND(ROUND(H153,2)*ROUND(G153,3),2)</f>
      </c>
      <c r="O153">
        <f>(I153*21)/100</f>
      </c>
      <c t="s">
        <v>26</v>
      </c>
    </row>
    <row r="154" spans="1:5" ht="12.75">
      <c r="A154" s="34" t="s">
        <v>53</v>
      </c>
      <c r="E154" s="35" t="s">
        <v>346</v>
      </c>
    </row>
    <row r="155" spans="1:5" ht="12.75">
      <c r="A155" s="36" t="s">
        <v>55</v>
      </c>
      <c r="E155" s="37" t="s">
        <v>347</v>
      </c>
    </row>
    <row r="156" spans="1:5" ht="51">
      <c r="A156" t="s">
        <v>56</v>
      </c>
      <c r="E156" s="35" t="s">
        <v>341</v>
      </c>
    </row>
    <row r="157" spans="1:16" ht="12.75">
      <c r="A157" s="24" t="s">
        <v>48</v>
      </c>
      <c s="29" t="s">
        <v>348</v>
      </c>
      <c s="29" t="s">
        <v>349</v>
      </c>
      <c s="24" t="s">
        <v>50</v>
      </c>
      <c s="30" t="s">
        <v>350</v>
      </c>
      <c s="31" t="s">
        <v>147</v>
      </c>
      <c s="32">
        <v>5.5</v>
      </c>
      <c s="33">
        <v>0</v>
      </c>
      <c s="33">
        <f>ROUND(ROUND(H157,2)*ROUND(G157,3),2)</f>
      </c>
      <c r="O157">
        <f>(I157*21)/100</f>
      </c>
      <c t="s">
        <v>26</v>
      </c>
    </row>
    <row r="158" spans="1:5" ht="25.5">
      <c r="A158" s="34" t="s">
        <v>53</v>
      </c>
      <c r="E158" s="35" t="s">
        <v>351</v>
      </c>
    </row>
    <row r="159" spans="1:5" ht="12.75">
      <c r="A159" s="36" t="s">
        <v>55</v>
      </c>
      <c r="E159" s="37" t="s">
        <v>352</v>
      </c>
    </row>
    <row r="160" spans="1:5" ht="38.25">
      <c r="A160" t="s">
        <v>56</v>
      </c>
      <c r="E160" s="35" t="s">
        <v>353</v>
      </c>
    </row>
    <row r="161" spans="1:16" ht="12.75">
      <c r="A161" s="24" t="s">
        <v>48</v>
      </c>
      <c s="29" t="s">
        <v>354</v>
      </c>
      <c s="29" t="s">
        <v>355</v>
      </c>
      <c s="24" t="s">
        <v>50</v>
      </c>
      <c s="30" t="s">
        <v>356</v>
      </c>
      <c s="31" t="s">
        <v>240</v>
      </c>
      <c s="32">
        <v>950</v>
      </c>
      <c s="33">
        <v>0</v>
      </c>
      <c s="33">
        <f>ROUND(ROUND(H161,2)*ROUND(G161,3),2)</f>
      </c>
      <c r="O161">
        <f>(I161*21)/100</f>
      </c>
      <c t="s">
        <v>26</v>
      </c>
    </row>
    <row r="162" spans="1:5" ht="12.75">
      <c r="A162" s="34" t="s">
        <v>53</v>
      </c>
      <c r="E162" s="35" t="s">
        <v>357</v>
      </c>
    </row>
    <row r="163" spans="1:5" ht="12.75">
      <c r="A163" s="36" t="s">
        <v>55</v>
      </c>
      <c r="E163" s="37" t="s">
        <v>358</v>
      </c>
    </row>
    <row r="164" spans="1:5" ht="51">
      <c r="A164" t="s">
        <v>56</v>
      </c>
      <c r="E164" s="35" t="s">
        <v>359</v>
      </c>
    </row>
    <row r="165" spans="1:16" ht="12.75">
      <c r="A165" s="24" t="s">
        <v>48</v>
      </c>
      <c s="29" t="s">
        <v>360</v>
      </c>
      <c s="29" t="s">
        <v>361</v>
      </c>
      <c s="24" t="s">
        <v>91</v>
      </c>
      <c s="30" t="s">
        <v>362</v>
      </c>
      <c s="31" t="s">
        <v>240</v>
      </c>
      <c s="32">
        <v>1085.5</v>
      </c>
      <c s="33">
        <v>0</v>
      </c>
      <c s="33">
        <f>ROUND(ROUND(H165,2)*ROUND(G165,3),2)</f>
      </c>
      <c r="O165">
        <f>(I165*21)/100</f>
      </c>
      <c t="s">
        <v>26</v>
      </c>
    </row>
    <row r="166" spans="1:5" ht="12.75">
      <c r="A166" s="34" t="s">
        <v>53</v>
      </c>
      <c r="E166" s="35" t="s">
        <v>363</v>
      </c>
    </row>
    <row r="167" spans="1:5" ht="38.25">
      <c r="A167" s="36" t="s">
        <v>55</v>
      </c>
      <c r="E167" s="37" t="s">
        <v>364</v>
      </c>
    </row>
    <row r="168" spans="1:5" ht="51">
      <c r="A168" t="s">
        <v>56</v>
      </c>
      <c r="E168" s="35" t="s">
        <v>359</v>
      </c>
    </row>
    <row r="169" spans="1:16" ht="12.75">
      <c r="A169" s="24" t="s">
        <v>48</v>
      </c>
      <c s="29" t="s">
        <v>365</v>
      </c>
      <c s="29" t="s">
        <v>361</v>
      </c>
      <c s="24" t="s">
        <v>95</v>
      </c>
      <c s="30" t="s">
        <v>362</v>
      </c>
      <c s="31" t="s">
        <v>240</v>
      </c>
      <c s="32">
        <v>950</v>
      </c>
      <c s="33">
        <v>0</v>
      </c>
      <c s="33">
        <f>ROUND(ROUND(H169,2)*ROUND(G169,3),2)</f>
      </c>
      <c r="O169">
        <f>(I169*21)/100</f>
      </c>
      <c t="s">
        <v>26</v>
      </c>
    </row>
    <row r="170" spans="1:5" ht="12.75">
      <c r="A170" s="34" t="s">
        <v>53</v>
      </c>
      <c r="E170" s="35" t="s">
        <v>366</v>
      </c>
    </row>
    <row r="171" spans="1:5" ht="12.75">
      <c r="A171" s="36" t="s">
        <v>55</v>
      </c>
      <c r="E171" s="37" t="s">
        <v>358</v>
      </c>
    </row>
    <row r="172" spans="1:5" ht="51">
      <c r="A172" t="s">
        <v>56</v>
      </c>
      <c r="E172" s="35" t="s">
        <v>359</v>
      </c>
    </row>
    <row r="173" spans="1:16" ht="12.75">
      <c r="A173" s="24" t="s">
        <v>48</v>
      </c>
      <c s="29" t="s">
        <v>367</v>
      </c>
      <c s="29" t="s">
        <v>368</v>
      </c>
      <c s="24" t="s">
        <v>50</v>
      </c>
      <c s="30" t="s">
        <v>369</v>
      </c>
      <c s="31" t="s">
        <v>240</v>
      </c>
      <c s="32">
        <v>117.4</v>
      </c>
      <c s="33">
        <v>0</v>
      </c>
      <c s="33">
        <f>ROUND(ROUND(H173,2)*ROUND(G173,3),2)</f>
      </c>
      <c r="O173">
        <f>(I173*21)/100</f>
      </c>
      <c t="s">
        <v>26</v>
      </c>
    </row>
    <row r="174" spans="1:5" ht="12.75">
      <c r="A174" s="34" t="s">
        <v>53</v>
      </c>
      <c r="E174" s="35" t="s">
        <v>370</v>
      </c>
    </row>
    <row r="175" spans="1:5" ht="38.25">
      <c r="A175" s="36" t="s">
        <v>55</v>
      </c>
      <c r="E175" s="37" t="s">
        <v>371</v>
      </c>
    </row>
    <row r="176" spans="1:5" ht="51">
      <c r="A176" t="s">
        <v>56</v>
      </c>
      <c r="E176" s="35" t="s">
        <v>359</v>
      </c>
    </row>
    <row r="177" spans="1:16" ht="12.75">
      <c r="A177" s="24" t="s">
        <v>48</v>
      </c>
      <c s="29" t="s">
        <v>372</v>
      </c>
      <c s="29" t="s">
        <v>373</v>
      </c>
      <c s="24" t="s">
        <v>50</v>
      </c>
      <c s="30" t="s">
        <v>374</v>
      </c>
      <c s="31" t="s">
        <v>147</v>
      </c>
      <c s="32">
        <v>43.78</v>
      </c>
      <c s="33">
        <v>0</v>
      </c>
      <c s="33">
        <f>ROUND(ROUND(H177,2)*ROUND(G177,3),2)</f>
      </c>
      <c r="O177">
        <f>(I177*21)/100</f>
      </c>
      <c t="s">
        <v>26</v>
      </c>
    </row>
    <row r="178" spans="1:5" ht="12.75">
      <c r="A178" s="34" t="s">
        <v>53</v>
      </c>
      <c r="E178" s="35" t="s">
        <v>375</v>
      </c>
    </row>
    <row r="179" spans="1:5" ht="51">
      <c r="A179" s="36" t="s">
        <v>55</v>
      </c>
      <c r="E179" s="37" t="s">
        <v>376</v>
      </c>
    </row>
    <row r="180" spans="1:5" ht="140.25">
      <c r="A180" t="s">
        <v>56</v>
      </c>
      <c r="E180" s="35" t="s">
        <v>377</v>
      </c>
    </row>
    <row r="181" spans="1:16" ht="12.75">
      <c r="A181" s="24" t="s">
        <v>48</v>
      </c>
      <c s="29" t="s">
        <v>378</v>
      </c>
      <c s="29" t="s">
        <v>379</v>
      </c>
      <c s="24" t="s">
        <v>50</v>
      </c>
      <c s="30" t="s">
        <v>380</v>
      </c>
      <c s="31" t="s">
        <v>147</v>
      </c>
      <c s="32">
        <v>63.504</v>
      </c>
      <c s="33">
        <v>0</v>
      </c>
      <c s="33">
        <f>ROUND(ROUND(H181,2)*ROUND(G181,3),2)</f>
      </c>
      <c r="O181">
        <f>(I181*21)/100</f>
      </c>
      <c t="s">
        <v>26</v>
      </c>
    </row>
    <row r="182" spans="1:5" ht="12.75">
      <c r="A182" s="34" t="s">
        <v>53</v>
      </c>
      <c r="E182" s="35" t="s">
        <v>381</v>
      </c>
    </row>
    <row r="183" spans="1:5" ht="38.25">
      <c r="A183" s="36" t="s">
        <v>55</v>
      </c>
      <c r="E183" s="37" t="s">
        <v>382</v>
      </c>
    </row>
    <row r="184" spans="1:5" ht="140.25">
      <c r="A184" t="s">
        <v>56</v>
      </c>
      <c r="E184" s="35" t="s">
        <v>377</v>
      </c>
    </row>
    <row r="185" spans="1:16" ht="12.75">
      <c r="A185" s="24" t="s">
        <v>48</v>
      </c>
      <c s="29" t="s">
        <v>383</v>
      </c>
      <c s="29" t="s">
        <v>384</v>
      </c>
      <c s="24" t="s">
        <v>50</v>
      </c>
      <c s="30" t="s">
        <v>385</v>
      </c>
      <c s="31" t="s">
        <v>147</v>
      </c>
      <c s="32">
        <v>47.5</v>
      </c>
      <c s="33">
        <v>0</v>
      </c>
      <c s="33">
        <f>ROUND(ROUND(H185,2)*ROUND(G185,3),2)</f>
      </c>
      <c r="O185">
        <f>(I185*21)/100</f>
      </c>
      <c t="s">
        <v>26</v>
      </c>
    </row>
    <row r="186" spans="1:5" ht="12.75">
      <c r="A186" s="34" t="s">
        <v>53</v>
      </c>
      <c r="E186" s="35" t="s">
        <v>386</v>
      </c>
    </row>
    <row r="187" spans="1:5" ht="12.75">
      <c r="A187" s="36" t="s">
        <v>55</v>
      </c>
      <c r="E187" s="37" t="s">
        <v>387</v>
      </c>
    </row>
    <row r="188" spans="1:5" ht="140.25">
      <c r="A188" t="s">
        <v>56</v>
      </c>
      <c r="E188" s="35" t="s">
        <v>377</v>
      </c>
    </row>
    <row r="189" spans="1:16" ht="12.75">
      <c r="A189" s="24" t="s">
        <v>48</v>
      </c>
      <c s="29" t="s">
        <v>388</v>
      </c>
      <c s="29" t="s">
        <v>389</v>
      </c>
      <c s="24" t="s">
        <v>91</v>
      </c>
      <c s="30" t="s">
        <v>390</v>
      </c>
      <c s="31" t="s">
        <v>240</v>
      </c>
      <c s="32">
        <v>61</v>
      </c>
      <c s="33">
        <v>0</v>
      </c>
      <c s="33">
        <f>ROUND(ROUND(H189,2)*ROUND(G189,3),2)</f>
      </c>
      <c r="O189">
        <f>(I189*21)/100</f>
      </c>
      <c t="s">
        <v>26</v>
      </c>
    </row>
    <row r="190" spans="1:5" ht="51">
      <c r="A190" s="34" t="s">
        <v>53</v>
      </c>
      <c r="E190" s="35" t="s">
        <v>391</v>
      </c>
    </row>
    <row r="191" spans="1:5" ht="12.75">
      <c r="A191" s="36" t="s">
        <v>55</v>
      </c>
      <c r="E191" s="37" t="s">
        <v>50</v>
      </c>
    </row>
    <row r="192" spans="1:5" ht="153">
      <c r="A192" t="s">
        <v>56</v>
      </c>
      <c r="E192" s="35" t="s">
        <v>392</v>
      </c>
    </row>
    <row r="193" spans="1:16" ht="12.75">
      <c r="A193" s="24" t="s">
        <v>48</v>
      </c>
      <c s="29" t="s">
        <v>393</v>
      </c>
      <c s="29" t="s">
        <v>389</v>
      </c>
      <c s="24" t="s">
        <v>95</v>
      </c>
      <c s="30" t="s">
        <v>390</v>
      </c>
      <c s="31" t="s">
        <v>240</v>
      </c>
      <c s="32">
        <v>51</v>
      </c>
      <c s="33">
        <v>0</v>
      </c>
      <c s="33">
        <f>ROUND(ROUND(H193,2)*ROUND(G193,3),2)</f>
      </c>
      <c r="O193">
        <f>(I193*21)/100</f>
      </c>
      <c t="s">
        <v>26</v>
      </c>
    </row>
    <row r="194" spans="1:5" ht="51">
      <c r="A194" s="34" t="s">
        <v>53</v>
      </c>
      <c r="E194" s="35" t="s">
        <v>394</v>
      </c>
    </row>
    <row r="195" spans="1:5" ht="12.75">
      <c r="A195" s="36" t="s">
        <v>55</v>
      </c>
      <c r="E195" s="37" t="s">
        <v>395</v>
      </c>
    </row>
    <row r="196" spans="1:5" ht="153">
      <c r="A196" t="s">
        <v>56</v>
      </c>
      <c r="E196" s="35" t="s">
        <v>392</v>
      </c>
    </row>
    <row r="197" spans="1:16" ht="12.75">
      <c r="A197" s="24" t="s">
        <v>48</v>
      </c>
      <c s="29" t="s">
        <v>396</v>
      </c>
      <c s="29" t="s">
        <v>397</v>
      </c>
      <c s="24" t="s">
        <v>50</v>
      </c>
      <c s="30" t="s">
        <v>398</v>
      </c>
      <c s="31" t="s">
        <v>240</v>
      </c>
      <c s="32">
        <v>9.9</v>
      </c>
      <c s="33">
        <v>0</v>
      </c>
      <c s="33">
        <f>ROUND(ROUND(H197,2)*ROUND(G197,3),2)</f>
      </c>
      <c r="O197">
        <f>(I197*21)/100</f>
      </c>
      <c t="s">
        <v>26</v>
      </c>
    </row>
    <row r="198" spans="1:5" ht="38.25">
      <c r="A198" s="34" t="s">
        <v>53</v>
      </c>
      <c r="E198" s="35" t="s">
        <v>399</v>
      </c>
    </row>
    <row r="199" spans="1:5" ht="12.75">
      <c r="A199" s="36" t="s">
        <v>55</v>
      </c>
      <c r="E199" s="37" t="s">
        <v>400</v>
      </c>
    </row>
    <row r="200" spans="1:5" ht="153">
      <c r="A200" t="s">
        <v>56</v>
      </c>
      <c r="E200" s="35" t="s">
        <v>392</v>
      </c>
    </row>
    <row r="201" spans="1:16" ht="25.5">
      <c r="A201" s="24" t="s">
        <v>48</v>
      </c>
      <c s="29" t="s">
        <v>401</v>
      </c>
      <c s="29" t="s">
        <v>402</v>
      </c>
      <c s="24" t="s">
        <v>50</v>
      </c>
      <c s="30" t="s">
        <v>403</v>
      </c>
      <c s="31" t="s">
        <v>240</v>
      </c>
      <c s="32">
        <v>2</v>
      </c>
      <c s="33">
        <v>0</v>
      </c>
      <c s="33">
        <f>ROUND(ROUND(H201,2)*ROUND(G201,3),2)</f>
      </c>
      <c r="O201">
        <f>(I201*21)/100</f>
      </c>
      <c t="s">
        <v>26</v>
      </c>
    </row>
    <row r="202" spans="1:5" ht="51">
      <c r="A202" s="34" t="s">
        <v>53</v>
      </c>
      <c r="E202" s="35" t="s">
        <v>404</v>
      </c>
    </row>
    <row r="203" spans="1:5" ht="12.75">
      <c r="A203" s="36" t="s">
        <v>55</v>
      </c>
      <c r="E203" s="37" t="s">
        <v>50</v>
      </c>
    </row>
    <row r="204" spans="1:5" ht="153">
      <c r="A204" t="s">
        <v>56</v>
      </c>
      <c r="E204" s="35" t="s">
        <v>392</v>
      </c>
    </row>
    <row r="205" spans="1:16" ht="12.75">
      <c r="A205" s="24" t="s">
        <v>48</v>
      </c>
      <c s="29" t="s">
        <v>405</v>
      </c>
      <c s="29" t="s">
        <v>406</v>
      </c>
      <c s="24" t="s">
        <v>91</v>
      </c>
      <c s="30" t="s">
        <v>407</v>
      </c>
      <c s="31" t="s">
        <v>240</v>
      </c>
      <c s="32">
        <v>66</v>
      </c>
      <c s="33">
        <v>0</v>
      </c>
      <c s="33">
        <f>ROUND(ROUND(H205,2)*ROUND(G205,3),2)</f>
      </c>
      <c r="O205">
        <f>(I205*21)/100</f>
      </c>
      <c t="s">
        <v>26</v>
      </c>
    </row>
    <row r="206" spans="1:5" ht="12.75">
      <c r="A206" s="34" t="s">
        <v>53</v>
      </c>
      <c r="E206" s="35" t="s">
        <v>408</v>
      </c>
    </row>
    <row r="207" spans="1:5" ht="12.75">
      <c r="A207" s="36" t="s">
        <v>55</v>
      </c>
      <c r="E207" s="37" t="s">
        <v>50</v>
      </c>
    </row>
    <row r="208" spans="1:5" ht="89.25">
      <c r="A208" t="s">
        <v>56</v>
      </c>
      <c r="E208" s="35" t="s">
        <v>409</v>
      </c>
    </row>
    <row r="209" spans="1:16" ht="12.75">
      <c r="A209" s="24" t="s">
        <v>48</v>
      </c>
      <c s="29" t="s">
        <v>410</v>
      </c>
      <c s="29" t="s">
        <v>406</v>
      </c>
      <c s="24" t="s">
        <v>95</v>
      </c>
      <c s="30" t="s">
        <v>407</v>
      </c>
      <c s="31" t="s">
        <v>240</v>
      </c>
      <c s="32">
        <v>4</v>
      </c>
      <c s="33">
        <v>0</v>
      </c>
      <c s="33">
        <f>ROUND(ROUND(H209,2)*ROUND(G209,3),2)</f>
      </c>
      <c r="O209">
        <f>(I209*21)/100</f>
      </c>
      <c t="s">
        <v>26</v>
      </c>
    </row>
    <row r="210" spans="1:5" ht="12.75">
      <c r="A210" s="34" t="s">
        <v>53</v>
      </c>
      <c r="E210" s="35" t="s">
        <v>411</v>
      </c>
    </row>
    <row r="211" spans="1:5" ht="12.75">
      <c r="A211" s="36" t="s">
        <v>55</v>
      </c>
      <c r="E211" s="37" t="s">
        <v>50</v>
      </c>
    </row>
    <row r="212" spans="1:5" ht="89.25">
      <c r="A212" t="s">
        <v>56</v>
      </c>
      <c r="E212" s="35" t="s">
        <v>409</v>
      </c>
    </row>
    <row r="213" spans="1:16" ht="12.75">
      <c r="A213" s="24" t="s">
        <v>48</v>
      </c>
      <c s="29" t="s">
        <v>412</v>
      </c>
      <c s="29" t="s">
        <v>413</v>
      </c>
      <c s="24" t="s">
        <v>50</v>
      </c>
      <c s="30" t="s">
        <v>414</v>
      </c>
      <c s="31" t="s">
        <v>218</v>
      </c>
      <c s="32">
        <v>333.5</v>
      </c>
      <c s="33">
        <v>0</v>
      </c>
      <c s="33">
        <f>ROUND(ROUND(H213,2)*ROUND(G213,3),2)</f>
      </c>
      <c r="O213">
        <f>(I213*21)/100</f>
      </c>
      <c t="s">
        <v>26</v>
      </c>
    </row>
    <row r="214" spans="1:5" ht="12.75">
      <c r="A214" s="34" t="s">
        <v>53</v>
      </c>
      <c r="E214" s="35" t="s">
        <v>415</v>
      </c>
    </row>
    <row r="215" spans="1:5" ht="38.25">
      <c r="A215" s="36" t="s">
        <v>55</v>
      </c>
      <c r="E215" s="37" t="s">
        <v>416</v>
      </c>
    </row>
    <row r="216" spans="1:5" ht="38.25">
      <c r="A216" t="s">
        <v>56</v>
      </c>
      <c r="E216" s="35" t="s">
        <v>417</v>
      </c>
    </row>
    <row r="217" spans="1:18" ht="12.75" customHeight="1">
      <c r="A217" s="6" t="s">
        <v>45</v>
      </c>
      <c s="6"/>
      <c s="39" t="s">
        <v>113</v>
      </c>
      <c s="6"/>
      <c s="27" t="s">
        <v>418</v>
      </c>
      <c s="6"/>
      <c s="6"/>
      <c s="6"/>
      <c s="40">
        <f>0+Q217</f>
      </c>
      <c r="O217">
        <f>0+R217</f>
      </c>
      <c r="Q217">
        <f>0+I218+I222+I226+I230+I234+I238+I242</f>
      </c>
      <c>
        <f>0+O218+O222+O226+O230+O234+O238+O242</f>
      </c>
    </row>
    <row r="218" spans="1:16" ht="12.75">
      <c r="A218" s="24" t="s">
        <v>48</v>
      </c>
      <c s="29" t="s">
        <v>419</v>
      </c>
      <c s="29" t="s">
        <v>420</v>
      </c>
      <c s="24" t="s">
        <v>50</v>
      </c>
      <c s="30" t="s">
        <v>421</v>
      </c>
      <c s="31" t="s">
        <v>218</v>
      </c>
      <c s="32">
        <v>49</v>
      </c>
      <c s="33">
        <v>0</v>
      </c>
      <c s="33">
        <f>ROUND(ROUND(H218,2)*ROUND(G218,3),2)</f>
      </c>
      <c r="O218">
        <f>(I218*21)/100</f>
      </c>
      <c t="s">
        <v>26</v>
      </c>
    </row>
    <row r="219" spans="1:5" ht="12.75">
      <c r="A219" s="34" t="s">
        <v>53</v>
      </c>
      <c r="E219" s="35" t="s">
        <v>422</v>
      </c>
    </row>
    <row r="220" spans="1:5" ht="12.75">
      <c r="A220" s="36" t="s">
        <v>55</v>
      </c>
      <c r="E220" s="37" t="s">
        <v>423</v>
      </c>
    </row>
    <row r="221" spans="1:5" ht="255">
      <c r="A221" t="s">
        <v>56</v>
      </c>
      <c r="E221" s="35" t="s">
        <v>424</v>
      </c>
    </row>
    <row r="222" spans="1:16" ht="12.75">
      <c r="A222" s="24" t="s">
        <v>48</v>
      </c>
      <c s="29" t="s">
        <v>425</v>
      </c>
      <c s="29" t="s">
        <v>426</v>
      </c>
      <c s="24" t="s">
        <v>50</v>
      </c>
      <c s="30" t="s">
        <v>427</v>
      </c>
      <c s="31" t="s">
        <v>218</v>
      </c>
      <c s="32">
        <v>35</v>
      </c>
      <c s="33">
        <v>0</v>
      </c>
      <c s="33">
        <f>ROUND(ROUND(H222,2)*ROUND(G222,3),2)</f>
      </c>
      <c r="O222">
        <f>(I222*21)/100</f>
      </c>
      <c t="s">
        <v>26</v>
      </c>
    </row>
    <row r="223" spans="1:5" ht="12.75">
      <c r="A223" s="34" t="s">
        <v>53</v>
      </c>
      <c r="E223" s="35" t="s">
        <v>428</v>
      </c>
    </row>
    <row r="224" spans="1:5" ht="12.75">
      <c r="A224" s="36" t="s">
        <v>55</v>
      </c>
      <c r="E224" s="37" t="s">
        <v>50</v>
      </c>
    </row>
    <row r="225" spans="1:5" ht="255">
      <c r="A225" t="s">
        <v>56</v>
      </c>
      <c r="E225" s="35" t="s">
        <v>424</v>
      </c>
    </row>
    <row r="226" spans="1:16" ht="12.75">
      <c r="A226" s="24" t="s">
        <v>48</v>
      </c>
      <c s="29" t="s">
        <v>429</v>
      </c>
      <c s="29" t="s">
        <v>430</v>
      </c>
      <c s="24" t="s">
        <v>50</v>
      </c>
      <c s="30" t="s">
        <v>431</v>
      </c>
      <c s="31" t="s">
        <v>218</v>
      </c>
      <c s="32">
        <v>5</v>
      </c>
      <c s="33">
        <v>0</v>
      </c>
      <c s="33">
        <f>ROUND(ROUND(H226,2)*ROUND(G226,3),2)</f>
      </c>
      <c r="O226">
        <f>(I226*21)/100</f>
      </c>
      <c t="s">
        <v>26</v>
      </c>
    </row>
    <row r="227" spans="1:5" ht="12.75">
      <c r="A227" s="34" t="s">
        <v>53</v>
      </c>
      <c r="E227" s="35" t="s">
        <v>432</v>
      </c>
    </row>
    <row r="228" spans="1:5" ht="12.75">
      <c r="A228" s="36" t="s">
        <v>55</v>
      </c>
      <c r="E228" s="37" t="s">
        <v>50</v>
      </c>
    </row>
    <row r="229" spans="1:5" ht="255">
      <c r="A229" t="s">
        <v>56</v>
      </c>
      <c r="E229" s="35" t="s">
        <v>424</v>
      </c>
    </row>
    <row r="230" spans="1:16" ht="12.75">
      <c r="A230" s="24" t="s">
        <v>48</v>
      </c>
      <c s="29" t="s">
        <v>433</v>
      </c>
      <c s="29" t="s">
        <v>434</v>
      </c>
      <c s="24" t="s">
        <v>50</v>
      </c>
      <c s="30" t="s">
        <v>435</v>
      </c>
      <c s="31" t="s">
        <v>87</v>
      </c>
      <c s="32">
        <v>3</v>
      </c>
      <c s="33">
        <v>0</v>
      </c>
      <c s="33">
        <f>ROUND(ROUND(H230,2)*ROUND(G230,3),2)</f>
      </c>
      <c r="O230">
        <f>(I230*21)/100</f>
      </c>
      <c t="s">
        <v>26</v>
      </c>
    </row>
    <row r="231" spans="1:5" ht="38.25">
      <c r="A231" s="34" t="s">
        <v>53</v>
      </c>
      <c r="E231" s="35" t="s">
        <v>436</v>
      </c>
    </row>
    <row r="232" spans="1:5" ht="12.75">
      <c r="A232" s="36" t="s">
        <v>55</v>
      </c>
      <c r="E232" s="37" t="s">
        <v>50</v>
      </c>
    </row>
    <row r="233" spans="1:5" ht="242.25">
      <c r="A233" t="s">
        <v>56</v>
      </c>
      <c r="E233" s="35" t="s">
        <v>437</v>
      </c>
    </row>
    <row r="234" spans="1:16" ht="12.75">
      <c r="A234" s="24" t="s">
        <v>48</v>
      </c>
      <c s="29" t="s">
        <v>438</v>
      </c>
      <c s="29" t="s">
        <v>439</v>
      </c>
      <c s="24" t="s">
        <v>50</v>
      </c>
      <c s="30" t="s">
        <v>440</v>
      </c>
      <c s="31" t="s">
        <v>87</v>
      </c>
      <c s="32">
        <v>10</v>
      </c>
      <c s="33">
        <v>0</v>
      </c>
      <c s="33">
        <f>ROUND(ROUND(H234,2)*ROUND(G234,3),2)</f>
      </c>
      <c r="O234">
        <f>(I234*21)/100</f>
      </c>
      <c t="s">
        <v>26</v>
      </c>
    </row>
    <row r="235" spans="1:5" ht="51">
      <c r="A235" s="34" t="s">
        <v>53</v>
      </c>
      <c r="E235" s="35" t="s">
        <v>441</v>
      </c>
    </row>
    <row r="236" spans="1:5" ht="12.75">
      <c r="A236" s="36" t="s">
        <v>55</v>
      </c>
      <c r="E236" s="37" t="s">
        <v>442</v>
      </c>
    </row>
    <row r="237" spans="1:5" ht="76.5">
      <c r="A237" t="s">
        <v>56</v>
      </c>
      <c r="E237" s="35" t="s">
        <v>443</v>
      </c>
    </row>
    <row r="238" spans="1:16" ht="12.75">
      <c r="A238" s="24" t="s">
        <v>48</v>
      </c>
      <c s="29" t="s">
        <v>444</v>
      </c>
      <c s="29" t="s">
        <v>445</v>
      </c>
      <c s="24" t="s">
        <v>50</v>
      </c>
      <c s="30" t="s">
        <v>446</v>
      </c>
      <c s="31" t="s">
        <v>87</v>
      </c>
      <c s="32">
        <v>6</v>
      </c>
      <c s="33">
        <v>0</v>
      </c>
      <c s="33">
        <f>ROUND(ROUND(H238,2)*ROUND(G238,3),2)</f>
      </c>
      <c r="O238">
        <f>(I238*21)/100</f>
      </c>
      <c t="s">
        <v>26</v>
      </c>
    </row>
    <row r="239" spans="1:5" ht="25.5">
      <c r="A239" s="34" t="s">
        <v>53</v>
      </c>
      <c r="E239" s="35" t="s">
        <v>447</v>
      </c>
    </row>
    <row r="240" spans="1:5" ht="12.75">
      <c r="A240" s="36" t="s">
        <v>55</v>
      </c>
      <c r="E240" s="37" t="s">
        <v>448</v>
      </c>
    </row>
    <row r="241" spans="1:5" ht="25.5">
      <c r="A241" t="s">
        <v>56</v>
      </c>
      <c r="E241" s="35" t="s">
        <v>449</v>
      </c>
    </row>
    <row r="242" spans="1:16" ht="12.75">
      <c r="A242" s="24" t="s">
        <v>48</v>
      </c>
      <c s="29" t="s">
        <v>450</v>
      </c>
      <c s="29" t="s">
        <v>451</v>
      </c>
      <c s="24" t="s">
        <v>50</v>
      </c>
      <c s="30" t="s">
        <v>452</v>
      </c>
      <c s="31" t="s">
        <v>147</v>
      </c>
      <c s="32">
        <v>13.35</v>
      </c>
      <c s="33">
        <v>0</v>
      </c>
      <c s="33">
        <f>ROUND(ROUND(H242,2)*ROUND(G242,3),2)</f>
      </c>
      <c r="O242">
        <f>(I242*21)/100</f>
      </c>
      <c t="s">
        <v>26</v>
      </c>
    </row>
    <row r="243" spans="1:5" ht="12.75">
      <c r="A243" s="34" t="s">
        <v>53</v>
      </c>
      <c r="E243" s="35" t="s">
        <v>453</v>
      </c>
    </row>
    <row r="244" spans="1:5" ht="12.75">
      <c r="A244" s="36" t="s">
        <v>55</v>
      </c>
      <c r="E244" s="37" t="s">
        <v>454</v>
      </c>
    </row>
    <row r="245" spans="1:5" ht="369.75">
      <c r="A245" t="s">
        <v>56</v>
      </c>
      <c r="E245" s="35" t="s">
        <v>309</v>
      </c>
    </row>
    <row r="246" spans="1:18" ht="12.75" customHeight="1">
      <c r="A246" s="6" t="s">
        <v>45</v>
      </c>
      <c s="6"/>
      <c s="39" t="s">
        <v>42</v>
      </c>
      <c s="6"/>
      <c s="27" t="s">
        <v>455</v>
      </c>
      <c s="6"/>
      <c s="6"/>
      <c s="6"/>
      <c s="40">
        <f>0+Q246</f>
      </c>
      <c r="O246">
        <f>0+R246</f>
      </c>
      <c r="Q246">
        <f>0+I247+I251+I255+I259+I263+I267+I271+I275+I279+I283+I287+I291+I295+I299+I303+I307</f>
      </c>
      <c>
        <f>0+O247+O251+O255+O259+O263+O267+O271+O275+O279+O283+O287+O291+O295+O299+O303+O307</f>
      </c>
    </row>
    <row r="247" spans="1:16" ht="25.5">
      <c r="A247" s="24" t="s">
        <v>48</v>
      </c>
      <c s="29" t="s">
        <v>456</v>
      </c>
      <c s="29" t="s">
        <v>457</v>
      </c>
      <c s="24" t="s">
        <v>50</v>
      </c>
      <c s="30" t="s">
        <v>458</v>
      </c>
      <c s="31" t="s">
        <v>87</v>
      </c>
      <c s="32">
        <v>4</v>
      </c>
      <c s="33">
        <v>0</v>
      </c>
      <c s="33">
        <f>ROUND(ROUND(H247,2)*ROUND(G247,3),2)</f>
      </c>
      <c r="O247">
        <f>(I247*21)/100</f>
      </c>
      <c t="s">
        <v>26</v>
      </c>
    </row>
    <row r="248" spans="1:5" ht="12.75">
      <c r="A248" s="34" t="s">
        <v>53</v>
      </c>
      <c r="E248" s="35" t="s">
        <v>459</v>
      </c>
    </row>
    <row r="249" spans="1:5" ht="12.75">
      <c r="A249" s="36" t="s">
        <v>55</v>
      </c>
      <c r="E249" s="37" t="s">
        <v>50</v>
      </c>
    </row>
    <row r="250" spans="1:5" ht="63.75">
      <c r="A250" t="s">
        <v>56</v>
      </c>
      <c r="E250" s="35" t="s">
        <v>460</v>
      </c>
    </row>
    <row r="251" spans="1:16" ht="12.75">
      <c r="A251" s="24" t="s">
        <v>48</v>
      </c>
      <c s="29" t="s">
        <v>461</v>
      </c>
      <c s="29" t="s">
        <v>462</v>
      </c>
      <c s="24" t="s">
        <v>50</v>
      </c>
      <c s="30" t="s">
        <v>463</v>
      </c>
      <c s="31" t="s">
        <v>87</v>
      </c>
      <c s="32">
        <v>4</v>
      </c>
      <c s="33">
        <v>0</v>
      </c>
      <c s="33">
        <f>ROUND(ROUND(H251,2)*ROUND(G251,3),2)</f>
      </c>
      <c r="O251">
        <f>(I251*21)/100</f>
      </c>
      <c t="s">
        <v>26</v>
      </c>
    </row>
    <row r="252" spans="1:5" ht="25.5">
      <c r="A252" s="34" t="s">
        <v>53</v>
      </c>
      <c r="E252" s="35" t="s">
        <v>464</v>
      </c>
    </row>
    <row r="253" spans="1:5" ht="12.75">
      <c r="A253" s="36" t="s">
        <v>55</v>
      </c>
      <c r="E253" s="37" t="s">
        <v>50</v>
      </c>
    </row>
    <row r="254" spans="1:5" ht="25.5">
      <c r="A254" t="s">
        <v>56</v>
      </c>
      <c r="E254" s="35" t="s">
        <v>155</v>
      </c>
    </row>
    <row r="255" spans="1:16" ht="12.75">
      <c r="A255" s="24" t="s">
        <v>48</v>
      </c>
      <c s="29" t="s">
        <v>465</v>
      </c>
      <c s="29" t="s">
        <v>466</v>
      </c>
      <c s="24" t="s">
        <v>50</v>
      </c>
      <c s="30" t="s">
        <v>467</v>
      </c>
      <c s="31" t="s">
        <v>87</v>
      </c>
      <c s="32">
        <v>2</v>
      </c>
      <c s="33">
        <v>0</v>
      </c>
      <c s="33">
        <f>ROUND(ROUND(H255,2)*ROUND(G255,3),2)</f>
      </c>
      <c r="O255">
        <f>(I255*21)/100</f>
      </c>
      <c t="s">
        <v>26</v>
      </c>
    </row>
    <row r="256" spans="1:5" ht="12.75">
      <c r="A256" s="34" t="s">
        <v>53</v>
      </c>
      <c r="E256" s="35" t="s">
        <v>468</v>
      </c>
    </row>
    <row r="257" spans="1:5" ht="12.75">
      <c r="A257" s="36" t="s">
        <v>55</v>
      </c>
      <c r="E257" s="37" t="s">
        <v>50</v>
      </c>
    </row>
    <row r="258" spans="1:5" ht="63.75">
      <c r="A258" t="s">
        <v>56</v>
      </c>
      <c r="E258" s="35" t="s">
        <v>469</v>
      </c>
    </row>
    <row r="259" spans="1:16" ht="12.75">
      <c r="A259" s="24" t="s">
        <v>48</v>
      </c>
      <c s="29" t="s">
        <v>470</v>
      </c>
      <c s="29" t="s">
        <v>471</v>
      </c>
      <c s="24" t="s">
        <v>50</v>
      </c>
      <c s="30" t="s">
        <v>472</v>
      </c>
      <c s="31" t="s">
        <v>87</v>
      </c>
      <c s="32">
        <v>2</v>
      </c>
      <c s="33">
        <v>0</v>
      </c>
      <c s="33">
        <f>ROUND(ROUND(H259,2)*ROUND(G259,3),2)</f>
      </c>
      <c r="O259">
        <f>(I259*21)/100</f>
      </c>
      <c t="s">
        <v>26</v>
      </c>
    </row>
    <row r="260" spans="1:5" ht="25.5">
      <c r="A260" s="34" t="s">
        <v>53</v>
      </c>
      <c r="E260" s="35" t="s">
        <v>473</v>
      </c>
    </row>
    <row r="261" spans="1:5" ht="12.75">
      <c r="A261" s="36" t="s">
        <v>55</v>
      </c>
      <c r="E261" s="37" t="s">
        <v>50</v>
      </c>
    </row>
    <row r="262" spans="1:5" ht="25.5">
      <c r="A262" t="s">
        <v>56</v>
      </c>
      <c r="E262" s="35" t="s">
        <v>155</v>
      </c>
    </row>
    <row r="263" spans="1:16" ht="25.5">
      <c r="A263" s="24" t="s">
        <v>48</v>
      </c>
      <c s="29" t="s">
        <v>474</v>
      </c>
      <c s="29" t="s">
        <v>475</v>
      </c>
      <c s="24" t="s">
        <v>50</v>
      </c>
      <c s="30" t="s">
        <v>476</v>
      </c>
      <c s="31" t="s">
        <v>240</v>
      </c>
      <c s="32">
        <v>41.275</v>
      </c>
      <c s="33">
        <v>0</v>
      </c>
      <c s="33">
        <f>ROUND(ROUND(H263,2)*ROUND(G263,3),2)</f>
      </c>
      <c r="O263">
        <f>(I263*21)/100</f>
      </c>
      <c t="s">
        <v>26</v>
      </c>
    </row>
    <row r="264" spans="1:5" ht="12.75">
      <c r="A264" s="34" t="s">
        <v>53</v>
      </c>
      <c r="E264" s="35" t="s">
        <v>477</v>
      </c>
    </row>
    <row r="265" spans="1:5" ht="89.25">
      <c r="A265" s="36" t="s">
        <v>55</v>
      </c>
      <c r="E265" s="37" t="s">
        <v>478</v>
      </c>
    </row>
    <row r="266" spans="1:5" ht="38.25">
      <c r="A266" t="s">
        <v>56</v>
      </c>
      <c r="E266" s="35" t="s">
        <v>479</v>
      </c>
    </row>
    <row r="267" spans="1:16" ht="25.5">
      <c r="A267" s="24" t="s">
        <v>48</v>
      </c>
      <c s="29" t="s">
        <v>480</v>
      </c>
      <c s="29" t="s">
        <v>481</v>
      </c>
      <c s="24" t="s">
        <v>50</v>
      </c>
      <c s="30" t="s">
        <v>482</v>
      </c>
      <c s="31" t="s">
        <v>240</v>
      </c>
      <c s="32">
        <v>41.275</v>
      </c>
      <c s="33">
        <v>0</v>
      </c>
      <c s="33">
        <f>ROUND(ROUND(H267,2)*ROUND(G267,3),2)</f>
      </c>
      <c r="O267">
        <f>(I267*21)/100</f>
      </c>
      <c t="s">
        <v>26</v>
      </c>
    </row>
    <row r="268" spans="1:5" ht="12.75">
      <c r="A268" s="34" t="s">
        <v>53</v>
      </c>
      <c r="E268" s="35" t="s">
        <v>483</v>
      </c>
    </row>
    <row r="269" spans="1:5" ht="89.25">
      <c r="A269" s="36" t="s">
        <v>55</v>
      </c>
      <c r="E269" s="37" t="s">
        <v>478</v>
      </c>
    </row>
    <row r="270" spans="1:5" ht="38.25">
      <c r="A270" t="s">
        <v>56</v>
      </c>
      <c r="E270" s="35" t="s">
        <v>479</v>
      </c>
    </row>
    <row r="271" spans="1:16" ht="12.75">
      <c r="A271" s="24" t="s">
        <v>48</v>
      </c>
      <c s="29" t="s">
        <v>484</v>
      </c>
      <c s="29" t="s">
        <v>485</v>
      </c>
      <c s="24" t="s">
        <v>50</v>
      </c>
      <c s="30" t="s">
        <v>486</v>
      </c>
      <c s="31" t="s">
        <v>87</v>
      </c>
      <c s="32">
        <v>3</v>
      </c>
      <c s="33">
        <v>0</v>
      </c>
      <c s="33">
        <f>ROUND(ROUND(H271,2)*ROUND(G271,3),2)</f>
      </c>
      <c r="O271">
        <f>(I271*21)/100</f>
      </c>
      <c t="s">
        <v>26</v>
      </c>
    </row>
    <row r="272" spans="1:5" ht="12.75">
      <c r="A272" s="34" t="s">
        <v>53</v>
      </c>
      <c r="E272" s="35" t="s">
        <v>487</v>
      </c>
    </row>
    <row r="273" spans="1:5" ht="12.75">
      <c r="A273" s="36" t="s">
        <v>55</v>
      </c>
      <c r="E273" s="37" t="s">
        <v>50</v>
      </c>
    </row>
    <row r="274" spans="1:5" ht="38.25">
      <c r="A274" t="s">
        <v>56</v>
      </c>
      <c r="E274" s="35" t="s">
        <v>488</v>
      </c>
    </row>
    <row r="275" spans="1:16" ht="12.75">
      <c r="A275" s="24" t="s">
        <v>48</v>
      </c>
      <c s="29" t="s">
        <v>489</v>
      </c>
      <c s="29" t="s">
        <v>490</v>
      </c>
      <c s="24" t="s">
        <v>50</v>
      </c>
      <c s="30" t="s">
        <v>491</v>
      </c>
      <c s="31" t="s">
        <v>218</v>
      </c>
      <c s="32">
        <v>4.8</v>
      </c>
      <c s="33">
        <v>0</v>
      </c>
      <c s="33">
        <f>ROUND(ROUND(H275,2)*ROUND(G275,3),2)</f>
      </c>
      <c r="O275">
        <f>(I275*21)/100</f>
      </c>
      <c t="s">
        <v>26</v>
      </c>
    </row>
    <row r="276" spans="1:5" ht="25.5">
      <c r="A276" s="34" t="s">
        <v>53</v>
      </c>
      <c r="E276" s="35" t="s">
        <v>492</v>
      </c>
    </row>
    <row r="277" spans="1:5" ht="12.75">
      <c r="A277" s="36" t="s">
        <v>55</v>
      </c>
      <c r="E277" s="37" t="s">
        <v>493</v>
      </c>
    </row>
    <row r="278" spans="1:5" ht="51">
      <c r="A278" t="s">
        <v>56</v>
      </c>
      <c r="E278" s="35" t="s">
        <v>494</v>
      </c>
    </row>
    <row r="279" spans="1:16" ht="12.75">
      <c r="A279" s="24" t="s">
        <v>48</v>
      </c>
      <c s="29" t="s">
        <v>495</v>
      </c>
      <c s="29" t="s">
        <v>496</v>
      </c>
      <c s="24" t="s">
        <v>91</v>
      </c>
      <c s="30" t="s">
        <v>497</v>
      </c>
      <c s="31" t="s">
        <v>218</v>
      </c>
      <c s="32">
        <v>64.95</v>
      </c>
      <c s="33">
        <v>0</v>
      </c>
      <c s="33">
        <f>ROUND(ROUND(H279,2)*ROUND(G279,3),2)</f>
      </c>
      <c r="O279">
        <f>(I279*21)/100</f>
      </c>
      <c t="s">
        <v>26</v>
      </c>
    </row>
    <row r="280" spans="1:5" ht="12.75">
      <c r="A280" s="34" t="s">
        <v>53</v>
      </c>
      <c r="E280" s="35" t="s">
        <v>498</v>
      </c>
    </row>
    <row r="281" spans="1:5" ht="12.75">
      <c r="A281" s="36" t="s">
        <v>55</v>
      </c>
      <c r="E281" s="37" t="s">
        <v>499</v>
      </c>
    </row>
    <row r="282" spans="1:5" ht="51">
      <c r="A282" t="s">
        <v>56</v>
      </c>
      <c r="E282" s="35" t="s">
        <v>494</v>
      </c>
    </row>
    <row r="283" spans="1:16" ht="12.75">
      <c r="A283" s="24" t="s">
        <v>48</v>
      </c>
      <c s="29" t="s">
        <v>500</v>
      </c>
      <c s="29" t="s">
        <v>496</v>
      </c>
      <c s="24" t="s">
        <v>95</v>
      </c>
      <c s="30" t="s">
        <v>497</v>
      </c>
      <c s="31" t="s">
        <v>218</v>
      </c>
      <c s="32">
        <v>11</v>
      </c>
      <c s="33">
        <v>0</v>
      </c>
      <c s="33">
        <f>ROUND(ROUND(H283,2)*ROUND(G283,3),2)</f>
      </c>
      <c r="O283">
        <f>(I283*21)/100</f>
      </c>
      <c t="s">
        <v>26</v>
      </c>
    </row>
    <row r="284" spans="1:5" ht="12.75">
      <c r="A284" s="34" t="s">
        <v>53</v>
      </c>
      <c r="E284" s="35" t="s">
        <v>501</v>
      </c>
    </row>
    <row r="285" spans="1:5" ht="12.75">
      <c r="A285" s="36" t="s">
        <v>55</v>
      </c>
      <c r="E285" s="37" t="s">
        <v>502</v>
      </c>
    </row>
    <row r="286" spans="1:5" ht="51">
      <c r="A286" t="s">
        <v>56</v>
      </c>
      <c r="E286" s="35" t="s">
        <v>494</v>
      </c>
    </row>
    <row r="287" spans="1:16" ht="12.75">
      <c r="A287" s="24" t="s">
        <v>48</v>
      </c>
      <c s="29" t="s">
        <v>503</v>
      </c>
      <c s="29" t="s">
        <v>504</v>
      </c>
      <c s="24" t="s">
        <v>91</v>
      </c>
      <c s="30" t="s">
        <v>505</v>
      </c>
      <c s="31" t="s">
        <v>218</v>
      </c>
      <c s="32">
        <v>103</v>
      </c>
      <c s="33">
        <v>0</v>
      </c>
      <c s="33">
        <f>ROUND(ROUND(H287,2)*ROUND(G287,3),2)</f>
      </c>
      <c r="O287">
        <f>(I287*21)/100</f>
      </c>
      <c t="s">
        <v>26</v>
      </c>
    </row>
    <row r="288" spans="1:5" ht="12.75">
      <c r="A288" s="34" t="s">
        <v>53</v>
      </c>
      <c r="E288" s="35" t="s">
        <v>506</v>
      </c>
    </row>
    <row r="289" spans="1:5" ht="12.75">
      <c r="A289" s="36" t="s">
        <v>55</v>
      </c>
      <c r="E289" s="37" t="s">
        <v>507</v>
      </c>
    </row>
    <row r="290" spans="1:5" ht="38.25">
      <c r="A290" t="s">
        <v>56</v>
      </c>
      <c r="E290" s="35" t="s">
        <v>508</v>
      </c>
    </row>
    <row r="291" spans="1:16" ht="12.75">
      <c r="A291" s="24" t="s">
        <v>48</v>
      </c>
      <c s="29" t="s">
        <v>509</v>
      </c>
      <c s="29" t="s">
        <v>504</v>
      </c>
      <c s="24" t="s">
        <v>95</v>
      </c>
      <c s="30" t="s">
        <v>505</v>
      </c>
      <c s="31" t="s">
        <v>218</v>
      </c>
      <c s="32">
        <v>12</v>
      </c>
      <c s="33">
        <v>0</v>
      </c>
      <c s="33">
        <f>ROUND(ROUND(H291,2)*ROUND(G291,3),2)</f>
      </c>
      <c r="O291">
        <f>(I291*21)/100</f>
      </c>
      <c t="s">
        <v>26</v>
      </c>
    </row>
    <row r="292" spans="1:5" ht="12.75">
      <c r="A292" s="34" t="s">
        <v>53</v>
      </c>
      <c r="E292" s="35" t="s">
        <v>510</v>
      </c>
    </row>
    <row r="293" spans="1:5" ht="12.75">
      <c r="A293" s="36" t="s">
        <v>55</v>
      </c>
      <c r="E293" s="37" t="s">
        <v>511</v>
      </c>
    </row>
    <row r="294" spans="1:5" ht="38.25">
      <c r="A294" t="s">
        <v>56</v>
      </c>
      <c r="E294" s="35" t="s">
        <v>508</v>
      </c>
    </row>
    <row r="295" spans="1:16" ht="12.75">
      <c r="A295" s="24" t="s">
        <v>48</v>
      </c>
      <c s="29" t="s">
        <v>512</v>
      </c>
      <c s="29" t="s">
        <v>513</v>
      </c>
      <c s="24" t="s">
        <v>50</v>
      </c>
      <c s="30" t="s">
        <v>514</v>
      </c>
      <c s="31" t="s">
        <v>218</v>
      </c>
      <c s="32">
        <v>333.5</v>
      </c>
      <c s="33">
        <v>0</v>
      </c>
      <c s="33">
        <f>ROUND(ROUND(H295,2)*ROUND(G295,3),2)</f>
      </c>
      <c r="O295">
        <f>(I295*21)/100</f>
      </c>
      <c t="s">
        <v>26</v>
      </c>
    </row>
    <row r="296" spans="1:5" ht="12.75">
      <c r="A296" s="34" t="s">
        <v>53</v>
      </c>
      <c r="E296" s="35" t="s">
        <v>415</v>
      </c>
    </row>
    <row r="297" spans="1:5" ht="38.25">
      <c r="A297" s="36" t="s">
        <v>55</v>
      </c>
      <c r="E297" s="37" t="s">
        <v>416</v>
      </c>
    </row>
    <row r="298" spans="1:5" ht="25.5">
      <c r="A298" t="s">
        <v>56</v>
      </c>
      <c r="E298" s="35" t="s">
        <v>515</v>
      </c>
    </row>
    <row r="299" spans="1:16" ht="12.75">
      <c r="A299" s="24" t="s">
        <v>48</v>
      </c>
      <c s="29" t="s">
        <v>516</v>
      </c>
      <c s="29" t="s">
        <v>517</v>
      </c>
      <c s="24" t="s">
        <v>50</v>
      </c>
      <c s="30" t="s">
        <v>518</v>
      </c>
      <c s="31" t="s">
        <v>87</v>
      </c>
      <c s="32">
        <v>6</v>
      </c>
      <c s="33">
        <v>0</v>
      </c>
      <c s="33">
        <f>ROUND(ROUND(H299,2)*ROUND(G299,3),2)</f>
      </c>
      <c r="O299">
        <f>(I299*21)/100</f>
      </c>
      <c t="s">
        <v>26</v>
      </c>
    </row>
    <row r="300" spans="1:5" ht="12.75">
      <c r="A300" s="34" t="s">
        <v>53</v>
      </c>
      <c r="E300" s="35" t="s">
        <v>519</v>
      </c>
    </row>
    <row r="301" spans="1:5" ht="12.75">
      <c r="A301" s="36" t="s">
        <v>55</v>
      </c>
      <c r="E301" s="37" t="s">
        <v>50</v>
      </c>
    </row>
    <row r="302" spans="1:5" ht="89.25">
      <c r="A302" t="s">
        <v>56</v>
      </c>
      <c r="E302" s="35" t="s">
        <v>520</v>
      </c>
    </row>
    <row r="303" spans="1:16" ht="12.75">
      <c r="A303" s="24" t="s">
        <v>48</v>
      </c>
      <c s="29" t="s">
        <v>521</v>
      </c>
      <c s="29" t="s">
        <v>522</v>
      </c>
      <c s="24" t="s">
        <v>50</v>
      </c>
      <c s="30" t="s">
        <v>523</v>
      </c>
      <c s="31" t="s">
        <v>87</v>
      </c>
      <c s="32">
        <v>1</v>
      </c>
      <c s="33">
        <v>0</v>
      </c>
      <c s="33">
        <f>ROUND(ROUND(H303,2)*ROUND(G303,3),2)</f>
      </c>
      <c r="O303">
        <f>(I303*21)/100</f>
      </c>
      <c t="s">
        <v>26</v>
      </c>
    </row>
    <row r="304" spans="1:5" ht="12.75">
      <c r="A304" s="34" t="s">
        <v>53</v>
      </c>
      <c r="E304" s="35" t="s">
        <v>519</v>
      </c>
    </row>
    <row r="305" spans="1:5" ht="12.75">
      <c r="A305" s="36" t="s">
        <v>55</v>
      </c>
      <c r="E305" s="37" t="s">
        <v>50</v>
      </c>
    </row>
    <row r="306" spans="1:5" ht="89.25">
      <c r="A306" t="s">
        <v>56</v>
      </c>
      <c r="E306" s="35" t="s">
        <v>520</v>
      </c>
    </row>
    <row r="307" spans="1:16" ht="12.75">
      <c r="A307" s="24" t="s">
        <v>48</v>
      </c>
      <c s="29" t="s">
        <v>524</v>
      </c>
      <c s="29" t="s">
        <v>525</v>
      </c>
      <c s="24" t="s">
        <v>50</v>
      </c>
      <c s="30" t="s">
        <v>526</v>
      </c>
      <c s="31" t="s">
        <v>218</v>
      </c>
      <c s="32">
        <v>42</v>
      </c>
      <c s="33">
        <v>0</v>
      </c>
      <c s="33">
        <f>ROUND(ROUND(H307,2)*ROUND(G307,3),2)</f>
      </c>
      <c r="O307">
        <f>(I307*21)/100</f>
      </c>
      <c t="s">
        <v>26</v>
      </c>
    </row>
    <row r="308" spans="1:5" ht="25.5">
      <c r="A308" s="34" t="s">
        <v>53</v>
      </c>
      <c r="E308" s="35" t="s">
        <v>527</v>
      </c>
    </row>
    <row r="309" spans="1:5" ht="12.75">
      <c r="A309" s="36" t="s">
        <v>55</v>
      </c>
      <c r="E309" s="37" t="s">
        <v>528</v>
      </c>
    </row>
    <row r="310" spans="1:5" ht="76.5">
      <c r="A310" t="s">
        <v>56</v>
      </c>
      <c r="E310" s="35" t="s">
        <v>529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0+O8+O21+O34+O43</f>
      </c>
      <c t="s">
        <v>25</v>
      </c>
    </row>
    <row r="3" spans="1:16" ht="15" customHeight="1">
      <c r="A3" t="s">
        <v>11</v>
      </c>
      <c s="12" t="s">
        <v>13</v>
      </c>
      <c s="13" t="s">
        <v>14</v>
      </c>
      <c s="1"/>
      <c s="14" t="s">
        <v>15</v>
      </c>
      <c s="1"/>
      <c s="9"/>
      <c s="8" t="s">
        <v>530</v>
      </c>
      <c s="41">
        <f>0+I8+I21+I34+I43</f>
      </c>
      <c r="O3" t="s">
        <v>22</v>
      </c>
      <c t="s">
        <v>26</v>
      </c>
    </row>
    <row r="4" spans="1:16" ht="15" customHeight="1">
      <c r="A4" t="s">
        <v>16</v>
      </c>
      <c s="16" t="s">
        <v>21</v>
      </c>
      <c s="17" t="s">
        <v>530</v>
      </c>
      <c s="6"/>
      <c s="18" t="s">
        <v>531</v>
      </c>
      <c s="6"/>
      <c s="6"/>
      <c s="25"/>
      <c s="25"/>
      <c r="O4" t="s">
        <v>23</v>
      </c>
      <c t="s">
        <v>26</v>
      </c>
    </row>
    <row r="5" spans="1:16" ht="12.75" customHeight="1">
      <c r="A5" s="15" t="s">
        <v>28</v>
      </c>
      <c s="15" t="s">
        <v>30</v>
      </c>
      <c s="15" t="s">
        <v>32</v>
      </c>
      <c s="15" t="s">
        <v>33</v>
      </c>
      <c s="15" t="s">
        <v>34</v>
      </c>
      <c s="15" t="s">
        <v>36</v>
      </c>
      <c s="15" t="s">
        <v>38</v>
      </c>
      <c s="15" t="s">
        <v>40</v>
      </c>
      <c s="15"/>
      <c r="O5" t="s">
        <v>24</v>
      </c>
      <c t="s">
        <v>26</v>
      </c>
    </row>
    <row r="6" spans="1:9" ht="12.75" customHeight="1">
      <c r="A6" s="15"/>
      <c s="15"/>
      <c s="15"/>
      <c s="15"/>
      <c s="15"/>
      <c s="15"/>
      <c s="15"/>
      <c s="15" t="s">
        <v>41</v>
      </c>
      <c s="15" t="s">
        <v>43</v>
      </c>
    </row>
    <row r="7" spans="1:9" ht="12.75" customHeight="1">
      <c r="A7" s="15" t="s">
        <v>29</v>
      </c>
      <c s="15" t="s">
        <v>31</v>
      </c>
      <c s="15" t="s">
        <v>26</v>
      </c>
      <c s="15" t="s">
        <v>25</v>
      </c>
      <c s="15" t="s">
        <v>35</v>
      </c>
      <c s="15" t="s">
        <v>37</v>
      </c>
      <c s="15" t="s">
        <v>39</v>
      </c>
      <c s="15" t="s">
        <v>42</v>
      </c>
      <c s="15" t="s">
        <v>44</v>
      </c>
    </row>
    <row r="8" spans="1:18" ht="12.75" customHeight="1">
      <c r="A8" s="25" t="s">
        <v>45</v>
      </c>
      <c s="25"/>
      <c s="26" t="s">
        <v>29</v>
      </c>
      <c s="25"/>
      <c s="27" t="s">
        <v>158</v>
      </c>
      <c s="25"/>
      <c s="25"/>
      <c s="25"/>
      <c s="28">
        <f>0+Q8</f>
      </c>
      <c r="O8">
        <f>0+R8</f>
      </c>
      <c r="Q8">
        <f>0+I9+I13+I17</f>
      </c>
      <c>
        <f>0+O9+O13+O17</f>
      </c>
    </row>
    <row r="9" spans="1:16" ht="12.75">
      <c r="A9" s="24" t="s">
        <v>48</v>
      </c>
      <c s="29" t="s">
        <v>31</v>
      </c>
      <c s="29" t="s">
        <v>182</v>
      </c>
      <c s="24" t="s">
        <v>50</v>
      </c>
      <c s="30" t="s">
        <v>183</v>
      </c>
      <c s="31" t="s">
        <v>184</v>
      </c>
      <c s="32">
        <v>9.12</v>
      </c>
      <c s="33">
        <v>0</v>
      </c>
      <c s="33">
        <f>ROUND(ROUND(H9,2)*ROUND(G9,3),2)</f>
      </c>
      <c r="O9">
        <f>(I9*21)/100</f>
      </c>
      <c t="s">
        <v>26</v>
      </c>
    </row>
    <row r="10" spans="1:5" ht="12.75">
      <c r="A10" s="34" t="s">
        <v>53</v>
      </c>
      <c r="E10" s="35" t="s">
        <v>190</v>
      </c>
    </row>
    <row r="11" spans="1:5" ht="63.75">
      <c r="A11" s="36" t="s">
        <v>55</v>
      </c>
      <c r="E11" s="37" t="s">
        <v>532</v>
      </c>
    </row>
    <row r="12" spans="1:5" ht="25.5">
      <c r="A12" t="s">
        <v>56</v>
      </c>
      <c r="E12" s="35" t="s">
        <v>187</v>
      </c>
    </row>
    <row r="13" spans="1:16" ht="12.75">
      <c r="A13" s="24" t="s">
        <v>48</v>
      </c>
      <c s="29" t="s">
        <v>26</v>
      </c>
      <c s="29" t="s">
        <v>533</v>
      </c>
      <c s="24" t="s">
        <v>91</v>
      </c>
      <c s="30" t="s">
        <v>534</v>
      </c>
      <c s="31" t="s">
        <v>52</v>
      </c>
      <c s="32">
        <v>1</v>
      </c>
      <c s="33">
        <v>0</v>
      </c>
      <c s="33">
        <f>ROUND(ROUND(H13,2)*ROUND(G13,3),2)</f>
      </c>
      <c r="O13">
        <f>(I13*21)/100</f>
      </c>
      <c t="s">
        <v>26</v>
      </c>
    </row>
    <row r="14" spans="1:5" ht="38.25">
      <c r="A14" s="34" t="s">
        <v>53</v>
      </c>
      <c r="E14" s="35" t="s">
        <v>535</v>
      </c>
    </row>
    <row r="15" spans="1:5" ht="12.75">
      <c r="A15" s="36" t="s">
        <v>55</v>
      </c>
      <c r="E15" s="37" t="s">
        <v>50</v>
      </c>
    </row>
    <row r="16" spans="1:5" ht="12.75">
      <c r="A16" t="s">
        <v>56</v>
      </c>
      <c r="E16" s="35" t="s">
        <v>75</v>
      </c>
    </row>
    <row r="17" spans="1:16" ht="12.75">
      <c r="A17" s="24" t="s">
        <v>48</v>
      </c>
      <c s="29" t="s">
        <v>25</v>
      </c>
      <c s="29" t="s">
        <v>533</v>
      </c>
      <c s="24" t="s">
        <v>95</v>
      </c>
      <c s="30" t="s">
        <v>534</v>
      </c>
      <c s="31" t="s">
        <v>52</v>
      </c>
      <c s="32">
        <v>1</v>
      </c>
      <c s="33">
        <v>0</v>
      </c>
      <c s="33">
        <f>ROUND(ROUND(H17,2)*ROUND(G17,3),2)</f>
      </c>
      <c r="O17">
        <f>(I17*21)/100</f>
      </c>
      <c t="s">
        <v>26</v>
      </c>
    </row>
    <row r="18" spans="1:5" ht="127.5">
      <c r="A18" s="34" t="s">
        <v>53</v>
      </c>
      <c r="E18" s="35" t="s">
        <v>536</v>
      </c>
    </row>
    <row r="19" spans="1:5" ht="12.75">
      <c r="A19" s="36" t="s">
        <v>55</v>
      </c>
      <c r="E19" s="37" t="s">
        <v>50</v>
      </c>
    </row>
    <row r="20" spans="1:5" ht="12.75">
      <c r="A20" t="s">
        <v>56</v>
      </c>
      <c r="E20" s="35" t="s">
        <v>75</v>
      </c>
    </row>
    <row r="21" spans="1:18" ht="12.75" customHeight="1">
      <c r="A21" s="6" t="s">
        <v>45</v>
      </c>
      <c s="6"/>
      <c s="39" t="s">
        <v>31</v>
      </c>
      <c s="6"/>
      <c s="27" t="s">
        <v>194</v>
      </c>
      <c s="6"/>
      <c s="6"/>
      <c s="6"/>
      <c s="40">
        <f>0+Q21</f>
      </c>
      <c r="O21">
        <f>0+R21</f>
      </c>
      <c r="Q21">
        <f>0+I22+I26+I30</f>
      </c>
      <c>
        <f>0+O22+O26+O30</f>
      </c>
    </row>
    <row r="22" spans="1:16" ht="12.75">
      <c r="A22" s="24" t="s">
        <v>48</v>
      </c>
      <c s="29" t="s">
        <v>35</v>
      </c>
      <c s="29" t="s">
        <v>537</v>
      </c>
      <c s="24" t="s">
        <v>91</v>
      </c>
      <c s="30" t="s">
        <v>538</v>
      </c>
      <c s="31" t="s">
        <v>147</v>
      </c>
      <c s="32">
        <v>1.44</v>
      </c>
      <c s="33">
        <v>0</v>
      </c>
      <c s="33">
        <f>ROUND(ROUND(H22,2)*ROUND(G22,3),2)</f>
      </c>
      <c r="O22">
        <f>(I22*21)/100</f>
      </c>
      <c t="s">
        <v>26</v>
      </c>
    </row>
    <row r="23" spans="1:5" ht="38.25">
      <c r="A23" s="34" t="s">
        <v>53</v>
      </c>
      <c r="E23" s="35" t="s">
        <v>539</v>
      </c>
    </row>
    <row r="24" spans="1:5" ht="12.75">
      <c r="A24" s="36" t="s">
        <v>55</v>
      </c>
      <c r="E24" s="37" t="s">
        <v>540</v>
      </c>
    </row>
    <row r="25" spans="1:5" ht="63.75">
      <c r="A25" t="s">
        <v>56</v>
      </c>
      <c r="E25" s="35" t="s">
        <v>199</v>
      </c>
    </row>
    <row r="26" spans="1:16" ht="12.75">
      <c r="A26" s="24" t="s">
        <v>48</v>
      </c>
      <c s="29" t="s">
        <v>37</v>
      </c>
      <c s="29" t="s">
        <v>537</v>
      </c>
      <c s="24" t="s">
        <v>95</v>
      </c>
      <c s="30" t="s">
        <v>538</v>
      </c>
      <c s="31" t="s">
        <v>147</v>
      </c>
      <c s="32">
        <v>1.92</v>
      </c>
      <c s="33">
        <v>0</v>
      </c>
      <c s="33">
        <f>ROUND(ROUND(H26,2)*ROUND(G26,3),2)</f>
      </c>
      <c r="O26">
        <f>(I26*21)/100</f>
      </c>
      <c t="s">
        <v>26</v>
      </c>
    </row>
    <row r="27" spans="1:5" ht="51">
      <c r="A27" s="34" t="s">
        <v>53</v>
      </c>
      <c r="E27" s="35" t="s">
        <v>541</v>
      </c>
    </row>
    <row r="28" spans="1:5" ht="12.75">
      <c r="A28" s="36" t="s">
        <v>55</v>
      </c>
      <c r="E28" s="37" t="s">
        <v>542</v>
      </c>
    </row>
    <row r="29" spans="1:5" ht="63.75">
      <c r="A29" t="s">
        <v>56</v>
      </c>
      <c r="E29" s="35" t="s">
        <v>199</v>
      </c>
    </row>
    <row r="30" spans="1:16" ht="12.75">
      <c r="A30" s="24" t="s">
        <v>48</v>
      </c>
      <c s="29" t="s">
        <v>39</v>
      </c>
      <c s="29" t="s">
        <v>221</v>
      </c>
      <c s="24" t="s">
        <v>50</v>
      </c>
      <c s="30" t="s">
        <v>222</v>
      </c>
      <c s="31" t="s">
        <v>218</v>
      </c>
      <c s="32">
        <v>8</v>
      </c>
      <c s="33">
        <v>0</v>
      </c>
      <c s="33">
        <f>ROUND(ROUND(H30,2)*ROUND(G30,3),2)</f>
      </c>
      <c r="O30">
        <f>(I30*21)/100</f>
      </c>
      <c t="s">
        <v>26</v>
      </c>
    </row>
    <row r="31" spans="1:5" ht="25.5">
      <c r="A31" s="34" t="s">
        <v>53</v>
      </c>
      <c r="E31" s="35" t="s">
        <v>543</v>
      </c>
    </row>
    <row r="32" spans="1:5" ht="12.75">
      <c r="A32" s="36" t="s">
        <v>55</v>
      </c>
      <c r="E32" s="37" t="s">
        <v>50</v>
      </c>
    </row>
    <row r="33" spans="1:5" ht="63.75">
      <c r="A33" t="s">
        <v>56</v>
      </c>
      <c r="E33" s="35" t="s">
        <v>199</v>
      </c>
    </row>
    <row r="34" spans="1:18" ht="12.75" customHeight="1">
      <c r="A34" s="6" t="s">
        <v>45</v>
      </c>
      <c s="6"/>
      <c s="39" t="s">
        <v>37</v>
      </c>
      <c s="6"/>
      <c s="27" t="s">
        <v>329</v>
      </c>
      <c s="6"/>
      <c s="6"/>
      <c s="6"/>
      <c s="40">
        <f>0+Q34</f>
      </c>
      <c r="O34">
        <f>0+R34</f>
      </c>
      <c r="Q34">
        <f>0+I35+I39</f>
      </c>
      <c>
        <f>0+O35+O39</f>
      </c>
    </row>
    <row r="35" spans="1:16" ht="12.75">
      <c r="A35" s="24" t="s">
        <v>48</v>
      </c>
      <c s="29" t="s">
        <v>76</v>
      </c>
      <c s="29" t="s">
        <v>397</v>
      </c>
      <c s="24" t="s">
        <v>50</v>
      </c>
      <c s="30" t="s">
        <v>398</v>
      </c>
      <c s="31" t="s">
        <v>240</v>
      </c>
      <c s="32">
        <v>16</v>
      </c>
      <c s="33">
        <v>0</v>
      </c>
      <c s="33">
        <f>ROUND(ROUND(H35,2)*ROUND(G35,3),2)</f>
      </c>
      <c r="O35">
        <f>(I35*21)/100</f>
      </c>
      <c t="s">
        <v>26</v>
      </c>
    </row>
    <row r="36" spans="1:5" ht="38.25">
      <c r="A36" s="34" t="s">
        <v>53</v>
      </c>
      <c r="E36" s="35" t="s">
        <v>544</v>
      </c>
    </row>
    <row r="37" spans="1:5" ht="12.75">
      <c r="A37" s="36" t="s">
        <v>55</v>
      </c>
      <c r="E37" s="37" t="s">
        <v>50</v>
      </c>
    </row>
    <row r="38" spans="1:5" ht="153">
      <c r="A38" t="s">
        <v>56</v>
      </c>
      <c r="E38" s="35" t="s">
        <v>392</v>
      </c>
    </row>
    <row r="39" spans="1:16" ht="12.75">
      <c r="A39" s="24" t="s">
        <v>48</v>
      </c>
      <c s="29" t="s">
        <v>113</v>
      </c>
      <c s="29" t="s">
        <v>545</v>
      </c>
      <c s="24" t="s">
        <v>50</v>
      </c>
      <c s="30" t="s">
        <v>546</v>
      </c>
      <c s="31" t="s">
        <v>240</v>
      </c>
      <c s="32">
        <v>16</v>
      </c>
      <c s="33">
        <v>0</v>
      </c>
      <c s="33">
        <f>ROUND(ROUND(H39,2)*ROUND(G39,3),2)</f>
      </c>
      <c r="O39">
        <f>(I39*21)/100</f>
      </c>
      <c t="s">
        <v>26</v>
      </c>
    </row>
    <row r="40" spans="1:5" ht="12.75">
      <c r="A40" s="34" t="s">
        <v>53</v>
      </c>
      <c r="E40" s="35" t="s">
        <v>547</v>
      </c>
    </row>
    <row r="41" spans="1:5" ht="12.75">
      <c r="A41" s="36" t="s">
        <v>55</v>
      </c>
      <c r="E41" s="37" t="s">
        <v>50</v>
      </c>
    </row>
    <row r="42" spans="1:5" ht="153">
      <c r="A42" t="s">
        <v>56</v>
      </c>
      <c r="E42" s="35" t="s">
        <v>392</v>
      </c>
    </row>
    <row r="43" spans="1:18" ht="12.75" customHeight="1">
      <c r="A43" s="6" t="s">
        <v>45</v>
      </c>
      <c s="6"/>
      <c s="39" t="s">
        <v>42</v>
      </c>
      <c s="6"/>
      <c s="27" t="s">
        <v>455</v>
      </c>
      <c s="6"/>
      <c s="6"/>
      <c s="6"/>
      <c s="40">
        <f>0+Q43</f>
      </c>
      <c r="O43">
        <f>0+R43</f>
      </c>
      <c r="Q43">
        <f>0+I44+I48+I52</f>
      </c>
      <c>
        <f>0+O44+O48+O52</f>
      </c>
    </row>
    <row r="44" spans="1:16" ht="12.75">
      <c r="A44" s="24" t="s">
        <v>48</v>
      </c>
      <c s="29" t="s">
        <v>42</v>
      </c>
      <c s="29" t="s">
        <v>496</v>
      </c>
      <c s="24" t="s">
        <v>50</v>
      </c>
      <c s="30" t="s">
        <v>497</v>
      </c>
      <c s="31" t="s">
        <v>218</v>
      </c>
      <c s="32">
        <v>8</v>
      </c>
      <c s="33">
        <v>0</v>
      </c>
      <c s="33">
        <f>ROUND(ROUND(H44,2)*ROUND(G44,3),2)</f>
      </c>
      <c r="O44">
        <f>(I44*21)/100</f>
      </c>
      <c t="s">
        <v>26</v>
      </c>
    </row>
    <row r="45" spans="1:5" ht="12.75">
      <c r="A45" s="34" t="s">
        <v>53</v>
      </c>
      <c r="E45" s="35" t="s">
        <v>498</v>
      </c>
    </row>
    <row r="46" spans="1:5" ht="12.75">
      <c r="A46" s="36" t="s">
        <v>55</v>
      </c>
      <c r="E46" s="37" t="s">
        <v>50</v>
      </c>
    </row>
    <row r="47" spans="1:5" ht="51">
      <c r="A47" t="s">
        <v>56</v>
      </c>
      <c r="E47" s="35" t="s">
        <v>494</v>
      </c>
    </row>
    <row r="48" spans="1:16" ht="12.75">
      <c r="A48" s="24" t="s">
        <v>48</v>
      </c>
      <c s="29" t="s">
        <v>44</v>
      </c>
      <c s="29" t="s">
        <v>504</v>
      </c>
      <c s="24" t="s">
        <v>50</v>
      </c>
      <c s="30" t="s">
        <v>505</v>
      </c>
      <c s="31" t="s">
        <v>218</v>
      </c>
      <c s="32">
        <v>8</v>
      </c>
      <c s="33">
        <v>0</v>
      </c>
      <c s="33">
        <f>ROUND(ROUND(H48,2)*ROUND(G48,3),2)</f>
      </c>
      <c r="O48">
        <f>(I48*21)/100</f>
      </c>
      <c t="s">
        <v>26</v>
      </c>
    </row>
    <row r="49" spans="1:5" ht="12.75">
      <c r="A49" s="34" t="s">
        <v>53</v>
      </c>
      <c r="E49" s="35" t="s">
        <v>506</v>
      </c>
    </row>
    <row r="50" spans="1:5" ht="12.75">
      <c r="A50" s="36" t="s">
        <v>55</v>
      </c>
      <c r="E50" s="37" t="s">
        <v>50</v>
      </c>
    </row>
    <row r="51" spans="1:5" ht="38.25">
      <c r="A51" t="s">
        <v>56</v>
      </c>
      <c r="E51" s="35" t="s">
        <v>508</v>
      </c>
    </row>
    <row r="52" spans="1:16" ht="12.75">
      <c r="A52" s="24" t="s">
        <v>48</v>
      </c>
      <c s="29" t="s">
        <v>89</v>
      </c>
      <c s="29" t="s">
        <v>548</v>
      </c>
      <c s="24" t="s">
        <v>50</v>
      </c>
      <c s="30" t="s">
        <v>549</v>
      </c>
      <c s="31" t="s">
        <v>218</v>
      </c>
      <c s="32">
        <v>16</v>
      </c>
      <c s="33">
        <v>0</v>
      </c>
      <c s="33">
        <f>ROUND(ROUND(H52,2)*ROUND(G52,3),2)</f>
      </c>
      <c r="O52">
        <f>(I52*21)/100</f>
      </c>
      <c t="s">
        <v>26</v>
      </c>
    </row>
    <row r="53" spans="1:5" ht="12.75">
      <c r="A53" s="34" t="s">
        <v>53</v>
      </c>
      <c r="E53" s="35" t="s">
        <v>550</v>
      </c>
    </row>
    <row r="54" spans="1:5" ht="12.75">
      <c r="A54" s="36" t="s">
        <v>55</v>
      </c>
      <c r="E54" s="37" t="s">
        <v>551</v>
      </c>
    </row>
    <row r="55" spans="1:5" ht="38.25">
      <c r="A55" t="s">
        <v>56</v>
      </c>
      <c r="E55" s="35" t="s">
        <v>508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41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0+O9+O30+O115+O160+O181+O214+O279+O288+O309+O318</f>
      </c>
      <c t="s">
        <v>25</v>
      </c>
    </row>
    <row r="3" spans="1:16" ht="15" customHeight="1">
      <c r="A3" t="s">
        <v>11</v>
      </c>
      <c s="12" t="s">
        <v>13</v>
      </c>
      <c s="13" t="s">
        <v>14</v>
      </c>
      <c s="1"/>
      <c s="14" t="s">
        <v>15</v>
      </c>
      <c s="1"/>
      <c s="9"/>
      <c s="8" t="s">
        <v>552</v>
      </c>
      <c s="41">
        <f>0+I9+I30+I115+I160+I181+I214+I279+I288+I309+I318</f>
      </c>
      <c r="O3" t="s">
        <v>22</v>
      </c>
      <c t="s">
        <v>26</v>
      </c>
    </row>
    <row r="4" spans="1:16" ht="15" customHeight="1">
      <c r="A4" t="s">
        <v>16</v>
      </c>
      <c s="12" t="s">
        <v>17</v>
      </c>
      <c s="13" t="s">
        <v>552</v>
      </c>
      <c s="1"/>
      <c s="14" t="s">
        <v>553</v>
      </c>
      <c s="1"/>
      <c s="1"/>
      <c s="11"/>
      <c s="11"/>
      <c r="O4" t="s">
        <v>23</v>
      </c>
      <c t="s">
        <v>26</v>
      </c>
    </row>
    <row r="5" spans="1:16" ht="12.75" customHeight="1">
      <c r="A5" t="s">
        <v>20</v>
      </c>
      <c s="16" t="s">
        <v>21</v>
      </c>
      <c s="17" t="s">
        <v>552</v>
      </c>
      <c s="6"/>
      <c s="18" t="s">
        <v>554</v>
      </c>
      <c s="6"/>
      <c s="6"/>
      <c s="6"/>
      <c s="6"/>
      <c r="O5" t="s">
        <v>24</v>
      </c>
      <c t="s">
        <v>26</v>
      </c>
    </row>
    <row r="6" spans="1:9" ht="12.75" customHeight="1">
      <c r="A6" s="15" t="s">
        <v>28</v>
      </c>
      <c s="15" t="s">
        <v>30</v>
      </c>
      <c s="15" t="s">
        <v>32</v>
      </c>
      <c s="15" t="s">
        <v>33</v>
      </c>
      <c s="15" t="s">
        <v>34</v>
      </c>
      <c s="15" t="s">
        <v>36</v>
      </c>
      <c s="15" t="s">
        <v>38</v>
      </c>
      <c s="15" t="s">
        <v>40</v>
      </c>
      <c s="15"/>
    </row>
    <row r="7" spans="1:9" ht="12.75" customHeight="1">
      <c r="A7" s="15"/>
      <c s="15"/>
      <c s="15"/>
      <c s="15"/>
      <c s="15"/>
      <c s="15"/>
      <c s="15"/>
      <c s="15" t="s">
        <v>41</v>
      </c>
      <c s="15" t="s">
        <v>43</v>
      </c>
    </row>
    <row r="8" spans="1:9" ht="12.75" customHeight="1">
      <c r="A8" s="15" t="s">
        <v>29</v>
      </c>
      <c s="15" t="s">
        <v>31</v>
      </c>
      <c s="15" t="s">
        <v>26</v>
      </c>
      <c s="15" t="s">
        <v>25</v>
      </c>
      <c s="15" t="s">
        <v>35</v>
      </c>
      <c s="15" t="s">
        <v>37</v>
      </c>
      <c s="15" t="s">
        <v>39</v>
      </c>
      <c s="15" t="s">
        <v>42</v>
      </c>
      <c s="15" t="s">
        <v>44</v>
      </c>
    </row>
    <row r="9" spans="1:18" ht="12.75" customHeight="1">
      <c r="A9" s="25" t="s">
        <v>45</v>
      </c>
      <c s="25"/>
      <c s="26" t="s">
        <v>29</v>
      </c>
      <c s="25"/>
      <c s="27" t="s">
        <v>158</v>
      </c>
      <c s="25"/>
      <c s="25"/>
      <c s="25"/>
      <c s="28">
        <f>0+Q9</f>
      </c>
      <c r="O9">
        <f>0+R9</f>
      </c>
      <c r="Q9">
        <f>0+I10+I14+I18+I22+I26</f>
      </c>
      <c>
        <f>0+O10+O14+O18+O22+O26</f>
      </c>
    </row>
    <row r="10" spans="1:16" ht="12.75">
      <c r="A10" s="24" t="s">
        <v>48</v>
      </c>
      <c s="29" t="s">
        <v>31</v>
      </c>
      <c s="29" t="s">
        <v>182</v>
      </c>
      <c s="24" t="s">
        <v>91</v>
      </c>
      <c s="30" t="s">
        <v>183</v>
      </c>
      <c s="31" t="s">
        <v>184</v>
      </c>
      <c s="32">
        <v>149.945</v>
      </c>
      <c s="33">
        <v>0</v>
      </c>
      <c s="33">
        <f>ROUND(ROUND(H10,2)*ROUND(G10,3),2)</f>
      </c>
      <c r="O10">
        <f>(I10*21)/100</f>
      </c>
      <c t="s">
        <v>26</v>
      </c>
    </row>
    <row r="11" spans="1:5" ht="12.75">
      <c r="A11" s="34" t="s">
        <v>53</v>
      </c>
      <c r="E11" s="35" t="s">
        <v>555</v>
      </c>
    </row>
    <row r="12" spans="1:5" ht="63.75">
      <c r="A12" s="36" t="s">
        <v>55</v>
      </c>
      <c r="E12" s="37" t="s">
        <v>556</v>
      </c>
    </row>
    <row r="13" spans="1:5" ht="25.5">
      <c r="A13" t="s">
        <v>56</v>
      </c>
      <c r="E13" s="35" t="s">
        <v>187</v>
      </c>
    </row>
    <row r="14" spans="1:16" ht="12.75">
      <c r="A14" s="24" t="s">
        <v>48</v>
      </c>
      <c s="29" t="s">
        <v>26</v>
      </c>
      <c s="29" t="s">
        <v>182</v>
      </c>
      <c s="24" t="s">
        <v>95</v>
      </c>
      <c s="30" t="s">
        <v>183</v>
      </c>
      <c s="31" t="s">
        <v>184</v>
      </c>
      <c s="32">
        <v>42.636</v>
      </c>
      <c s="33">
        <v>0</v>
      </c>
      <c s="33">
        <f>ROUND(ROUND(H14,2)*ROUND(G14,3),2)</f>
      </c>
      <c r="O14">
        <f>(I14*21)/100</f>
      </c>
      <c t="s">
        <v>26</v>
      </c>
    </row>
    <row r="15" spans="1:5" ht="12.75">
      <c r="A15" s="34" t="s">
        <v>53</v>
      </c>
      <c r="E15" s="35" t="s">
        <v>557</v>
      </c>
    </row>
    <row r="16" spans="1:5" ht="51">
      <c r="A16" s="36" t="s">
        <v>55</v>
      </c>
      <c r="E16" s="37" t="s">
        <v>558</v>
      </c>
    </row>
    <row r="17" spans="1:5" ht="25.5">
      <c r="A17" t="s">
        <v>56</v>
      </c>
      <c r="E17" s="35" t="s">
        <v>187</v>
      </c>
    </row>
    <row r="18" spans="1:16" ht="12.75">
      <c r="A18" s="24" t="s">
        <v>48</v>
      </c>
      <c s="29" t="s">
        <v>25</v>
      </c>
      <c s="29" t="s">
        <v>182</v>
      </c>
      <c s="24" t="s">
        <v>173</v>
      </c>
      <c s="30" t="s">
        <v>183</v>
      </c>
      <c s="31" t="s">
        <v>184</v>
      </c>
      <c s="32">
        <v>357.348</v>
      </c>
      <c s="33">
        <v>0</v>
      </c>
      <c s="33">
        <f>ROUND(ROUND(H18,2)*ROUND(G18,3),2)</f>
      </c>
      <c r="O18">
        <f>(I18*21)/100</f>
      </c>
      <c t="s">
        <v>26</v>
      </c>
    </row>
    <row r="19" spans="1:5" ht="12.75">
      <c r="A19" s="34" t="s">
        <v>53</v>
      </c>
      <c r="E19" s="35" t="s">
        <v>559</v>
      </c>
    </row>
    <row r="20" spans="1:5" ht="89.25">
      <c r="A20" s="36" t="s">
        <v>55</v>
      </c>
      <c r="E20" s="37" t="s">
        <v>560</v>
      </c>
    </row>
    <row r="21" spans="1:5" ht="25.5">
      <c r="A21" t="s">
        <v>56</v>
      </c>
      <c r="E21" s="35" t="s">
        <v>187</v>
      </c>
    </row>
    <row r="22" spans="1:16" ht="12.75">
      <c r="A22" s="24" t="s">
        <v>48</v>
      </c>
      <c s="29" t="s">
        <v>35</v>
      </c>
      <c s="29" t="s">
        <v>182</v>
      </c>
      <c s="24" t="s">
        <v>561</v>
      </c>
      <c s="30" t="s">
        <v>183</v>
      </c>
      <c s="31" t="s">
        <v>184</v>
      </c>
      <c s="32">
        <v>1.597</v>
      </c>
      <c s="33">
        <v>0</v>
      </c>
      <c s="33">
        <f>ROUND(ROUND(H22,2)*ROUND(G22,3),2)</f>
      </c>
      <c r="O22">
        <f>(I22*21)/100</f>
      </c>
      <c t="s">
        <v>26</v>
      </c>
    </row>
    <row r="23" spans="1:5" ht="12.75">
      <c r="A23" s="34" t="s">
        <v>53</v>
      </c>
      <c r="E23" s="35" t="s">
        <v>562</v>
      </c>
    </row>
    <row r="24" spans="1:5" ht="12.75">
      <c r="A24" s="36" t="s">
        <v>55</v>
      </c>
      <c r="E24" s="37" t="s">
        <v>563</v>
      </c>
    </row>
    <row r="25" spans="1:5" ht="25.5">
      <c r="A25" t="s">
        <v>56</v>
      </c>
      <c r="E25" s="35" t="s">
        <v>187</v>
      </c>
    </row>
    <row r="26" spans="1:16" ht="12.75">
      <c r="A26" s="24" t="s">
        <v>48</v>
      </c>
      <c s="29" t="s">
        <v>37</v>
      </c>
      <c s="29" t="s">
        <v>564</v>
      </c>
      <c s="24" t="s">
        <v>50</v>
      </c>
      <c s="30" t="s">
        <v>565</v>
      </c>
      <c s="31" t="s">
        <v>566</v>
      </c>
      <c s="32">
        <v>1</v>
      </c>
      <c s="33">
        <v>0</v>
      </c>
      <c s="33">
        <f>ROUND(ROUND(H26,2)*ROUND(G26,3),2)</f>
      </c>
      <c r="O26">
        <f>(I26*21)/100</f>
      </c>
      <c t="s">
        <v>26</v>
      </c>
    </row>
    <row r="27" spans="1:5" ht="25.5">
      <c r="A27" s="34" t="s">
        <v>53</v>
      </c>
      <c r="E27" s="35" t="s">
        <v>567</v>
      </c>
    </row>
    <row r="28" spans="1:5" ht="12.75">
      <c r="A28" s="36" t="s">
        <v>55</v>
      </c>
      <c r="E28" s="37" t="s">
        <v>50</v>
      </c>
    </row>
    <row r="29" spans="1:5" ht="12.75">
      <c r="A29" t="s">
        <v>56</v>
      </c>
      <c r="E29" s="35" t="s">
        <v>84</v>
      </c>
    </row>
    <row r="30" spans="1:18" ht="12.75" customHeight="1">
      <c r="A30" s="6" t="s">
        <v>45</v>
      </c>
      <c s="6"/>
      <c s="39" t="s">
        <v>31</v>
      </c>
      <c s="6"/>
      <c s="27" t="s">
        <v>194</v>
      </c>
      <c s="6"/>
      <c s="6"/>
      <c s="6"/>
      <c s="40">
        <f>0+Q30</f>
      </c>
      <c r="O30">
        <f>0+R30</f>
      </c>
      <c r="Q30">
        <f>0+I31+I35+I39+I43+I47+I51+I55+I59+I63+I67+I71+I75+I79+I83+I87+I91+I95+I99+I103+I107+I111</f>
      </c>
      <c>
        <f>0+O31+O35+O39+O43+O47+O51+O55+O59+O63+O67+O71+O75+O79+O83+O87+O91+O95+O99+O103+O107+O111</f>
      </c>
    </row>
    <row r="31" spans="1:16" ht="12.75">
      <c r="A31" s="24" t="s">
        <v>48</v>
      </c>
      <c s="29" t="s">
        <v>39</v>
      </c>
      <c s="29" t="s">
        <v>568</v>
      </c>
      <c s="24" t="s">
        <v>50</v>
      </c>
      <c s="30" t="s">
        <v>569</v>
      </c>
      <c s="31" t="s">
        <v>147</v>
      </c>
      <c s="32">
        <v>19.177</v>
      </c>
      <c s="33">
        <v>0</v>
      </c>
      <c s="33">
        <f>ROUND(ROUND(H31,2)*ROUND(G31,3),2)</f>
      </c>
      <c r="O31">
        <f>(I31*21)/100</f>
      </c>
      <c t="s">
        <v>26</v>
      </c>
    </row>
    <row r="32" spans="1:5" ht="25.5">
      <c r="A32" s="34" t="s">
        <v>53</v>
      </c>
      <c r="E32" s="35" t="s">
        <v>570</v>
      </c>
    </row>
    <row r="33" spans="1:5" ht="12.75">
      <c r="A33" s="36" t="s">
        <v>55</v>
      </c>
      <c r="E33" s="37" t="s">
        <v>571</v>
      </c>
    </row>
    <row r="34" spans="1:5" ht="63.75">
      <c r="A34" t="s">
        <v>56</v>
      </c>
      <c r="E34" s="35" t="s">
        <v>199</v>
      </c>
    </row>
    <row r="35" spans="1:16" ht="25.5">
      <c r="A35" s="24" t="s">
        <v>48</v>
      </c>
      <c s="29" t="s">
        <v>76</v>
      </c>
      <c s="29" t="s">
        <v>572</v>
      </c>
      <c s="24" t="s">
        <v>91</v>
      </c>
      <c s="30" t="s">
        <v>573</v>
      </c>
      <c s="31" t="s">
        <v>147</v>
      </c>
      <c s="32">
        <v>52.613</v>
      </c>
      <c s="33">
        <v>0</v>
      </c>
      <c s="33">
        <f>ROUND(ROUND(H35,2)*ROUND(G35,3),2)</f>
      </c>
      <c r="O35">
        <f>(I35*21)/100</f>
      </c>
      <c t="s">
        <v>26</v>
      </c>
    </row>
    <row r="36" spans="1:5" ht="12.75">
      <c r="A36" s="34" t="s">
        <v>53</v>
      </c>
      <c r="E36" s="35" t="s">
        <v>574</v>
      </c>
    </row>
    <row r="37" spans="1:5" ht="12.75">
      <c r="A37" s="36" t="s">
        <v>55</v>
      </c>
      <c r="E37" s="37" t="s">
        <v>575</v>
      </c>
    </row>
    <row r="38" spans="1:5" ht="63.75">
      <c r="A38" t="s">
        <v>56</v>
      </c>
      <c r="E38" s="35" t="s">
        <v>199</v>
      </c>
    </row>
    <row r="39" spans="1:16" ht="25.5">
      <c r="A39" s="24" t="s">
        <v>48</v>
      </c>
      <c s="29" t="s">
        <v>113</v>
      </c>
      <c s="29" t="s">
        <v>572</v>
      </c>
      <c s="24" t="s">
        <v>95</v>
      </c>
      <c s="30" t="s">
        <v>573</v>
      </c>
      <c s="31" t="s">
        <v>147</v>
      </c>
      <c s="32">
        <v>7.671</v>
      </c>
      <c s="33">
        <v>0</v>
      </c>
      <c s="33">
        <f>ROUND(ROUND(H39,2)*ROUND(G39,3),2)</f>
      </c>
      <c r="O39">
        <f>(I39*21)/100</f>
      </c>
      <c t="s">
        <v>26</v>
      </c>
    </row>
    <row r="40" spans="1:5" ht="12.75">
      <c r="A40" s="34" t="s">
        <v>53</v>
      </c>
      <c r="E40" s="35" t="s">
        <v>576</v>
      </c>
    </row>
    <row r="41" spans="1:5" ht="12.75">
      <c r="A41" s="36" t="s">
        <v>55</v>
      </c>
      <c r="E41" s="37" t="s">
        <v>577</v>
      </c>
    </row>
    <row r="42" spans="1:5" ht="63.75">
      <c r="A42" t="s">
        <v>56</v>
      </c>
      <c r="E42" s="35" t="s">
        <v>199</v>
      </c>
    </row>
    <row r="43" spans="1:16" ht="25.5">
      <c r="A43" s="24" t="s">
        <v>48</v>
      </c>
      <c s="29" t="s">
        <v>42</v>
      </c>
      <c s="29" t="s">
        <v>578</v>
      </c>
      <c s="24" t="s">
        <v>50</v>
      </c>
      <c s="30" t="s">
        <v>579</v>
      </c>
      <c s="31" t="s">
        <v>147</v>
      </c>
      <c s="32">
        <v>11.13</v>
      </c>
      <c s="33">
        <v>0</v>
      </c>
      <c s="33">
        <f>ROUND(ROUND(H43,2)*ROUND(G43,3),2)</f>
      </c>
      <c r="O43">
        <f>(I43*21)/100</f>
      </c>
      <c t="s">
        <v>26</v>
      </c>
    </row>
    <row r="44" spans="1:5" ht="25.5">
      <c r="A44" s="34" t="s">
        <v>53</v>
      </c>
      <c r="E44" s="35" t="s">
        <v>580</v>
      </c>
    </row>
    <row r="45" spans="1:5" ht="12.75">
      <c r="A45" s="36" t="s">
        <v>55</v>
      </c>
      <c r="E45" s="37" t="s">
        <v>581</v>
      </c>
    </row>
    <row r="46" spans="1:5" ht="63.75">
      <c r="A46" t="s">
        <v>56</v>
      </c>
      <c r="E46" s="35" t="s">
        <v>199</v>
      </c>
    </row>
    <row r="47" spans="1:16" ht="25.5">
      <c r="A47" s="24" t="s">
        <v>48</v>
      </c>
      <c s="29" t="s">
        <v>44</v>
      </c>
      <c s="29" t="s">
        <v>582</v>
      </c>
      <c s="24" t="s">
        <v>50</v>
      </c>
      <c s="30" t="s">
        <v>583</v>
      </c>
      <c s="31" t="s">
        <v>218</v>
      </c>
      <c s="32">
        <v>7</v>
      </c>
      <c s="33">
        <v>0</v>
      </c>
      <c s="33">
        <f>ROUND(ROUND(H47,2)*ROUND(G47,3),2)</f>
      </c>
      <c r="O47">
        <f>(I47*21)/100</f>
      </c>
      <c t="s">
        <v>26</v>
      </c>
    </row>
    <row r="48" spans="1:5" ht="12.75">
      <c r="A48" s="34" t="s">
        <v>53</v>
      </c>
      <c r="E48" s="35" t="s">
        <v>584</v>
      </c>
    </row>
    <row r="49" spans="1:5" ht="12.75">
      <c r="A49" s="36" t="s">
        <v>55</v>
      </c>
      <c r="E49" s="37" t="s">
        <v>50</v>
      </c>
    </row>
    <row r="50" spans="1:5" ht="63.75">
      <c r="A50" t="s">
        <v>56</v>
      </c>
      <c r="E50" s="35" t="s">
        <v>585</v>
      </c>
    </row>
    <row r="51" spans="1:16" ht="25.5">
      <c r="A51" s="24" t="s">
        <v>48</v>
      </c>
      <c s="29" t="s">
        <v>89</v>
      </c>
      <c s="29" t="s">
        <v>586</v>
      </c>
      <c s="24" t="s">
        <v>50</v>
      </c>
      <c s="30" t="s">
        <v>587</v>
      </c>
      <c s="31" t="s">
        <v>588</v>
      </c>
      <c s="32">
        <v>9.789</v>
      </c>
      <c s="33">
        <v>0</v>
      </c>
      <c s="33">
        <f>ROUND(ROUND(H51,2)*ROUND(G51,3),2)</f>
      </c>
      <c r="O51">
        <f>(I51*21)/100</f>
      </c>
      <c t="s">
        <v>26</v>
      </c>
    </row>
    <row r="52" spans="1:5" ht="12.75">
      <c r="A52" s="34" t="s">
        <v>53</v>
      </c>
      <c r="E52" s="35" t="s">
        <v>589</v>
      </c>
    </row>
    <row r="53" spans="1:5" ht="12.75">
      <c r="A53" s="36" t="s">
        <v>55</v>
      </c>
      <c r="E53" s="37" t="s">
        <v>590</v>
      </c>
    </row>
    <row r="54" spans="1:5" ht="25.5">
      <c r="A54" t="s">
        <v>56</v>
      </c>
      <c r="E54" s="35" t="s">
        <v>591</v>
      </c>
    </row>
    <row r="55" spans="1:16" ht="12.75">
      <c r="A55" s="24" t="s">
        <v>48</v>
      </c>
      <c s="29" t="s">
        <v>94</v>
      </c>
      <c s="29" t="s">
        <v>592</v>
      </c>
      <c s="24" t="s">
        <v>50</v>
      </c>
      <c s="30" t="s">
        <v>593</v>
      </c>
      <c s="31" t="s">
        <v>147</v>
      </c>
      <c s="32">
        <v>8.25</v>
      </c>
      <c s="33">
        <v>0</v>
      </c>
      <c s="33">
        <f>ROUND(ROUND(H55,2)*ROUND(G55,3),2)</f>
      </c>
      <c r="O55">
        <f>(I55*21)/100</f>
      </c>
      <c t="s">
        <v>26</v>
      </c>
    </row>
    <row r="56" spans="1:5" ht="12.75">
      <c r="A56" s="34" t="s">
        <v>53</v>
      </c>
      <c r="E56" s="35" t="s">
        <v>594</v>
      </c>
    </row>
    <row r="57" spans="1:5" ht="12.75">
      <c r="A57" s="36" t="s">
        <v>55</v>
      </c>
      <c r="E57" s="37" t="s">
        <v>595</v>
      </c>
    </row>
    <row r="58" spans="1:5" ht="63.75">
      <c r="A58" t="s">
        <v>56</v>
      </c>
      <c r="E58" s="35" t="s">
        <v>199</v>
      </c>
    </row>
    <row r="59" spans="1:16" ht="12.75">
      <c r="A59" s="24" t="s">
        <v>48</v>
      </c>
      <c s="29" t="s">
        <v>97</v>
      </c>
      <c s="29" t="s">
        <v>596</v>
      </c>
      <c s="24" t="s">
        <v>50</v>
      </c>
      <c s="30" t="s">
        <v>597</v>
      </c>
      <c s="31" t="s">
        <v>218</v>
      </c>
      <c s="32">
        <v>30</v>
      </c>
      <c s="33">
        <v>0</v>
      </c>
      <c s="33">
        <f>ROUND(ROUND(H59,2)*ROUND(G59,3),2)</f>
      </c>
      <c r="O59">
        <f>(I59*21)/100</f>
      </c>
      <c t="s">
        <v>26</v>
      </c>
    </row>
    <row r="60" spans="1:5" ht="12.75">
      <c r="A60" s="34" t="s">
        <v>53</v>
      </c>
      <c r="E60" s="35" t="s">
        <v>598</v>
      </c>
    </row>
    <row r="61" spans="1:5" ht="12.75">
      <c r="A61" s="36" t="s">
        <v>55</v>
      </c>
      <c r="E61" s="37" t="s">
        <v>50</v>
      </c>
    </row>
    <row r="62" spans="1:5" ht="38.25">
      <c r="A62" t="s">
        <v>56</v>
      </c>
      <c r="E62" s="35" t="s">
        <v>599</v>
      </c>
    </row>
    <row r="63" spans="1:16" ht="12.75">
      <c r="A63" s="24" t="s">
        <v>48</v>
      </c>
      <c s="29" t="s">
        <v>101</v>
      </c>
      <c s="29" t="s">
        <v>600</v>
      </c>
      <c s="24" t="s">
        <v>50</v>
      </c>
      <c s="30" t="s">
        <v>601</v>
      </c>
      <c s="31" t="s">
        <v>147</v>
      </c>
      <c s="32">
        <v>0.881</v>
      </c>
      <c s="33">
        <v>0</v>
      </c>
      <c s="33">
        <f>ROUND(ROUND(H63,2)*ROUND(G63,3),2)</f>
      </c>
      <c r="O63">
        <f>(I63*21)/100</f>
      </c>
      <c t="s">
        <v>26</v>
      </c>
    </row>
    <row r="64" spans="1:5" ht="12.75">
      <c r="A64" s="34" t="s">
        <v>53</v>
      </c>
      <c r="E64" s="35" t="s">
        <v>602</v>
      </c>
    </row>
    <row r="65" spans="1:5" ht="12.75">
      <c r="A65" s="36" t="s">
        <v>55</v>
      </c>
      <c r="E65" s="37" t="s">
        <v>603</v>
      </c>
    </row>
    <row r="66" spans="1:5" ht="38.25">
      <c r="A66" t="s">
        <v>56</v>
      </c>
      <c r="E66" s="35" t="s">
        <v>604</v>
      </c>
    </row>
    <row r="67" spans="1:16" ht="12.75">
      <c r="A67" s="24" t="s">
        <v>48</v>
      </c>
      <c s="29" t="s">
        <v>108</v>
      </c>
      <c s="29" t="s">
        <v>605</v>
      </c>
      <c s="24" t="s">
        <v>50</v>
      </c>
      <c s="30" t="s">
        <v>606</v>
      </c>
      <c s="31" t="s">
        <v>147</v>
      </c>
      <c s="32">
        <v>5</v>
      </c>
      <c s="33">
        <v>0</v>
      </c>
      <c s="33">
        <f>ROUND(ROUND(H67,2)*ROUND(G67,3),2)</f>
      </c>
      <c r="O67">
        <f>(I67*21)/100</f>
      </c>
      <c t="s">
        <v>26</v>
      </c>
    </row>
    <row r="68" spans="1:5" ht="12.75">
      <c r="A68" s="34" t="s">
        <v>53</v>
      </c>
      <c r="E68" s="35" t="s">
        <v>607</v>
      </c>
    </row>
    <row r="69" spans="1:5" ht="12.75">
      <c r="A69" s="36" t="s">
        <v>55</v>
      </c>
      <c r="E69" s="37" t="s">
        <v>608</v>
      </c>
    </row>
    <row r="70" spans="1:5" ht="369.75">
      <c r="A70" t="s">
        <v>56</v>
      </c>
      <c r="E70" s="35" t="s">
        <v>237</v>
      </c>
    </row>
    <row r="71" spans="1:16" ht="12.75">
      <c r="A71" s="24" t="s">
        <v>48</v>
      </c>
      <c s="29" t="s">
        <v>117</v>
      </c>
      <c s="29" t="s">
        <v>609</v>
      </c>
      <c s="24" t="s">
        <v>50</v>
      </c>
      <c s="30" t="s">
        <v>610</v>
      </c>
      <c s="31" t="s">
        <v>147</v>
      </c>
      <c s="32">
        <v>13.852</v>
      </c>
      <c s="33">
        <v>0</v>
      </c>
      <c s="33">
        <f>ROUND(ROUND(H71,2)*ROUND(G71,3),2)</f>
      </c>
      <c r="O71">
        <f>(I71*21)/100</f>
      </c>
      <c t="s">
        <v>26</v>
      </c>
    </row>
    <row r="72" spans="1:5" ht="25.5">
      <c r="A72" s="34" t="s">
        <v>53</v>
      </c>
      <c r="E72" s="35" t="s">
        <v>611</v>
      </c>
    </row>
    <row r="73" spans="1:5" ht="12.75">
      <c r="A73" s="36" t="s">
        <v>55</v>
      </c>
      <c r="E73" s="37" t="s">
        <v>612</v>
      </c>
    </row>
    <row r="74" spans="1:5" ht="63.75">
      <c r="A74" t="s">
        <v>56</v>
      </c>
      <c r="E74" s="35" t="s">
        <v>243</v>
      </c>
    </row>
    <row r="75" spans="1:16" ht="12.75">
      <c r="A75" s="24" t="s">
        <v>48</v>
      </c>
      <c s="29" t="s">
        <v>121</v>
      </c>
      <c s="29" t="s">
        <v>613</v>
      </c>
      <c s="24" t="s">
        <v>50</v>
      </c>
      <c s="30" t="s">
        <v>614</v>
      </c>
      <c s="31" t="s">
        <v>147</v>
      </c>
      <c s="32">
        <v>99.538</v>
      </c>
      <c s="33">
        <v>0</v>
      </c>
      <c s="33">
        <f>ROUND(ROUND(H75,2)*ROUND(G75,3),2)</f>
      </c>
      <c r="O75">
        <f>(I75*21)/100</f>
      </c>
      <c t="s">
        <v>26</v>
      </c>
    </row>
    <row r="76" spans="1:5" ht="12.75">
      <c r="A76" s="34" t="s">
        <v>53</v>
      </c>
      <c r="E76" s="35" t="s">
        <v>615</v>
      </c>
    </row>
    <row r="77" spans="1:5" ht="12.75">
      <c r="A77" s="36" t="s">
        <v>55</v>
      </c>
      <c r="E77" s="37" t="s">
        <v>616</v>
      </c>
    </row>
    <row r="78" spans="1:5" ht="318.75">
      <c r="A78" t="s">
        <v>56</v>
      </c>
      <c r="E78" s="35" t="s">
        <v>253</v>
      </c>
    </row>
    <row r="79" spans="1:16" ht="12.75">
      <c r="A79" s="24" t="s">
        <v>48</v>
      </c>
      <c s="29" t="s">
        <v>126</v>
      </c>
      <c s="29" t="s">
        <v>268</v>
      </c>
      <c s="24" t="s">
        <v>91</v>
      </c>
      <c s="30" t="s">
        <v>269</v>
      </c>
      <c s="31" t="s">
        <v>147</v>
      </c>
      <c s="32">
        <v>13.612</v>
      </c>
      <c s="33">
        <v>0</v>
      </c>
      <c s="33">
        <f>ROUND(ROUND(H79,2)*ROUND(G79,3),2)</f>
      </c>
      <c r="O79">
        <f>(I79*21)/100</f>
      </c>
      <c t="s">
        <v>26</v>
      </c>
    </row>
    <row r="80" spans="1:5" ht="12.75">
      <c r="A80" s="34" t="s">
        <v>53</v>
      </c>
      <c r="E80" s="35" t="s">
        <v>617</v>
      </c>
    </row>
    <row r="81" spans="1:5" ht="12.75">
      <c r="A81" s="36" t="s">
        <v>55</v>
      </c>
      <c r="E81" s="37" t="s">
        <v>618</v>
      </c>
    </row>
    <row r="82" spans="1:5" ht="229.5">
      <c r="A82" t="s">
        <v>56</v>
      </c>
      <c r="E82" s="35" t="s">
        <v>272</v>
      </c>
    </row>
    <row r="83" spans="1:16" ht="12.75">
      <c r="A83" s="24" t="s">
        <v>48</v>
      </c>
      <c s="29" t="s">
        <v>131</v>
      </c>
      <c s="29" t="s">
        <v>268</v>
      </c>
      <c s="24" t="s">
        <v>95</v>
      </c>
      <c s="30" t="s">
        <v>269</v>
      </c>
      <c s="31" t="s">
        <v>147</v>
      </c>
      <c s="32">
        <v>19.721</v>
      </c>
      <c s="33">
        <v>0</v>
      </c>
      <c s="33">
        <f>ROUND(ROUND(H83,2)*ROUND(G83,3),2)</f>
      </c>
      <c r="O83">
        <f>(I83*21)/100</f>
      </c>
      <c t="s">
        <v>26</v>
      </c>
    </row>
    <row r="84" spans="1:5" ht="12.75">
      <c r="A84" s="34" t="s">
        <v>53</v>
      </c>
      <c r="E84" s="35" t="s">
        <v>619</v>
      </c>
    </row>
    <row r="85" spans="1:5" ht="12.75">
      <c r="A85" s="36" t="s">
        <v>55</v>
      </c>
      <c r="E85" s="37" t="s">
        <v>620</v>
      </c>
    </row>
    <row r="86" spans="1:5" ht="229.5">
      <c r="A86" t="s">
        <v>56</v>
      </c>
      <c r="E86" s="35" t="s">
        <v>272</v>
      </c>
    </row>
    <row r="87" spans="1:16" ht="12.75">
      <c r="A87" s="24" t="s">
        <v>48</v>
      </c>
      <c s="29" t="s">
        <v>263</v>
      </c>
      <c s="29" t="s">
        <v>268</v>
      </c>
      <c s="24" t="s">
        <v>173</v>
      </c>
      <c s="30" t="s">
        <v>269</v>
      </c>
      <c s="31" t="s">
        <v>147</v>
      </c>
      <c s="32">
        <v>38.991</v>
      </c>
      <c s="33">
        <v>0</v>
      </c>
      <c s="33">
        <f>ROUND(ROUND(H87,2)*ROUND(G87,3),2)</f>
      </c>
      <c r="O87">
        <f>(I87*21)/100</f>
      </c>
      <c t="s">
        <v>26</v>
      </c>
    </row>
    <row r="88" spans="1:5" ht="25.5">
      <c r="A88" s="34" t="s">
        <v>53</v>
      </c>
      <c r="E88" s="35" t="s">
        <v>621</v>
      </c>
    </row>
    <row r="89" spans="1:5" ht="12.75">
      <c r="A89" s="36" t="s">
        <v>55</v>
      </c>
      <c r="E89" s="37" t="s">
        <v>622</v>
      </c>
    </row>
    <row r="90" spans="1:5" ht="229.5">
      <c r="A90" t="s">
        <v>56</v>
      </c>
      <c r="E90" s="35" t="s">
        <v>272</v>
      </c>
    </row>
    <row r="91" spans="1:16" ht="12.75">
      <c r="A91" s="24" t="s">
        <v>48</v>
      </c>
      <c s="29" t="s">
        <v>135</v>
      </c>
      <c s="29" t="s">
        <v>623</v>
      </c>
      <c s="24" t="s">
        <v>50</v>
      </c>
      <c s="30" t="s">
        <v>624</v>
      </c>
      <c s="31" t="s">
        <v>147</v>
      </c>
      <c s="32">
        <v>24.53</v>
      </c>
      <c s="33">
        <v>0</v>
      </c>
      <c s="33">
        <f>ROUND(ROUND(H91,2)*ROUND(G91,3),2)</f>
      </c>
      <c r="O91">
        <f>(I91*21)/100</f>
      </c>
      <c t="s">
        <v>26</v>
      </c>
    </row>
    <row r="92" spans="1:5" ht="25.5">
      <c r="A92" s="34" t="s">
        <v>53</v>
      </c>
      <c r="E92" s="35" t="s">
        <v>625</v>
      </c>
    </row>
    <row r="93" spans="1:5" ht="12.75">
      <c r="A93" s="36" t="s">
        <v>55</v>
      </c>
      <c r="E93" s="37" t="s">
        <v>626</v>
      </c>
    </row>
    <row r="94" spans="1:5" ht="267.75">
      <c r="A94" t="s">
        <v>56</v>
      </c>
      <c r="E94" s="35" t="s">
        <v>627</v>
      </c>
    </row>
    <row r="95" spans="1:16" ht="12.75">
      <c r="A95" s="24" t="s">
        <v>48</v>
      </c>
      <c s="29" t="s">
        <v>140</v>
      </c>
      <c s="29" t="s">
        <v>628</v>
      </c>
      <c s="24" t="s">
        <v>50</v>
      </c>
      <c s="30" t="s">
        <v>629</v>
      </c>
      <c s="31" t="s">
        <v>240</v>
      </c>
      <c s="32">
        <v>6</v>
      </c>
      <c s="33">
        <v>0</v>
      </c>
      <c s="33">
        <f>ROUND(ROUND(H95,2)*ROUND(G95,3),2)</f>
      </c>
      <c r="O95">
        <f>(I95*21)/100</f>
      </c>
      <c t="s">
        <v>26</v>
      </c>
    </row>
    <row r="96" spans="1:5" ht="12.75">
      <c r="A96" s="34" t="s">
        <v>53</v>
      </c>
      <c r="E96" s="35" t="s">
        <v>630</v>
      </c>
    </row>
    <row r="97" spans="1:5" ht="12.75">
      <c r="A97" s="36" t="s">
        <v>55</v>
      </c>
      <c r="E97" s="37" t="s">
        <v>50</v>
      </c>
    </row>
    <row r="98" spans="1:5" ht="38.25">
      <c r="A98" t="s">
        <v>56</v>
      </c>
      <c r="E98" s="35" t="s">
        <v>631</v>
      </c>
    </row>
    <row r="99" spans="1:16" ht="12.75">
      <c r="A99" s="24" t="s">
        <v>48</v>
      </c>
      <c s="29" t="s">
        <v>144</v>
      </c>
      <c s="29" t="s">
        <v>275</v>
      </c>
      <c s="24" t="s">
        <v>50</v>
      </c>
      <c s="30" t="s">
        <v>276</v>
      </c>
      <c s="31" t="s">
        <v>240</v>
      </c>
      <c s="32">
        <v>132.5</v>
      </c>
      <c s="33">
        <v>0</v>
      </c>
      <c s="33">
        <f>ROUND(ROUND(H99,2)*ROUND(G99,3),2)</f>
      </c>
      <c r="O99">
        <f>(I99*21)/100</f>
      </c>
      <c t="s">
        <v>26</v>
      </c>
    </row>
    <row r="100" spans="1:5" ht="12.75">
      <c r="A100" s="34" t="s">
        <v>53</v>
      </c>
      <c r="E100" s="35" t="s">
        <v>632</v>
      </c>
    </row>
    <row r="101" spans="1:5" ht="12.75">
      <c r="A101" s="36" t="s">
        <v>55</v>
      </c>
      <c r="E101" s="37" t="s">
        <v>633</v>
      </c>
    </row>
    <row r="102" spans="1:5" ht="25.5">
      <c r="A102" t="s">
        <v>56</v>
      </c>
      <c r="E102" s="35" t="s">
        <v>278</v>
      </c>
    </row>
    <row r="103" spans="1:16" ht="12.75">
      <c r="A103" s="24" t="s">
        <v>48</v>
      </c>
      <c s="29" t="s">
        <v>151</v>
      </c>
      <c s="29" t="s">
        <v>634</v>
      </c>
      <c s="24" t="s">
        <v>50</v>
      </c>
      <c s="30" t="s">
        <v>635</v>
      </c>
      <c s="31" t="s">
        <v>240</v>
      </c>
      <c s="32">
        <v>6</v>
      </c>
      <c s="33">
        <v>0</v>
      </c>
      <c s="33">
        <f>ROUND(ROUND(H103,2)*ROUND(G103,3),2)</f>
      </c>
      <c r="O103">
        <f>(I103*21)/100</f>
      </c>
      <c t="s">
        <v>26</v>
      </c>
    </row>
    <row r="104" spans="1:5" ht="12.75">
      <c r="A104" s="34" t="s">
        <v>53</v>
      </c>
      <c r="E104" s="35" t="s">
        <v>636</v>
      </c>
    </row>
    <row r="105" spans="1:5" ht="12.75">
      <c r="A105" s="36" t="s">
        <v>55</v>
      </c>
      <c r="E105" s="37" t="s">
        <v>50</v>
      </c>
    </row>
    <row r="106" spans="1:5" ht="12.75">
      <c r="A106" t="s">
        <v>56</v>
      </c>
      <c r="E106" s="35" t="s">
        <v>637</v>
      </c>
    </row>
    <row r="107" spans="1:16" ht="12.75">
      <c r="A107" s="24" t="s">
        <v>48</v>
      </c>
      <c s="29" t="s">
        <v>285</v>
      </c>
      <c s="29" t="s">
        <v>638</v>
      </c>
      <c s="24" t="s">
        <v>50</v>
      </c>
      <c s="30" t="s">
        <v>639</v>
      </c>
      <c s="31" t="s">
        <v>240</v>
      </c>
      <c s="32">
        <v>6</v>
      </c>
      <c s="33">
        <v>0</v>
      </c>
      <c s="33">
        <f>ROUND(ROUND(H107,2)*ROUND(G107,3),2)</f>
      </c>
      <c r="O107">
        <f>(I107*21)/100</f>
      </c>
      <c t="s">
        <v>26</v>
      </c>
    </row>
    <row r="108" spans="1:5" ht="12.75">
      <c r="A108" s="34" t="s">
        <v>53</v>
      </c>
      <c r="E108" s="35" t="s">
        <v>50</v>
      </c>
    </row>
    <row r="109" spans="1:5" ht="12.75">
      <c r="A109" s="36" t="s">
        <v>55</v>
      </c>
      <c r="E109" s="37" t="s">
        <v>50</v>
      </c>
    </row>
    <row r="110" spans="1:5" ht="38.25">
      <c r="A110" t="s">
        <v>56</v>
      </c>
      <c r="E110" s="35" t="s">
        <v>640</v>
      </c>
    </row>
    <row r="111" spans="1:16" ht="12.75">
      <c r="A111" s="24" t="s">
        <v>48</v>
      </c>
      <c s="29" t="s">
        <v>291</v>
      </c>
      <c s="29" t="s">
        <v>641</v>
      </c>
      <c s="24" t="s">
        <v>50</v>
      </c>
      <c s="30" t="s">
        <v>642</v>
      </c>
      <c s="31" t="s">
        <v>240</v>
      </c>
      <c s="32">
        <v>6</v>
      </c>
      <c s="33">
        <v>0</v>
      </c>
      <c s="33">
        <f>ROUND(ROUND(H111,2)*ROUND(G111,3),2)</f>
      </c>
      <c r="O111">
        <f>(I111*21)/100</f>
      </c>
      <c t="s">
        <v>26</v>
      </c>
    </row>
    <row r="112" spans="1:5" ht="12.75">
      <c r="A112" s="34" t="s">
        <v>53</v>
      </c>
      <c r="E112" s="35" t="s">
        <v>643</v>
      </c>
    </row>
    <row r="113" spans="1:5" ht="12.75">
      <c r="A113" s="36" t="s">
        <v>55</v>
      </c>
      <c r="E113" s="37" t="s">
        <v>50</v>
      </c>
    </row>
    <row r="114" spans="1:5" ht="25.5">
      <c r="A114" t="s">
        <v>56</v>
      </c>
      <c r="E114" s="35" t="s">
        <v>644</v>
      </c>
    </row>
    <row r="115" spans="1:18" ht="12.75" customHeight="1">
      <c r="A115" s="6" t="s">
        <v>45</v>
      </c>
      <c s="6"/>
      <c s="39" t="s">
        <v>26</v>
      </c>
      <c s="6"/>
      <c s="27" t="s">
        <v>279</v>
      </c>
      <c s="6"/>
      <c s="6"/>
      <c s="6"/>
      <c s="40">
        <f>0+Q115</f>
      </c>
      <c r="O115">
        <f>0+R115</f>
      </c>
      <c r="Q115">
        <f>0+I116+I120+I124+I128+I132+I136+I140+I144+I148+I152+I156</f>
      </c>
      <c>
        <f>0+O116+O120+O124+O128+O132+O136+O140+O144+O148+O152+O156</f>
      </c>
    </row>
    <row r="116" spans="1:16" ht="12.75">
      <c r="A116" s="24" t="s">
        <v>48</v>
      </c>
      <c s="29" t="s">
        <v>297</v>
      </c>
      <c s="29" t="s">
        <v>645</v>
      </c>
      <c s="24" t="s">
        <v>50</v>
      </c>
      <c s="30" t="s">
        <v>646</v>
      </c>
      <c s="31" t="s">
        <v>218</v>
      </c>
      <c s="32">
        <v>46</v>
      </c>
      <c s="33">
        <v>0</v>
      </c>
      <c s="33">
        <f>ROUND(ROUND(H116,2)*ROUND(G116,3),2)</f>
      </c>
      <c r="O116">
        <f>(I116*21)/100</f>
      </c>
      <c t="s">
        <v>26</v>
      </c>
    </row>
    <row r="117" spans="1:5" ht="12.75">
      <c r="A117" s="34" t="s">
        <v>53</v>
      </c>
      <c r="E117" s="35" t="s">
        <v>647</v>
      </c>
    </row>
    <row r="118" spans="1:5" ht="12.75">
      <c r="A118" s="36" t="s">
        <v>55</v>
      </c>
      <c r="E118" s="37" t="s">
        <v>648</v>
      </c>
    </row>
    <row r="119" spans="1:5" ht="165.75">
      <c r="A119" t="s">
        <v>56</v>
      </c>
      <c r="E119" s="35" t="s">
        <v>290</v>
      </c>
    </row>
    <row r="120" spans="1:16" ht="12.75">
      <c r="A120" s="24" t="s">
        <v>48</v>
      </c>
      <c s="29" t="s">
        <v>304</v>
      </c>
      <c s="29" t="s">
        <v>649</v>
      </c>
      <c s="24" t="s">
        <v>50</v>
      </c>
      <c s="30" t="s">
        <v>650</v>
      </c>
      <c s="31" t="s">
        <v>147</v>
      </c>
      <c s="32">
        <v>0.228</v>
      </c>
      <c s="33">
        <v>0</v>
      </c>
      <c s="33">
        <f>ROUND(ROUND(H120,2)*ROUND(G120,3),2)</f>
      </c>
      <c r="O120">
        <f>(I120*21)/100</f>
      </c>
      <c t="s">
        <v>26</v>
      </c>
    </row>
    <row r="121" spans="1:5" ht="12.75">
      <c r="A121" s="34" t="s">
        <v>53</v>
      </c>
      <c r="E121" s="35" t="s">
        <v>651</v>
      </c>
    </row>
    <row r="122" spans="1:5" ht="12.75">
      <c r="A122" s="36" t="s">
        <v>55</v>
      </c>
      <c r="E122" s="37" t="s">
        <v>652</v>
      </c>
    </row>
    <row r="123" spans="1:5" ht="51">
      <c r="A123" t="s">
        <v>56</v>
      </c>
      <c r="E123" s="35" t="s">
        <v>653</v>
      </c>
    </row>
    <row r="124" spans="1:16" ht="12.75">
      <c r="A124" s="24" t="s">
        <v>48</v>
      </c>
      <c s="29" t="s">
        <v>310</v>
      </c>
      <c s="29" t="s">
        <v>654</v>
      </c>
      <c s="24" t="s">
        <v>50</v>
      </c>
      <c s="30" t="s">
        <v>655</v>
      </c>
      <c s="31" t="s">
        <v>218</v>
      </c>
      <c s="32">
        <v>0.64</v>
      </c>
      <c s="33">
        <v>0</v>
      </c>
      <c s="33">
        <f>ROUND(ROUND(H124,2)*ROUND(G124,3),2)</f>
      </c>
      <c r="O124">
        <f>(I124*21)/100</f>
      </c>
      <c t="s">
        <v>26</v>
      </c>
    </row>
    <row r="125" spans="1:5" ht="12.75">
      <c r="A125" s="34" t="s">
        <v>53</v>
      </c>
      <c r="E125" s="35" t="s">
        <v>656</v>
      </c>
    </row>
    <row r="126" spans="1:5" ht="12.75">
      <c r="A126" s="36" t="s">
        <v>55</v>
      </c>
      <c r="E126" s="37" t="s">
        <v>657</v>
      </c>
    </row>
    <row r="127" spans="1:5" ht="63.75">
      <c r="A127" t="s">
        <v>56</v>
      </c>
      <c r="E127" s="35" t="s">
        <v>658</v>
      </c>
    </row>
    <row r="128" spans="1:16" ht="25.5">
      <c r="A128" s="24" t="s">
        <v>48</v>
      </c>
      <c s="29" t="s">
        <v>315</v>
      </c>
      <c s="29" t="s">
        <v>659</v>
      </c>
      <c s="24" t="s">
        <v>50</v>
      </c>
      <c s="30" t="s">
        <v>660</v>
      </c>
      <c s="31" t="s">
        <v>218</v>
      </c>
      <c s="32">
        <v>2</v>
      </c>
      <c s="33">
        <v>0</v>
      </c>
      <c s="33">
        <f>ROUND(ROUND(H128,2)*ROUND(G128,3),2)</f>
      </c>
      <c r="O128">
        <f>(I128*21)/100</f>
      </c>
      <c t="s">
        <v>26</v>
      </c>
    </row>
    <row r="129" spans="1:5" ht="12.75">
      <c r="A129" s="34" t="s">
        <v>53</v>
      </c>
      <c r="E129" s="35" t="s">
        <v>661</v>
      </c>
    </row>
    <row r="130" spans="1:5" ht="12.75">
      <c r="A130" s="36" t="s">
        <v>55</v>
      </c>
      <c r="E130" s="37" t="s">
        <v>50</v>
      </c>
    </row>
    <row r="131" spans="1:5" ht="63.75">
      <c r="A131" t="s">
        <v>56</v>
      </c>
      <c r="E131" s="35" t="s">
        <v>658</v>
      </c>
    </row>
    <row r="132" spans="1:16" ht="12.75">
      <c r="A132" s="24" t="s">
        <v>48</v>
      </c>
      <c s="29" t="s">
        <v>318</v>
      </c>
      <c s="29" t="s">
        <v>662</v>
      </c>
      <c s="24" t="s">
        <v>50</v>
      </c>
      <c s="30" t="s">
        <v>663</v>
      </c>
      <c s="31" t="s">
        <v>218</v>
      </c>
      <c s="32">
        <v>209.8</v>
      </c>
      <c s="33">
        <v>0</v>
      </c>
      <c s="33">
        <f>ROUND(ROUND(H132,2)*ROUND(G132,3),2)</f>
      </c>
      <c r="O132">
        <f>(I132*21)/100</f>
      </c>
      <c t="s">
        <v>26</v>
      </c>
    </row>
    <row r="133" spans="1:5" ht="38.25">
      <c r="A133" s="34" t="s">
        <v>53</v>
      </c>
      <c r="E133" s="35" t="s">
        <v>664</v>
      </c>
    </row>
    <row r="134" spans="1:5" ht="12.75">
      <c r="A134" s="36" t="s">
        <v>55</v>
      </c>
      <c r="E134" s="37" t="s">
        <v>665</v>
      </c>
    </row>
    <row r="135" spans="1:5" ht="63.75">
      <c r="A135" t="s">
        <v>56</v>
      </c>
      <c r="E135" s="35" t="s">
        <v>658</v>
      </c>
    </row>
    <row r="136" spans="1:16" ht="25.5">
      <c r="A136" s="24" t="s">
        <v>48</v>
      </c>
      <c s="29" t="s">
        <v>324</v>
      </c>
      <c s="29" t="s">
        <v>666</v>
      </c>
      <c s="24" t="s">
        <v>50</v>
      </c>
      <c s="30" t="s">
        <v>667</v>
      </c>
      <c s="31" t="s">
        <v>87</v>
      </c>
      <c s="32">
        <v>942</v>
      </c>
      <c s="33">
        <v>0</v>
      </c>
      <c s="33">
        <f>ROUND(ROUND(H136,2)*ROUND(G136,3),2)</f>
      </c>
      <c r="O136">
        <f>(I136*21)/100</f>
      </c>
      <c t="s">
        <v>26</v>
      </c>
    </row>
    <row r="137" spans="1:5" ht="25.5">
      <c r="A137" s="34" t="s">
        <v>53</v>
      </c>
      <c r="E137" s="35" t="s">
        <v>668</v>
      </c>
    </row>
    <row r="138" spans="1:5" ht="12.75">
      <c r="A138" s="36" t="s">
        <v>55</v>
      </c>
      <c r="E138" s="37" t="s">
        <v>669</v>
      </c>
    </row>
    <row r="139" spans="1:5" ht="63.75">
      <c r="A139" t="s">
        <v>56</v>
      </c>
      <c r="E139" s="35" t="s">
        <v>670</v>
      </c>
    </row>
    <row r="140" spans="1:16" ht="12.75">
      <c r="A140" s="24" t="s">
        <v>48</v>
      </c>
      <c s="29" t="s">
        <v>330</v>
      </c>
      <c s="29" t="s">
        <v>671</v>
      </c>
      <c s="24" t="s">
        <v>50</v>
      </c>
      <c s="30" t="s">
        <v>672</v>
      </c>
      <c s="31" t="s">
        <v>147</v>
      </c>
      <c s="32">
        <v>7.41</v>
      </c>
      <c s="33">
        <v>0</v>
      </c>
      <c s="33">
        <f>ROUND(ROUND(H140,2)*ROUND(G140,3),2)</f>
      </c>
      <c r="O140">
        <f>(I140*21)/100</f>
      </c>
      <c t="s">
        <v>26</v>
      </c>
    </row>
    <row r="141" spans="1:5" ht="25.5">
      <c r="A141" s="34" t="s">
        <v>53</v>
      </c>
      <c r="E141" s="35" t="s">
        <v>673</v>
      </c>
    </row>
    <row r="142" spans="1:5" ht="12.75">
      <c r="A142" s="36" t="s">
        <v>55</v>
      </c>
      <c r="E142" s="37" t="s">
        <v>674</v>
      </c>
    </row>
    <row r="143" spans="1:5" ht="369.75">
      <c r="A143" t="s">
        <v>56</v>
      </c>
      <c r="E143" s="35" t="s">
        <v>302</v>
      </c>
    </row>
    <row r="144" spans="1:16" ht="12.75">
      <c r="A144" s="24" t="s">
        <v>48</v>
      </c>
      <c s="29" t="s">
        <v>336</v>
      </c>
      <c s="29" t="s">
        <v>675</v>
      </c>
      <c s="24" t="s">
        <v>50</v>
      </c>
      <c s="30" t="s">
        <v>676</v>
      </c>
      <c s="31" t="s">
        <v>184</v>
      </c>
      <c s="32">
        <v>0.593</v>
      </c>
      <c s="33">
        <v>0</v>
      </c>
      <c s="33">
        <f>ROUND(ROUND(H144,2)*ROUND(G144,3),2)</f>
      </c>
      <c r="O144">
        <f>(I144*21)/100</f>
      </c>
      <c t="s">
        <v>26</v>
      </c>
    </row>
    <row r="145" spans="1:5" ht="25.5">
      <c r="A145" s="34" t="s">
        <v>53</v>
      </c>
      <c r="E145" s="35" t="s">
        <v>677</v>
      </c>
    </row>
    <row r="146" spans="1:5" ht="12.75">
      <c r="A146" s="36" t="s">
        <v>55</v>
      </c>
      <c r="E146" s="37" t="s">
        <v>678</v>
      </c>
    </row>
    <row r="147" spans="1:5" ht="280.5">
      <c r="A147" t="s">
        <v>56</v>
      </c>
      <c r="E147" s="35" t="s">
        <v>679</v>
      </c>
    </row>
    <row r="148" spans="1:16" ht="12.75">
      <c r="A148" s="24" t="s">
        <v>48</v>
      </c>
      <c s="29" t="s">
        <v>342</v>
      </c>
      <c s="29" t="s">
        <v>680</v>
      </c>
      <c s="24" t="s">
        <v>50</v>
      </c>
      <c s="30" t="s">
        <v>681</v>
      </c>
      <c s="31" t="s">
        <v>240</v>
      </c>
      <c s="32">
        <v>31</v>
      </c>
      <c s="33">
        <v>0</v>
      </c>
      <c s="33">
        <f>ROUND(ROUND(H148,2)*ROUND(G148,3),2)</f>
      </c>
      <c r="O148">
        <f>(I148*21)/100</f>
      </c>
      <c t="s">
        <v>26</v>
      </c>
    </row>
    <row r="149" spans="1:5" ht="12.75">
      <c r="A149" s="34" t="s">
        <v>53</v>
      </c>
      <c r="E149" s="35" t="s">
        <v>682</v>
      </c>
    </row>
    <row r="150" spans="1:5" ht="12.75">
      <c r="A150" s="36" t="s">
        <v>55</v>
      </c>
      <c r="E150" s="37" t="s">
        <v>683</v>
      </c>
    </row>
    <row r="151" spans="1:5" ht="102">
      <c r="A151" t="s">
        <v>56</v>
      </c>
      <c r="E151" s="35" t="s">
        <v>684</v>
      </c>
    </row>
    <row r="152" spans="1:16" ht="12.75">
      <c r="A152" s="24" t="s">
        <v>48</v>
      </c>
      <c s="29" t="s">
        <v>345</v>
      </c>
      <c s="29" t="s">
        <v>685</v>
      </c>
      <c s="24" t="s">
        <v>50</v>
      </c>
      <c s="30" t="s">
        <v>686</v>
      </c>
      <c s="31" t="s">
        <v>240</v>
      </c>
      <c s="32">
        <v>132.6</v>
      </c>
      <c s="33">
        <v>0</v>
      </c>
      <c s="33">
        <f>ROUND(ROUND(H152,2)*ROUND(G152,3),2)</f>
      </c>
      <c r="O152">
        <f>(I152*21)/100</f>
      </c>
      <c t="s">
        <v>26</v>
      </c>
    </row>
    <row r="153" spans="1:5" ht="12.75">
      <c r="A153" s="34" t="s">
        <v>53</v>
      </c>
      <c r="E153" s="35" t="s">
        <v>687</v>
      </c>
    </row>
    <row r="154" spans="1:5" ht="12.75">
      <c r="A154" s="36" t="s">
        <v>55</v>
      </c>
      <c r="E154" s="37" t="s">
        <v>688</v>
      </c>
    </row>
    <row r="155" spans="1:5" ht="102">
      <c r="A155" t="s">
        <v>56</v>
      </c>
      <c r="E155" s="35" t="s">
        <v>296</v>
      </c>
    </row>
    <row r="156" spans="1:16" ht="12.75">
      <c r="A156" s="24" t="s">
        <v>48</v>
      </c>
      <c s="29" t="s">
        <v>348</v>
      </c>
      <c s="29" t="s">
        <v>689</v>
      </c>
      <c s="24" t="s">
        <v>50</v>
      </c>
      <c s="30" t="s">
        <v>690</v>
      </c>
      <c s="31" t="s">
        <v>240</v>
      </c>
      <c s="32">
        <v>66.3</v>
      </c>
      <c s="33">
        <v>0</v>
      </c>
      <c s="33">
        <f>ROUND(ROUND(H156,2)*ROUND(G156,3),2)</f>
      </c>
      <c r="O156">
        <f>(I156*21)/100</f>
      </c>
      <c t="s">
        <v>26</v>
      </c>
    </row>
    <row r="157" spans="1:5" ht="12.75">
      <c r="A157" s="34" t="s">
        <v>53</v>
      </c>
      <c r="E157" s="35" t="s">
        <v>691</v>
      </c>
    </row>
    <row r="158" spans="1:5" ht="12.75">
      <c r="A158" s="36" t="s">
        <v>55</v>
      </c>
      <c r="E158" s="37" t="s">
        <v>692</v>
      </c>
    </row>
    <row r="159" spans="1:5" ht="102">
      <c r="A159" t="s">
        <v>56</v>
      </c>
      <c r="E159" s="35" t="s">
        <v>693</v>
      </c>
    </row>
    <row r="160" spans="1:18" ht="12.75" customHeight="1">
      <c r="A160" s="6" t="s">
        <v>45</v>
      </c>
      <c s="6"/>
      <c s="39" t="s">
        <v>25</v>
      </c>
      <c s="6"/>
      <c s="27" t="s">
        <v>694</v>
      </c>
      <c s="6"/>
      <c s="6"/>
      <c s="6"/>
      <c s="40">
        <f>0+Q160</f>
      </c>
      <c r="O160">
        <f>0+R160</f>
      </c>
      <c r="Q160">
        <f>0+I161+I165+I169+I173+I177</f>
      </c>
      <c>
        <f>0+O161+O165+O169+O173+O177</f>
      </c>
    </row>
    <row r="161" spans="1:16" ht="12.75">
      <c r="A161" s="24" t="s">
        <v>48</v>
      </c>
      <c s="29" t="s">
        <v>354</v>
      </c>
      <c s="29" t="s">
        <v>695</v>
      </c>
      <c s="24" t="s">
        <v>50</v>
      </c>
      <c s="30" t="s">
        <v>696</v>
      </c>
      <c s="31" t="s">
        <v>697</v>
      </c>
      <c s="32">
        <v>221</v>
      </c>
      <c s="33">
        <v>0</v>
      </c>
      <c s="33">
        <f>ROUND(ROUND(H161,2)*ROUND(G161,3),2)</f>
      </c>
      <c r="O161">
        <f>(I161*21)/100</f>
      </c>
      <c t="s">
        <v>26</v>
      </c>
    </row>
    <row r="162" spans="1:5" ht="12.75">
      <c r="A162" s="34" t="s">
        <v>53</v>
      </c>
      <c r="E162" s="35" t="s">
        <v>698</v>
      </c>
    </row>
    <row r="163" spans="1:5" ht="12.75">
      <c r="A163" s="36" t="s">
        <v>55</v>
      </c>
      <c r="E163" s="37" t="s">
        <v>699</v>
      </c>
    </row>
    <row r="164" spans="1:5" ht="25.5">
      <c r="A164" t="s">
        <v>56</v>
      </c>
      <c r="E164" s="35" t="s">
        <v>700</v>
      </c>
    </row>
    <row r="165" spans="1:16" ht="12.75">
      <c r="A165" s="24" t="s">
        <v>48</v>
      </c>
      <c s="29" t="s">
        <v>360</v>
      </c>
      <c s="29" t="s">
        <v>701</v>
      </c>
      <c s="24" t="s">
        <v>91</v>
      </c>
      <c s="30" t="s">
        <v>702</v>
      </c>
      <c s="31" t="s">
        <v>147</v>
      </c>
      <c s="32">
        <v>12.419</v>
      </c>
      <c s="33">
        <v>0</v>
      </c>
      <c s="33">
        <f>ROUND(ROUND(H165,2)*ROUND(G165,3),2)</f>
      </c>
      <c r="O165">
        <f>(I165*21)/100</f>
      </c>
      <c t="s">
        <v>26</v>
      </c>
    </row>
    <row r="166" spans="1:5" ht="12.75">
      <c r="A166" s="34" t="s">
        <v>53</v>
      </c>
      <c r="E166" s="35" t="s">
        <v>703</v>
      </c>
    </row>
    <row r="167" spans="1:5" ht="12.75">
      <c r="A167" s="36" t="s">
        <v>55</v>
      </c>
      <c r="E167" s="37" t="s">
        <v>704</v>
      </c>
    </row>
    <row r="168" spans="1:5" ht="382.5">
      <c r="A168" t="s">
        <v>56</v>
      </c>
      <c r="E168" s="35" t="s">
        <v>705</v>
      </c>
    </row>
    <row r="169" spans="1:16" ht="12.75">
      <c r="A169" s="24" t="s">
        <v>48</v>
      </c>
      <c s="29" t="s">
        <v>365</v>
      </c>
      <c s="29" t="s">
        <v>701</v>
      </c>
      <c s="24" t="s">
        <v>95</v>
      </c>
      <c s="30" t="s">
        <v>702</v>
      </c>
      <c s="31" t="s">
        <v>147</v>
      </c>
      <c s="32">
        <v>0.7</v>
      </c>
      <c s="33">
        <v>0</v>
      </c>
      <c s="33">
        <f>ROUND(ROUND(H169,2)*ROUND(G169,3),2)</f>
      </c>
      <c r="O169">
        <f>(I169*21)/100</f>
      </c>
      <c t="s">
        <v>26</v>
      </c>
    </row>
    <row r="170" spans="1:5" ht="25.5">
      <c r="A170" s="34" t="s">
        <v>53</v>
      </c>
      <c r="E170" s="35" t="s">
        <v>706</v>
      </c>
    </row>
    <row r="171" spans="1:5" ht="12.75">
      <c r="A171" s="36" t="s">
        <v>55</v>
      </c>
      <c r="E171" s="37" t="s">
        <v>707</v>
      </c>
    </row>
    <row r="172" spans="1:5" ht="382.5">
      <c r="A172" t="s">
        <v>56</v>
      </c>
      <c r="E172" s="35" t="s">
        <v>705</v>
      </c>
    </row>
    <row r="173" spans="1:16" ht="12.75">
      <c r="A173" s="24" t="s">
        <v>48</v>
      </c>
      <c s="29" t="s">
        <v>367</v>
      </c>
      <c s="29" t="s">
        <v>708</v>
      </c>
      <c s="24" t="s">
        <v>50</v>
      </c>
      <c s="30" t="s">
        <v>709</v>
      </c>
      <c s="31" t="s">
        <v>184</v>
      </c>
      <c s="32">
        <v>2.484</v>
      </c>
      <c s="33">
        <v>0</v>
      </c>
      <c s="33">
        <f>ROUND(ROUND(H173,2)*ROUND(G173,3),2)</f>
      </c>
      <c r="O173">
        <f>(I173*21)/100</f>
      </c>
      <c t="s">
        <v>26</v>
      </c>
    </row>
    <row r="174" spans="1:5" ht="12.75">
      <c r="A174" s="34" t="s">
        <v>53</v>
      </c>
      <c r="E174" s="35" t="s">
        <v>710</v>
      </c>
    </row>
    <row r="175" spans="1:5" ht="12.75">
      <c r="A175" s="36" t="s">
        <v>55</v>
      </c>
      <c r="E175" s="37" t="s">
        <v>711</v>
      </c>
    </row>
    <row r="176" spans="1:5" ht="242.25">
      <c r="A176" t="s">
        <v>56</v>
      </c>
      <c r="E176" s="35" t="s">
        <v>712</v>
      </c>
    </row>
    <row r="177" spans="1:16" ht="12.75">
      <c r="A177" s="24" t="s">
        <v>48</v>
      </c>
      <c s="29" t="s">
        <v>372</v>
      </c>
      <c s="29" t="s">
        <v>713</v>
      </c>
      <c s="24" t="s">
        <v>50</v>
      </c>
      <c s="30" t="s">
        <v>714</v>
      </c>
      <c s="31" t="s">
        <v>147</v>
      </c>
      <c s="32">
        <v>6.2</v>
      </c>
      <c s="33">
        <v>0</v>
      </c>
      <c s="33">
        <f>ROUND(ROUND(H177,2)*ROUND(G177,3),2)</f>
      </c>
      <c r="O177">
        <f>(I177*21)/100</f>
      </c>
      <c t="s">
        <v>26</v>
      </c>
    </row>
    <row r="178" spans="1:5" ht="12.75">
      <c r="A178" s="34" t="s">
        <v>53</v>
      </c>
      <c r="E178" s="35" t="s">
        <v>715</v>
      </c>
    </row>
    <row r="179" spans="1:5" ht="12.75">
      <c r="A179" s="36" t="s">
        <v>55</v>
      </c>
      <c r="E179" s="37" t="s">
        <v>716</v>
      </c>
    </row>
    <row r="180" spans="1:5" ht="25.5">
      <c r="A180" t="s">
        <v>56</v>
      </c>
      <c r="E180" s="35" t="s">
        <v>717</v>
      </c>
    </row>
    <row r="181" spans="1:18" ht="12.75" customHeight="1">
      <c r="A181" s="6" t="s">
        <v>45</v>
      </c>
      <c s="6"/>
      <c s="39" t="s">
        <v>35</v>
      </c>
      <c s="6"/>
      <c s="27" t="s">
        <v>303</v>
      </c>
      <c s="6"/>
      <c s="6"/>
      <c s="6"/>
      <c s="40">
        <f>0+Q181</f>
      </c>
      <c r="O181">
        <f>0+R181</f>
      </c>
      <c r="Q181">
        <f>0+I182+I186+I190+I194+I198+I202+I206+I210</f>
      </c>
      <c>
        <f>0+O182+O186+O190+O194+O198+O202+O206+O210</f>
      </c>
    </row>
    <row r="182" spans="1:16" ht="12.75">
      <c r="A182" s="24" t="s">
        <v>48</v>
      </c>
      <c s="29" t="s">
        <v>378</v>
      </c>
      <c s="29" t="s">
        <v>305</v>
      </c>
      <c s="24" t="s">
        <v>50</v>
      </c>
      <c s="30" t="s">
        <v>306</v>
      </c>
      <c s="31" t="s">
        <v>147</v>
      </c>
      <c s="32">
        <v>4.83</v>
      </c>
      <c s="33">
        <v>0</v>
      </c>
      <c s="33">
        <f>ROUND(ROUND(H182,2)*ROUND(G182,3),2)</f>
      </c>
      <c r="O182">
        <f>(I182*21)/100</f>
      </c>
      <c t="s">
        <v>26</v>
      </c>
    </row>
    <row r="183" spans="1:5" ht="12.75">
      <c r="A183" s="34" t="s">
        <v>53</v>
      </c>
      <c r="E183" s="35" t="s">
        <v>718</v>
      </c>
    </row>
    <row r="184" spans="1:5" ht="12.75">
      <c r="A184" s="36" t="s">
        <v>55</v>
      </c>
      <c r="E184" s="37" t="s">
        <v>719</v>
      </c>
    </row>
    <row r="185" spans="1:5" ht="369.75">
      <c r="A185" t="s">
        <v>56</v>
      </c>
      <c r="E185" s="35" t="s">
        <v>309</v>
      </c>
    </row>
    <row r="186" spans="1:16" ht="12.75">
      <c r="A186" s="24" t="s">
        <v>48</v>
      </c>
      <c s="29" t="s">
        <v>383</v>
      </c>
      <c s="29" t="s">
        <v>720</v>
      </c>
      <c s="24" t="s">
        <v>50</v>
      </c>
      <c s="30" t="s">
        <v>721</v>
      </c>
      <c s="31" t="s">
        <v>147</v>
      </c>
      <c s="32">
        <v>13.836</v>
      </c>
      <c s="33">
        <v>0</v>
      </c>
      <c s="33">
        <f>ROUND(ROUND(H186,2)*ROUND(G186,3),2)</f>
      </c>
      <c r="O186">
        <f>(I186*21)/100</f>
      </c>
      <c t="s">
        <v>26</v>
      </c>
    </row>
    <row r="187" spans="1:5" ht="12.75">
      <c r="A187" s="34" t="s">
        <v>53</v>
      </c>
      <c r="E187" s="35" t="s">
        <v>722</v>
      </c>
    </row>
    <row r="188" spans="1:5" ht="12.75">
      <c r="A188" s="36" t="s">
        <v>55</v>
      </c>
      <c r="E188" s="37" t="s">
        <v>723</v>
      </c>
    </row>
    <row r="189" spans="1:5" ht="369.75">
      <c r="A189" t="s">
        <v>56</v>
      </c>
      <c r="E189" s="35" t="s">
        <v>309</v>
      </c>
    </row>
    <row r="190" spans="1:16" ht="12.75">
      <c r="A190" s="24" t="s">
        <v>48</v>
      </c>
      <c s="29" t="s">
        <v>388</v>
      </c>
      <c s="29" t="s">
        <v>724</v>
      </c>
      <c s="24" t="s">
        <v>50</v>
      </c>
      <c s="30" t="s">
        <v>725</v>
      </c>
      <c s="31" t="s">
        <v>147</v>
      </c>
      <c s="32">
        <v>3.459</v>
      </c>
      <c s="33">
        <v>0</v>
      </c>
      <c s="33">
        <f>ROUND(ROUND(H190,2)*ROUND(G190,3),2)</f>
      </c>
      <c r="O190">
        <f>(I190*21)/100</f>
      </c>
      <c t="s">
        <v>26</v>
      </c>
    </row>
    <row r="191" spans="1:5" ht="25.5">
      <c r="A191" s="34" t="s">
        <v>53</v>
      </c>
      <c r="E191" s="35" t="s">
        <v>726</v>
      </c>
    </row>
    <row r="192" spans="1:5" ht="12.75">
      <c r="A192" s="36" t="s">
        <v>55</v>
      </c>
      <c r="E192" s="37" t="s">
        <v>727</v>
      </c>
    </row>
    <row r="193" spans="1:5" ht="38.25">
      <c r="A193" t="s">
        <v>56</v>
      </c>
      <c r="E193" s="35" t="s">
        <v>728</v>
      </c>
    </row>
    <row r="194" spans="1:16" ht="12.75">
      <c r="A194" s="24" t="s">
        <v>48</v>
      </c>
      <c s="29" t="s">
        <v>393</v>
      </c>
      <c s="29" t="s">
        <v>729</v>
      </c>
      <c s="24" t="s">
        <v>50</v>
      </c>
      <c s="30" t="s">
        <v>730</v>
      </c>
      <c s="31" t="s">
        <v>184</v>
      </c>
      <c s="32">
        <v>2.49</v>
      </c>
      <c s="33">
        <v>0</v>
      </c>
      <c s="33">
        <f>ROUND(ROUND(H194,2)*ROUND(G194,3),2)</f>
      </c>
      <c r="O194">
        <f>(I194*21)/100</f>
      </c>
      <c t="s">
        <v>26</v>
      </c>
    </row>
    <row r="195" spans="1:5" ht="12.75">
      <c r="A195" s="34" t="s">
        <v>53</v>
      </c>
      <c r="E195" s="35" t="s">
        <v>731</v>
      </c>
    </row>
    <row r="196" spans="1:5" ht="12.75">
      <c r="A196" s="36" t="s">
        <v>55</v>
      </c>
      <c r="E196" s="37" t="s">
        <v>732</v>
      </c>
    </row>
    <row r="197" spans="1:5" ht="178.5">
      <c r="A197" t="s">
        <v>56</v>
      </c>
      <c r="E197" s="35" t="s">
        <v>733</v>
      </c>
    </row>
    <row r="198" spans="1:16" ht="12.75">
      <c r="A198" s="24" t="s">
        <v>48</v>
      </c>
      <c s="29" t="s">
        <v>396</v>
      </c>
      <c s="29" t="s">
        <v>734</v>
      </c>
      <c s="24" t="s">
        <v>50</v>
      </c>
      <c s="30" t="s">
        <v>735</v>
      </c>
      <c s="31" t="s">
        <v>147</v>
      </c>
      <c s="32">
        <v>56.448</v>
      </c>
      <c s="33">
        <v>0</v>
      </c>
      <c s="33">
        <f>ROUND(ROUND(H198,2)*ROUND(G198,3),2)</f>
      </c>
      <c r="O198">
        <f>(I198*21)/100</f>
      </c>
      <c t="s">
        <v>26</v>
      </c>
    </row>
    <row r="199" spans="1:5" ht="12.75">
      <c r="A199" s="34" t="s">
        <v>53</v>
      </c>
      <c r="E199" s="35" t="s">
        <v>736</v>
      </c>
    </row>
    <row r="200" spans="1:5" ht="12.75">
      <c r="A200" s="36" t="s">
        <v>55</v>
      </c>
      <c r="E200" s="37" t="s">
        <v>737</v>
      </c>
    </row>
    <row r="201" spans="1:5" ht="369.75">
      <c r="A201" t="s">
        <v>56</v>
      </c>
      <c r="E201" s="35" t="s">
        <v>309</v>
      </c>
    </row>
    <row r="202" spans="1:16" ht="12.75">
      <c r="A202" s="24" t="s">
        <v>48</v>
      </c>
      <c s="29" t="s">
        <v>401</v>
      </c>
      <c s="29" t="s">
        <v>738</v>
      </c>
      <c s="24" t="s">
        <v>50</v>
      </c>
      <c s="30" t="s">
        <v>739</v>
      </c>
      <c s="31" t="s">
        <v>147</v>
      </c>
      <c s="32">
        <v>4.14</v>
      </c>
      <c s="33">
        <v>0</v>
      </c>
      <c s="33">
        <f>ROUND(ROUND(H202,2)*ROUND(G202,3),2)</f>
      </c>
      <c r="O202">
        <f>(I202*21)/100</f>
      </c>
      <c t="s">
        <v>26</v>
      </c>
    </row>
    <row r="203" spans="1:5" ht="12.75">
      <c r="A203" s="34" t="s">
        <v>53</v>
      </c>
      <c r="E203" s="35" t="s">
        <v>740</v>
      </c>
    </row>
    <row r="204" spans="1:5" ht="12.75">
      <c r="A204" s="36" t="s">
        <v>55</v>
      </c>
      <c r="E204" s="37" t="s">
        <v>741</v>
      </c>
    </row>
    <row r="205" spans="1:5" ht="38.25">
      <c r="A205" t="s">
        <v>56</v>
      </c>
      <c r="E205" s="35" t="s">
        <v>742</v>
      </c>
    </row>
    <row r="206" spans="1:16" ht="12.75">
      <c r="A206" s="24" t="s">
        <v>48</v>
      </c>
      <c s="29" t="s">
        <v>405</v>
      </c>
      <c s="29" t="s">
        <v>325</v>
      </c>
      <c s="24" t="s">
        <v>50</v>
      </c>
      <c s="30" t="s">
        <v>326</v>
      </c>
      <c s="31" t="s">
        <v>147</v>
      </c>
      <c s="32">
        <v>45.516</v>
      </c>
      <c s="33">
        <v>0</v>
      </c>
      <c s="33">
        <f>ROUND(ROUND(H206,2)*ROUND(G206,3),2)</f>
      </c>
      <c r="O206">
        <f>(I206*21)/100</f>
      </c>
      <c t="s">
        <v>26</v>
      </c>
    </row>
    <row r="207" spans="1:5" ht="25.5">
      <c r="A207" s="34" t="s">
        <v>53</v>
      </c>
      <c r="E207" s="35" t="s">
        <v>743</v>
      </c>
    </row>
    <row r="208" spans="1:5" ht="12.75">
      <c r="A208" s="36" t="s">
        <v>55</v>
      </c>
      <c r="E208" s="37" t="s">
        <v>744</v>
      </c>
    </row>
    <row r="209" spans="1:5" ht="102">
      <c r="A209" t="s">
        <v>56</v>
      </c>
      <c r="E209" s="35" t="s">
        <v>328</v>
      </c>
    </row>
    <row r="210" spans="1:16" ht="12.75">
      <c r="A210" s="24" t="s">
        <v>48</v>
      </c>
      <c s="29" t="s">
        <v>410</v>
      </c>
      <c s="29" t="s">
        <v>745</v>
      </c>
      <c s="24" t="s">
        <v>50</v>
      </c>
      <c s="30" t="s">
        <v>746</v>
      </c>
      <c s="31" t="s">
        <v>147</v>
      </c>
      <c s="32">
        <v>7.11</v>
      </c>
      <c s="33">
        <v>0</v>
      </c>
      <c s="33">
        <f>ROUND(ROUND(H210,2)*ROUND(G210,3),2)</f>
      </c>
      <c r="O210">
        <f>(I210*21)/100</f>
      </c>
      <c t="s">
        <v>26</v>
      </c>
    </row>
    <row r="211" spans="1:5" ht="12.75">
      <c r="A211" s="34" t="s">
        <v>53</v>
      </c>
      <c r="E211" s="35" t="s">
        <v>747</v>
      </c>
    </row>
    <row r="212" spans="1:5" ht="12.75">
      <c r="A212" s="36" t="s">
        <v>55</v>
      </c>
      <c r="E212" s="37" t="s">
        <v>748</v>
      </c>
    </row>
    <row r="213" spans="1:5" ht="357">
      <c r="A213" t="s">
        <v>56</v>
      </c>
      <c r="E213" s="35" t="s">
        <v>749</v>
      </c>
    </row>
    <row r="214" spans="1:18" ht="12.75" customHeight="1">
      <c r="A214" s="6" t="s">
        <v>45</v>
      </c>
      <c s="6"/>
      <c s="39" t="s">
        <v>37</v>
      </c>
      <c s="6"/>
      <c s="27" t="s">
        <v>329</v>
      </c>
      <c s="6"/>
      <c s="6"/>
      <c s="6"/>
      <c s="40">
        <f>0+Q214</f>
      </c>
      <c r="O214">
        <f>0+R214</f>
      </c>
      <c r="Q214">
        <f>0+I215+I219+I223+I227+I231+I235+I239+I243+I247+I251+I255+I259+I263+I267+I271+I275</f>
      </c>
      <c>
        <f>0+O215+O219+O223+O227+O231+O235+O239+O243+O247+O251+O255+O259+O263+O267+O271+O275</f>
      </c>
    </row>
    <row r="215" spans="1:16" ht="12.75">
      <c r="A215" s="24" t="s">
        <v>48</v>
      </c>
      <c s="29" t="s">
        <v>412</v>
      </c>
      <c s="29" t="s">
        <v>750</v>
      </c>
      <c s="24" t="s">
        <v>50</v>
      </c>
      <c s="30" t="s">
        <v>751</v>
      </c>
      <c s="31" t="s">
        <v>240</v>
      </c>
      <c s="32">
        <v>117.128</v>
      </c>
      <c s="33">
        <v>0</v>
      </c>
      <c s="33">
        <f>ROUND(ROUND(H215,2)*ROUND(G215,3),2)</f>
      </c>
      <c r="O215">
        <f>(I215*21)/100</f>
      </c>
      <c t="s">
        <v>26</v>
      </c>
    </row>
    <row r="216" spans="1:5" ht="12.75">
      <c r="A216" s="34" t="s">
        <v>53</v>
      </c>
      <c r="E216" s="35" t="s">
        <v>752</v>
      </c>
    </row>
    <row r="217" spans="1:5" ht="12.75">
      <c r="A217" s="36" t="s">
        <v>55</v>
      </c>
      <c r="E217" s="37" t="s">
        <v>50</v>
      </c>
    </row>
    <row r="218" spans="1:5" ht="51">
      <c r="A218" t="s">
        <v>56</v>
      </c>
      <c r="E218" s="35" t="s">
        <v>341</v>
      </c>
    </row>
    <row r="219" spans="1:16" ht="12.75">
      <c r="A219" s="24" t="s">
        <v>48</v>
      </c>
      <c s="29" t="s">
        <v>419</v>
      </c>
      <c s="29" t="s">
        <v>753</v>
      </c>
      <c s="24" t="s">
        <v>50</v>
      </c>
      <c s="30" t="s">
        <v>754</v>
      </c>
      <c s="31" t="s">
        <v>240</v>
      </c>
      <c s="32">
        <v>149.936</v>
      </c>
      <c s="33">
        <v>0</v>
      </c>
      <c s="33">
        <f>ROUND(ROUND(H219,2)*ROUND(G219,3),2)</f>
      </c>
      <c r="O219">
        <f>(I219*21)/100</f>
      </c>
      <c t="s">
        <v>26</v>
      </c>
    </row>
    <row r="220" spans="1:5" ht="12.75">
      <c r="A220" s="34" t="s">
        <v>53</v>
      </c>
      <c r="E220" s="35" t="s">
        <v>755</v>
      </c>
    </row>
    <row r="221" spans="1:5" ht="12.75">
      <c r="A221" s="36" t="s">
        <v>55</v>
      </c>
      <c r="E221" s="37" t="s">
        <v>756</v>
      </c>
    </row>
    <row r="222" spans="1:5" ht="51">
      <c r="A222" t="s">
        <v>56</v>
      </c>
      <c r="E222" s="35" t="s">
        <v>341</v>
      </c>
    </row>
    <row r="223" spans="1:16" ht="12.75">
      <c r="A223" s="24" t="s">
        <v>48</v>
      </c>
      <c s="29" t="s">
        <v>425</v>
      </c>
      <c s="29" t="s">
        <v>757</v>
      </c>
      <c s="24" t="s">
        <v>50</v>
      </c>
      <c s="30" t="s">
        <v>758</v>
      </c>
      <c s="31" t="s">
        <v>240</v>
      </c>
      <c s="32">
        <v>149.936</v>
      </c>
      <c s="33">
        <v>0</v>
      </c>
      <c s="33">
        <f>ROUND(ROUND(H223,2)*ROUND(G223,3),2)</f>
      </c>
      <c r="O223">
        <f>(I223*21)/100</f>
      </c>
      <c t="s">
        <v>26</v>
      </c>
    </row>
    <row r="224" spans="1:5" ht="12.75">
      <c r="A224" s="34" t="s">
        <v>53</v>
      </c>
      <c r="E224" s="35" t="s">
        <v>759</v>
      </c>
    </row>
    <row r="225" spans="1:5" ht="12.75">
      <c r="A225" s="36" t="s">
        <v>55</v>
      </c>
      <c r="E225" s="37" t="s">
        <v>760</v>
      </c>
    </row>
    <row r="226" spans="1:5" ht="51">
      <c r="A226" t="s">
        <v>56</v>
      </c>
      <c r="E226" s="35" t="s">
        <v>359</v>
      </c>
    </row>
    <row r="227" spans="1:16" ht="12.75">
      <c r="A227" s="24" t="s">
        <v>48</v>
      </c>
      <c s="29" t="s">
        <v>429</v>
      </c>
      <c s="29" t="s">
        <v>761</v>
      </c>
      <c s="24" t="s">
        <v>50</v>
      </c>
      <c s="30" t="s">
        <v>762</v>
      </c>
      <c s="31" t="s">
        <v>240</v>
      </c>
      <c s="32">
        <v>371.819</v>
      </c>
      <c s="33">
        <v>0</v>
      </c>
      <c s="33">
        <f>ROUND(ROUND(H227,2)*ROUND(G227,3),2)</f>
      </c>
      <c r="O227">
        <f>(I227*21)/100</f>
      </c>
      <c t="s">
        <v>26</v>
      </c>
    </row>
    <row r="228" spans="1:5" ht="12.75">
      <c r="A228" s="34" t="s">
        <v>53</v>
      </c>
      <c r="E228" s="35" t="s">
        <v>763</v>
      </c>
    </row>
    <row r="229" spans="1:5" ht="12.75">
      <c r="A229" s="36" t="s">
        <v>55</v>
      </c>
      <c r="E229" s="37" t="s">
        <v>764</v>
      </c>
    </row>
    <row r="230" spans="1:5" ht="51">
      <c r="A230" t="s">
        <v>56</v>
      </c>
      <c r="E230" s="35" t="s">
        <v>359</v>
      </c>
    </row>
    <row r="231" spans="1:16" ht="12.75">
      <c r="A231" s="24" t="s">
        <v>48</v>
      </c>
      <c s="29" t="s">
        <v>433</v>
      </c>
      <c s="29" t="s">
        <v>765</v>
      </c>
      <c s="24" t="s">
        <v>50</v>
      </c>
      <c s="30" t="s">
        <v>766</v>
      </c>
      <c s="31" t="s">
        <v>240</v>
      </c>
      <c s="32">
        <v>14.5</v>
      </c>
      <c s="33">
        <v>0</v>
      </c>
      <c s="33">
        <f>ROUND(ROUND(H231,2)*ROUND(G231,3),2)</f>
      </c>
      <c r="O231">
        <f>(I231*21)/100</f>
      </c>
      <c t="s">
        <v>26</v>
      </c>
    </row>
    <row r="232" spans="1:5" ht="12.75">
      <c r="A232" s="34" t="s">
        <v>53</v>
      </c>
      <c r="E232" s="35" t="s">
        <v>767</v>
      </c>
    </row>
    <row r="233" spans="1:5" ht="12.75">
      <c r="A233" s="36" t="s">
        <v>55</v>
      </c>
      <c r="E233" s="37" t="s">
        <v>768</v>
      </c>
    </row>
    <row r="234" spans="1:5" ht="51">
      <c r="A234" t="s">
        <v>56</v>
      </c>
      <c r="E234" s="35" t="s">
        <v>769</v>
      </c>
    </row>
    <row r="235" spans="1:16" ht="12.75">
      <c r="A235" s="24" t="s">
        <v>48</v>
      </c>
      <c s="29" t="s">
        <v>438</v>
      </c>
      <c s="29" t="s">
        <v>770</v>
      </c>
      <c s="24" t="s">
        <v>50</v>
      </c>
      <c s="30" t="s">
        <v>771</v>
      </c>
      <c s="31" t="s">
        <v>240</v>
      </c>
      <c s="32">
        <v>186.042</v>
      </c>
      <c s="33">
        <v>0</v>
      </c>
      <c s="33">
        <f>ROUND(ROUND(H235,2)*ROUND(G235,3),2)</f>
      </c>
      <c r="O235">
        <f>(I235*21)/100</f>
      </c>
      <c t="s">
        <v>26</v>
      </c>
    </row>
    <row r="236" spans="1:5" ht="12.75">
      <c r="A236" s="34" t="s">
        <v>53</v>
      </c>
      <c r="E236" s="35" t="s">
        <v>772</v>
      </c>
    </row>
    <row r="237" spans="1:5" ht="12.75">
      <c r="A237" s="36" t="s">
        <v>55</v>
      </c>
      <c r="E237" s="37" t="s">
        <v>50</v>
      </c>
    </row>
    <row r="238" spans="1:5" ht="140.25">
      <c r="A238" t="s">
        <v>56</v>
      </c>
      <c r="E238" s="35" t="s">
        <v>377</v>
      </c>
    </row>
    <row r="239" spans="1:16" ht="12.75">
      <c r="A239" s="24" t="s">
        <v>48</v>
      </c>
      <c s="29" t="s">
        <v>444</v>
      </c>
      <c s="29" t="s">
        <v>773</v>
      </c>
      <c s="24" t="s">
        <v>50</v>
      </c>
      <c s="30" t="s">
        <v>774</v>
      </c>
      <c s="31" t="s">
        <v>240</v>
      </c>
      <c s="32">
        <v>114.829</v>
      </c>
      <c s="33">
        <v>0</v>
      </c>
      <c s="33">
        <f>ROUND(ROUND(H239,2)*ROUND(G239,3),2)</f>
      </c>
      <c r="O239">
        <f>(I239*21)/100</f>
      </c>
      <c t="s">
        <v>26</v>
      </c>
    </row>
    <row r="240" spans="1:5" ht="12.75">
      <c r="A240" s="34" t="s">
        <v>53</v>
      </c>
      <c r="E240" s="35" t="s">
        <v>775</v>
      </c>
    </row>
    <row r="241" spans="1:5" ht="12.75">
      <c r="A241" s="36" t="s">
        <v>55</v>
      </c>
      <c r="E241" s="37" t="s">
        <v>50</v>
      </c>
    </row>
    <row r="242" spans="1:5" ht="140.25">
      <c r="A242" t="s">
        <v>56</v>
      </c>
      <c r="E242" s="35" t="s">
        <v>377</v>
      </c>
    </row>
    <row r="243" spans="1:16" ht="12.75">
      <c r="A243" s="24" t="s">
        <v>48</v>
      </c>
      <c s="29" t="s">
        <v>450</v>
      </c>
      <c s="29" t="s">
        <v>776</v>
      </c>
      <c s="24" t="s">
        <v>50</v>
      </c>
      <c s="30" t="s">
        <v>777</v>
      </c>
      <c s="31" t="s">
        <v>240</v>
      </c>
      <c s="32">
        <v>71.213</v>
      </c>
      <c s="33">
        <v>0</v>
      </c>
      <c s="33">
        <f>ROUND(ROUND(H243,2)*ROUND(G243,3),2)</f>
      </c>
      <c r="O243">
        <f>(I243*21)/100</f>
      </c>
      <c t="s">
        <v>26</v>
      </c>
    </row>
    <row r="244" spans="1:5" ht="12.75">
      <c r="A244" s="34" t="s">
        <v>53</v>
      </c>
      <c r="E244" s="35" t="s">
        <v>778</v>
      </c>
    </row>
    <row r="245" spans="1:5" ht="12.75">
      <c r="A245" s="36" t="s">
        <v>55</v>
      </c>
      <c r="E245" s="37" t="s">
        <v>50</v>
      </c>
    </row>
    <row r="246" spans="1:5" ht="140.25">
      <c r="A246" t="s">
        <v>56</v>
      </c>
      <c r="E246" s="35" t="s">
        <v>377</v>
      </c>
    </row>
    <row r="247" spans="1:16" ht="12.75">
      <c r="A247" s="24" t="s">
        <v>48</v>
      </c>
      <c s="29" t="s">
        <v>456</v>
      </c>
      <c s="29" t="s">
        <v>779</v>
      </c>
      <c s="24" t="s">
        <v>50</v>
      </c>
      <c s="30" t="s">
        <v>780</v>
      </c>
      <c s="31" t="s">
        <v>240</v>
      </c>
      <c s="32">
        <v>97.136</v>
      </c>
      <c s="33">
        <v>0</v>
      </c>
      <c s="33">
        <f>ROUND(ROUND(H247,2)*ROUND(G247,3),2)</f>
      </c>
      <c r="O247">
        <f>(I247*21)/100</f>
      </c>
      <c t="s">
        <v>26</v>
      </c>
    </row>
    <row r="248" spans="1:5" ht="12.75">
      <c r="A248" s="34" t="s">
        <v>53</v>
      </c>
      <c r="E248" s="35" t="s">
        <v>781</v>
      </c>
    </row>
    <row r="249" spans="1:5" ht="12.75">
      <c r="A249" s="36" t="s">
        <v>55</v>
      </c>
      <c r="E249" s="37" t="s">
        <v>50</v>
      </c>
    </row>
    <row r="250" spans="1:5" ht="140.25">
      <c r="A250" t="s">
        <v>56</v>
      </c>
      <c r="E250" s="35" t="s">
        <v>377</v>
      </c>
    </row>
    <row r="251" spans="1:16" ht="12.75">
      <c r="A251" s="24" t="s">
        <v>48</v>
      </c>
      <c s="29" t="s">
        <v>461</v>
      </c>
      <c s="29" t="s">
        <v>782</v>
      </c>
      <c s="24" t="s">
        <v>50</v>
      </c>
      <c s="30" t="s">
        <v>783</v>
      </c>
      <c s="31" t="s">
        <v>240</v>
      </c>
      <c s="32">
        <v>113.945</v>
      </c>
      <c s="33">
        <v>0</v>
      </c>
      <c s="33">
        <f>ROUND(ROUND(H251,2)*ROUND(G251,3),2)</f>
      </c>
      <c r="O251">
        <f>(I251*21)/100</f>
      </c>
      <c t="s">
        <v>26</v>
      </c>
    </row>
    <row r="252" spans="1:5" ht="12.75">
      <c r="A252" s="34" t="s">
        <v>53</v>
      </c>
      <c r="E252" s="35" t="s">
        <v>784</v>
      </c>
    </row>
    <row r="253" spans="1:5" ht="12.75">
      <c r="A253" s="36" t="s">
        <v>55</v>
      </c>
      <c r="E253" s="37" t="s">
        <v>50</v>
      </c>
    </row>
    <row r="254" spans="1:5" ht="140.25">
      <c r="A254" t="s">
        <v>56</v>
      </c>
      <c r="E254" s="35" t="s">
        <v>377</v>
      </c>
    </row>
    <row r="255" spans="1:16" ht="12.75">
      <c r="A255" s="24" t="s">
        <v>48</v>
      </c>
      <c s="29" t="s">
        <v>465</v>
      </c>
      <c s="29" t="s">
        <v>397</v>
      </c>
      <c s="24" t="s">
        <v>91</v>
      </c>
      <c s="30" t="s">
        <v>398</v>
      </c>
      <c s="31" t="s">
        <v>240</v>
      </c>
      <c s="32">
        <v>7.5</v>
      </c>
      <c s="33">
        <v>0</v>
      </c>
      <c s="33">
        <f>ROUND(ROUND(H255,2)*ROUND(G255,3),2)</f>
      </c>
      <c r="O255">
        <f>(I255*21)/100</f>
      </c>
      <c t="s">
        <v>26</v>
      </c>
    </row>
    <row r="256" spans="1:5" ht="12.75">
      <c r="A256" s="34" t="s">
        <v>53</v>
      </c>
      <c r="E256" s="35" t="s">
        <v>785</v>
      </c>
    </row>
    <row r="257" spans="1:5" ht="12.75">
      <c r="A257" s="36" t="s">
        <v>55</v>
      </c>
      <c r="E257" s="37" t="s">
        <v>50</v>
      </c>
    </row>
    <row r="258" spans="1:5" ht="153">
      <c r="A258" t="s">
        <v>56</v>
      </c>
      <c r="E258" s="35" t="s">
        <v>392</v>
      </c>
    </row>
    <row r="259" spans="1:16" ht="12.75">
      <c r="A259" s="24" t="s">
        <v>48</v>
      </c>
      <c s="29" t="s">
        <v>470</v>
      </c>
      <c s="29" t="s">
        <v>397</v>
      </c>
      <c s="24" t="s">
        <v>95</v>
      </c>
      <c s="30" t="s">
        <v>398</v>
      </c>
      <c s="31" t="s">
        <v>240</v>
      </c>
      <c s="32">
        <v>12.5</v>
      </c>
      <c s="33">
        <v>0</v>
      </c>
      <c s="33">
        <f>ROUND(ROUND(H259,2)*ROUND(G259,3),2)</f>
      </c>
      <c r="O259">
        <f>(I259*21)/100</f>
      </c>
      <c t="s">
        <v>26</v>
      </c>
    </row>
    <row r="260" spans="1:5" ht="25.5">
      <c r="A260" s="34" t="s">
        <v>53</v>
      </c>
      <c r="E260" s="35" t="s">
        <v>786</v>
      </c>
    </row>
    <row r="261" spans="1:5" ht="12.75">
      <c r="A261" s="36" t="s">
        <v>55</v>
      </c>
      <c r="E261" s="37" t="s">
        <v>50</v>
      </c>
    </row>
    <row r="262" spans="1:5" ht="153">
      <c r="A262" t="s">
        <v>56</v>
      </c>
      <c r="E262" s="35" t="s">
        <v>392</v>
      </c>
    </row>
    <row r="263" spans="1:16" ht="12.75">
      <c r="A263" s="24" t="s">
        <v>48</v>
      </c>
      <c s="29" t="s">
        <v>474</v>
      </c>
      <c s="29" t="s">
        <v>787</v>
      </c>
      <c s="24" t="s">
        <v>50</v>
      </c>
      <c s="30" t="s">
        <v>788</v>
      </c>
      <c s="31" t="s">
        <v>240</v>
      </c>
      <c s="32">
        <v>1.5</v>
      </c>
      <c s="33">
        <v>0</v>
      </c>
      <c s="33">
        <f>ROUND(ROUND(H263,2)*ROUND(G263,3),2)</f>
      </c>
      <c r="O263">
        <f>(I263*21)/100</f>
      </c>
      <c t="s">
        <v>26</v>
      </c>
    </row>
    <row r="264" spans="1:5" ht="25.5">
      <c r="A264" s="34" t="s">
        <v>53</v>
      </c>
      <c r="E264" s="35" t="s">
        <v>789</v>
      </c>
    </row>
    <row r="265" spans="1:5" ht="12.75">
      <c r="A265" s="36" t="s">
        <v>55</v>
      </c>
      <c r="E265" s="37" t="s">
        <v>50</v>
      </c>
    </row>
    <row r="266" spans="1:5" ht="153">
      <c r="A266" t="s">
        <v>56</v>
      </c>
      <c r="E266" s="35" t="s">
        <v>392</v>
      </c>
    </row>
    <row r="267" spans="1:16" ht="12.75">
      <c r="A267" s="24" t="s">
        <v>48</v>
      </c>
      <c s="29" t="s">
        <v>480</v>
      </c>
      <c s="29" t="s">
        <v>790</v>
      </c>
      <c s="24" t="s">
        <v>50</v>
      </c>
      <c s="30" t="s">
        <v>791</v>
      </c>
      <c s="31" t="s">
        <v>240</v>
      </c>
      <c s="32">
        <v>64.768</v>
      </c>
      <c s="33">
        <v>0</v>
      </c>
      <c s="33">
        <f>ROUND(ROUND(H267,2)*ROUND(G267,3),2)</f>
      </c>
      <c r="O267">
        <f>(I267*21)/100</f>
      </c>
      <c t="s">
        <v>26</v>
      </c>
    </row>
    <row r="268" spans="1:5" ht="25.5">
      <c r="A268" s="34" t="s">
        <v>53</v>
      </c>
      <c r="E268" s="35" t="s">
        <v>792</v>
      </c>
    </row>
    <row r="269" spans="1:5" ht="12.75">
      <c r="A269" s="36" t="s">
        <v>55</v>
      </c>
      <c r="E269" s="37" t="s">
        <v>50</v>
      </c>
    </row>
    <row r="270" spans="1:5" ht="89.25">
      <c r="A270" t="s">
        <v>56</v>
      </c>
      <c r="E270" s="35" t="s">
        <v>409</v>
      </c>
    </row>
    <row r="271" spans="1:16" ht="12.75">
      <c r="A271" s="24" t="s">
        <v>48</v>
      </c>
      <c s="29" t="s">
        <v>484</v>
      </c>
      <c s="29" t="s">
        <v>406</v>
      </c>
      <c s="24" t="s">
        <v>91</v>
      </c>
      <c s="30" t="s">
        <v>407</v>
      </c>
      <c s="31" t="s">
        <v>240</v>
      </c>
      <c s="32">
        <v>9</v>
      </c>
      <c s="33">
        <v>0</v>
      </c>
      <c s="33">
        <f>ROUND(ROUND(H271,2)*ROUND(G271,3),2)</f>
      </c>
      <c r="O271">
        <f>(I271*21)/100</f>
      </c>
      <c t="s">
        <v>26</v>
      </c>
    </row>
    <row r="272" spans="1:5" ht="25.5">
      <c r="A272" s="34" t="s">
        <v>53</v>
      </c>
      <c r="E272" s="35" t="s">
        <v>793</v>
      </c>
    </row>
    <row r="273" spans="1:5" ht="12.75">
      <c r="A273" s="36" t="s">
        <v>55</v>
      </c>
      <c r="E273" s="37" t="s">
        <v>50</v>
      </c>
    </row>
    <row r="274" spans="1:5" ht="89.25">
      <c r="A274" t="s">
        <v>56</v>
      </c>
      <c r="E274" s="35" t="s">
        <v>409</v>
      </c>
    </row>
    <row r="275" spans="1:16" ht="12.75">
      <c r="A275" s="24" t="s">
        <v>48</v>
      </c>
      <c s="29" t="s">
        <v>489</v>
      </c>
      <c s="29" t="s">
        <v>406</v>
      </c>
      <c s="24" t="s">
        <v>95</v>
      </c>
      <c s="30" t="s">
        <v>407</v>
      </c>
      <c s="31" t="s">
        <v>240</v>
      </c>
      <c s="32">
        <v>13.2</v>
      </c>
      <c s="33">
        <v>0</v>
      </c>
      <c s="33">
        <f>ROUND(ROUND(H275,2)*ROUND(G275,3),2)</f>
      </c>
      <c r="O275">
        <f>(I275*21)/100</f>
      </c>
      <c t="s">
        <v>26</v>
      </c>
    </row>
    <row r="276" spans="1:5" ht="12.75">
      <c r="A276" s="34" t="s">
        <v>53</v>
      </c>
      <c r="E276" s="35" t="s">
        <v>794</v>
      </c>
    </row>
    <row r="277" spans="1:5" ht="12.75">
      <c r="A277" s="36" t="s">
        <v>55</v>
      </c>
      <c r="E277" s="37" t="s">
        <v>50</v>
      </c>
    </row>
    <row r="278" spans="1:5" ht="89.25">
      <c r="A278" t="s">
        <v>56</v>
      </c>
      <c r="E278" s="35" t="s">
        <v>409</v>
      </c>
    </row>
    <row r="279" spans="1:18" ht="12.75" customHeight="1">
      <c r="A279" s="6" t="s">
        <v>45</v>
      </c>
      <c s="6"/>
      <c s="39" t="s">
        <v>39</v>
      </c>
      <c s="6"/>
      <c s="27" t="s">
        <v>795</v>
      </c>
      <c s="6"/>
      <c s="6"/>
      <c s="6"/>
      <c s="40">
        <f>0+Q279</f>
      </c>
      <c r="O279">
        <f>0+R279</f>
      </c>
      <c r="Q279">
        <f>0+I280+I284</f>
      </c>
      <c>
        <f>0+O280+O284</f>
      </c>
    </row>
    <row r="280" spans="1:16" ht="25.5">
      <c r="A280" s="24" t="s">
        <v>48</v>
      </c>
      <c s="29" t="s">
        <v>495</v>
      </c>
      <c s="29" t="s">
        <v>796</v>
      </c>
      <c s="24" t="s">
        <v>50</v>
      </c>
      <c s="30" t="s">
        <v>797</v>
      </c>
      <c s="31" t="s">
        <v>240</v>
      </c>
      <c s="32">
        <v>207.277</v>
      </c>
      <c s="33">
        <v>0</v>
      </c>
      <c s="33">
        <f>ROUND(ROUND(H280,2)*ROUND(G280,3),2)</f>
      </c>
      <c r="O280">
        <f>(I280*21)/100</f>
      </c>
      <c t="s">
        <v>26</v>
      </c>
    </row>
    <row r="281" spans="1:5" ht="25.5">
      <c r="A281" s="34" t="s">
        <v>53</v>
      </c>
      <c r="E281" s="35" t="s">
        <v>798</v>
      </c>
    </row>
    <row r="282" spans="1:5" ht="12.75">
      <c r="A282" s="36" t="s">
        <v>55</v>
      </c>
      <c r="E282" s="37" t="s">
        <v>799</v>
      </c>
    </row>
    <row r="283" spans="1:5" ht="76.5">
      <c r="A283" t="s">
        <v>56</v>
      </c>
      <c r="E283" s="35" t="s">
        <v>800</v>
      </c>
    </row>
    <row r="284" spans="1:16" ht="12.75">
      <c r="A284" s="24" t="s">
        <v>48</v>
      </c>
      <c s="29" t="s">
        <v>500</v>
      </c>
      <c s="29" t="s">
        <v>801</v>
      </c>
      <c s="24" t="s">
        <v>50</v>
      </c>
      <c s="30" t="s">
        <v>802</v>
      </c>
      <c s="31" t="s">
        <v>240</v>
      </c>
      <c s="32">
        <v>78.05</v>
      </c>
      <c s="33">
        <v>0</v>
      </c>
      <c s="33">
        <f>ROUND(ROUND(H284,2)*ROUND(G284,3),2)</f>
      </c>
      <c r="O284">
        <f>(I284*21)/100</f>
      </c>
      <c t="s">
        <v>26</v>
      </c>
    </row>
    <row r="285" spans="1:5" ht="12.75">
      <c r="A285" s="34" t="s">
        <v>53</v>
      </c>
      <c r="E285" s="35" t="s">
        <v>803</v>
      </c>
    </row>
    <row r="286" spans="1:5" ht="12.75">
      <c r="A286" s="36" t="s">
        <v>55</v>
      </c>
      <c r="E286" s="37" t="s">
        <v>804</v>
      </c>
    </row>
    <row r="287" spans="1:5" ht="89.25">
      <c r="A287" t="s">
        <v>56</v>
      </c>
      <c r="E287" s="35" t="s">
        <v>805</v>
      </c>
    </row>
    <row r="288" spans="1:18" ht="12.75" customHeight="1">
      <c r="A288" s="6" t="s">
        <v>45</v>
      </c>
      <c s="6"/>
      <c s="39" t="s">
        <v>76</v>
      </c>
      <c s="6"/>
      <c s="27" t="s">
        <v>806</v>
      </c>
      <c s="6"/>
      <c s="6"/>
      <c s="6"/>
      <c s="40">
        <f>0+Q288</f>
      </c>
      <c r="O288">
        <f>0+R288</f>
      </c>
      <c r="Q288">
        <f>0+I289+I293+I297+I301+I305</f>
      </c>
      <c>
        <f>0+O289+O293+O297+O301+O305</f>
      </c>
    </row>
    <row r="289" spans="1:16" ht="12.75">
      <c r="A289" s="24" t="s">
        <v>48</v>
      </c>
      <c s="29" t="s">
        <v>503</v>
      </c>
      <c s="29" t="s">
        <v>807</v>
      </c>
      <c s="24" t="s">
        <v>50</v>
      </c>
      <c s="30" t="s">
        <v>808</v>
      </c>
      <c s="31" t="s">
        <v>240</v>
      </c>
      <c s="32">
        <v>172.55</v>
      </c>
      <c s="33">
        <v>0</v>
      </c>
      <c s="33">
        <f>ROUND(ROUND(H289,2)*ROUND(G289,3),2)</f>
      </c>
      <c r="O289">
        <f>(I289*21)/100</f>
      </c>
      <c t="s">
        <v>26</v>
      </c>
    </row>
    <row r="290" spans="1:5" ht="12.75">
      <c r="A290" s="34" t="s">
        <v>53</v>
      </c>
      <c r="E290" s="35" t="s">
        <v>809</v>
      </c>
    </row>
    <row r="291" spans="1:5" ht="12.75">
      <c r="A291" s="36" t="s">
        <v>55</v>
      </c>
      <c r="E291" s="37" t="s">
        <v>810</v>
      </c>
    </row>
    <row r="292" spans="1:5" ht="204">
      <c r="A292" t="s">
        <v>56</v>
      </c>
      <c r="E292" s="35" t="s">
        <v>811</v>
      </c>
    </row>
    <row r="293" spans="1:16" ht="12.75">
      <c r="A293" s="24" t="s">
        <v>48</v>
      </c>
      <c s="29" t="s">
        <v>509</v>
      </c>
      <c s="29" t="s">
        <v>812</v>
      </c>
      <c s="24" t="s">
        <v>50</v>
      </c>
      <c s="30" t="s">
        <v>813</v>
      </c>
      <c s="31" t="s">
        <v>240</v>
      </c>
      <c s="32">
        <v>25.73</v>
      </c>
      <c s="33">
        <v>0</v>
      </c>
      <c s="33">
        <f>ROUND(ROUND(H293,2)*ROUND(G293,3),2)</f>
      </c>
      <c r="O293">
        <f>(I293*21)/100</f>
      </c>
      <c t="s">
        <v>26</v>
      </c>
    </row>
    <row r="294" spans="1:5" ht="25.5">
      <c r="A294" s="34" t="s">
        <v>53</v>
      </c>
      <c r="E294" s="35" t="s">
        <v>814</v>
      </c>
    </row>
    <row r="295" spans="1:5" ht="12.75">
      <c r="A295" s="36" t="s">
        <v>55</v>
      </c>
      <c r="E295" s="37" t="s">
        <v>815</v>
      </c>
    </row>
    <row r="296" spans="1:5" ht="204">
      <c r="A296" t="s">
        <v>56</v>
      </c>
      <c r="E296" s="35" t="s">
        <v>816</v>
      </c>
    </row>
    <row r="297" spans="1:16" ht="12.75">
      <c r="A297" s="24" t="s">
        <v>48</v>
      </c>
      <c s="29" t="s">
        <v>512</v>
      </c>
      <c s="29" t="s">
        <v>817</v>
      </c>
      <c s="24" t="s">
        <v>50</v>
      </c>
      <c s="30" t="s">
        <v>818</v>
      </c>
      <c s="31" t="s">
        <v>240</v>
      </c>
      <c s="32">
        <v>74.1</v>
      </c>
      <c s="33">
        <v>0</v>
      </c>
      <c s="33">
        <f>ROUND(ROUND(H297,2)*ROUND(G297,3),2)</f>
      </c>
      <c r="O297">
        <f>(I297*21)/100</f>
      </c>
      <c t="s">
        <v>26</v>
      </c>
    </row>
    <row r="298" spans="1:5" ht="25.5">
      <c r="A298" s="34" t="s">
        <v>53</v>
      </c>
      <c r="E298" s="35" t="s">
        <v>819</v>
      </c>
    </row>
    <row r="299" spans="1:5" ht="12.75">
      <c r="A299" s="36" t="s">
        <v>55</v>
      </c>
      <c r="E299" s="37" t="s">
        <v>50</v>
      </c>
    </row>
    <row r="300" spans="1:5" ht="38.25">
      <c r="A300" t="s">
        <v>56</v>
      </c>
      <c r="E300" s="35" t="s">
        <v>820</v>
      </c>
    </row>
    <row r="301" spans="1:16" ht="12.75">
      <c r="A301" s="24" t="s">
        <v>48</v>
      </c>
      <c s="29" t="s">
        <v>516</v>
      </c>
      <c s="29" t="s">
        <v>821</v>
      </c>
      <c s="24" t="s">
        <v>50</v>
      </c>
      <c s="30" t="s">
        <v>822</v>
      </c>
      <c s="31" t="s">
        <v>240</v>
      </c>
      <c s="32">
        <v>207.277</v>
      </c>
      <c s="33">
        <v>0</v>
      </c>
      <c s="33">
        <f>ROUND(ROUND(H301,2)*ROUND(G301,3),2)</f>
      </c>
      <c r="O301">
        <f>(I301*21)/100</f>
      </c>
      <c t="s">
        <v>26</v>
      </c>
    </row>
    <row r="302" spans="1:5" ht="12.75">
      <c r="A302" s="34" t="s">
        <v>53</v>
      </c>
      <c r="E302" s="35" t="s">
        <v>823</v>
      </c>
    </row>
    <row r="303" spans="1:5" ht="12.75">
      <c r="A303" s="36" t="s">
        <v>55</v>
      </c>
      <c r="E303" s="37" t="s">
        <v>799</v>
      </c>
    </row>
    <row r="304" spans="1:5" ht="51">
      <c r="A304" t="s">
        <v>56</v>
      </c>
      <c r="E304" s="35" t="s">
        <v>824</v>
      </c>
    </row>
    <row r="305" spans="1:16" ht="12.75">
      <c r="A305" s="24" t="s">
        <v>48</v>
      </c>
      <c s="29" t="s">
        <v>521</v>
      </c>
      <c s="29" t="s">
        <v>825</v>
      </c>
      <c s="24" t="s">
        <v>50</v>
      </c>
      <c s="30" t="s">
        <v>826</v>
      </c>
      <c s="31" t="s">
        <v>240</v>
      </c>
      <c s="32">
        <v>47.12</v>
      </c>
      <c s="33">
        <v>0</v>
      </c>
      <c s="33">
        <f>ROUND(ROUND(H305,2)*ROUND(G305,3),2)</f>
      </c>
      <c r="O305">
        <f>(I305*21)/100</f>
      </c>
      <c t="s">
        <v>26</v>
      </c>
    </row>
    <row r="306" spans="1:5" ht="12.75">
      <c r="A306" s="34" t="s">
        <v>53</v>
      </c>
      <c r="E306" s="35" t="s">
        <v>827</v>
      </c>
    </row>
    <row r="307" spans="1:5" ht="12.75">
      <c r="A307" s="36" t="s">
        <v>55</v>
      </c>
      <c r="E307" s="37" t="s">
        <v>828</v>
      </c>
    </row>
    <row r="308" spans="1:5" ht="51">
      <c r="A308" t="s">
        <v>56</v>
      </c>
      <c r="E308" s="35" t="s">
        <v>824</v>
      </c>
    </row>
    <row r="309" spans="1:18" ht="12.75" customHeight="1">
      <c r="A309" s="6" t="s">
        <v>45</v>
      </c>
      <c s="6"/>
      <c s="39" t="s">
        <v>113</v>
      </c>
      <c s="6"/>
      <c s="27" t="s">
        <v>418</v>
      </c>
      <c s="6"/>
      <c s="6"/>
      <c s="6"/>
      <c s="40">
        <f>0+Q309</f>
      </c>
      <c r="O309">
        <f>0+R309</f>
      </c>
      <c r="Q309">
        <f>0+I310+I314</f>
      </c>
      <c>
        <f>0+O310+O314</f>
      </c>
    </row>
    <row r="310" spans="1:16" ht="12.75">
      <c r="A310" s="24" t="s">
        <v>48</v>
      </c>
      <c s="29" t="s">
        <v>524</v>
      </c>
      <c s="29" t="s">
        <v>829</v>
      </c>
      <c s="24" t="s">
        <v>50</v>
      </c>
      <c s="30" t="s">
        <v>830</v>
      </c>
      <c s="31" t="s">
        <v>218</v>
      </c>
      <c s="32">
        <v>25</v>
      </c>
      <c s="33">
        <v>0</v>
      </c>
      <c s="33">
        <f>ROUND(ROUND(H310,2)*ROUND(G310,3),2)</f>
      </c>
      <c r="O310">
        <f>(I310*21)/100</f>
      </c>
      <c t="s">
        <v>26</v>
      </c>
    </row>
    <row r="311" spans="1:5" ht="25.5">
      <c r="A311" s="34" t="s">
        <v>53</v>
      </c>
      <c r="E311" s="35" t="s">
        <v>831</v>
      </c>
    </row>
    <row r="312" spans="1:5" ht="12.75">
      <c r="A312" s="36" t="s">
        <v>55</v>
      </c>
      <c r="E312" s="37" t="s">
        <v>50</v>
      </c>
    </row>
    <row r="313" spans="1:5" ht="242.25">
      <c r="A313" t="s">
        <v>56</v>
      </c>
      <c r="E313" s="35" t="s">
        <v>832</v>
      </c>
    </row>
    <row r="314" spans="1:16" ht="12.75">
      <c r="A314" s="24" t="s">
        <v>48</v>
      </c>
      <c s="29" t="s">
        <v>833</v>
      </c>
      <c s="29" t="s">
        <v>439</v>
      </c>
      <c s="24" t="s">
        <v>50</v>
      </c>
      <c s="30" t="s">
        <v>440</v>
      </c>
      <c s="31" t="s">
        <v>87</v>
      </c>
      <c s="32">
        <v>1</v>
      </c>
      <c s="33">
        <v>0</v>
      </c>
      <c s="33">
        <f>ROUND(ROUND(H314,2)*ROUND(G314,3),2)</f>
      </c>
      <c r="O314">
        <f>(I314*21)/100</f>
      </c>
      <c t="s">
        <v>26</v>
      </c>
    </row>
    <row r="315" spans="1:5" ht="63.75">
      <c r="A315" s="34" t="s">
        <v>53</v>
      </c>
      <c r="E315" s="35" t="s">
        <v>834</v>
      </c>
    </row>
    <row r="316" spans="1:5" ht="12.75">
      <c r="A316" s="36" t="s">
        <v>55</v>
      </c>
      <c r="E316" s="37" t="s">
        <v>50</v>
      </c>
    </row>
    <row r="317" spans="1:5" ht="76.5">
      <c r="A317" t="s">
        <v>56</v>
      </c>
      <c r="E317" s="35" t="s">
        <v>443</v>
      </c>
    </row>
    <row r="318" spans="1:18" ht="12.75" customHeight="1">
      <c r="A318" s="6" t="s">
        <v>45</v>
      </c>
      <c s="6"/>
      <c s="39" t="s">
        <v>42</v>
      </c>
      <c s="6"/>
      <c s="27" t="s">
        <v>455</v>
      </c>
      <c s="6"/>
      <c s="6"/>
      <c s="6"/>
      <c s="40">
        <f>0+Q318</f>
      </c>
      <c r="O318">
        <f>0+R318</f>
      </c>
      <c r="Q318">
        <f>0+I319+I323+I327+I331+I335+I339+I343+I347+I351+I355+I359+I363+I367+I371+I375+I379+I383+I387+I391+I395+I399+I403+I407+I411+I415</f>
      </c>
      <c>
        <f>0+O319+O323+O327+O331+O335+O339+O343+O347+O351+O355+O359+O363+O367+O371+O375+O379+O383+O387+O391+O395+O399+O403+O407+O411+O415</f>
      </c>
    </row>
    <row r="319" spans="1:16" ht="12.75">
      <c r="A319" s="24" t="s">
        <v>48</v>
      </c>
      <c s="29" t="s">
        <v>835</v>
      </c>
      <c s="29" t="s">
        <v>836</v>
      </c>
      <c s="24" t="s">
        <v>50</v>
      </c>
      <c s="30" t="s">
        <v>837</v>
      </c>
      <c s="31" t="s">
        <v>218</v>
      </c>
      <c s="32">
        <v>31</v>
      </c>
      <c s="33">
        <v>0</v>
      </c>
      <c s="33">
        <f>ROUND(ROUND(H319,2)*ROUND(G319,3),2)</f>
      </c>
      <c r="O319">
        <f>(I319*21)/100</f>
      </c>
      <c t="s">
        <v>26</v>
      </c>
    </row>
    <row r="320" spans="1:5" ht="25.5">
      <c r="A320" s="34" t="s">
        <v>53</v>
      </c>
      <c r="E320" s="35" t="s">
        <v>838</v>
      </c>
    </row>
    <row r="321" spans="1:5" ht="12.75">
      <c r="A321" s="36" t="s">
        <v>55</v>
      </c>
      <c r="E321" s="37" t="s">
        <v>839</v>
      </c>
    </row>
    <row r="322" spans="1:5" ht="63.75">
      <c r="A322" t="s">
        <v>56</v>
      </c>
      <c r="E322" s="35" t="s">
        <v>840</v>
      </c>
    </row>
    <row r="323" spans="1:16" ht="12.75">
      <c r="A323" s="24" t="s">
        <v>48</v>
      </c>
      <c s="29" t="s">
        <v>841</v>
      </c>
      <c s="29" t="s">
        <v>842</v>
      </c>
      <c s="24" t="s">
        <v>91</v>
      </c>
      <c s="30" t="s">
        <v>843</v>
      </c>
      <c s="31" t="s">
        <v>218</v>
      </c>
      <c s="32">
        <v>19</v>
      </c>
      <c s="33">
        <v>0</v>
      </c>
      <c s="33">
        <f>ROUND(ROUND(H323,2)*ROUND(G323,3),2)</f>
      </c>
      <c r="O323">
        <f>(I323*21)/100</f>
      </c>
      <c t="s">
        <v>26</v>
      </c>
    </row>
    <row r="324" spans="1:5" ht="12.75">
      <c r="A324" s="34" t="s">
        <v>53</v>
      </c>
      <c r="E324" s="35" t="s">
        <v>844</v>
      </c>
    </row>
    <row r="325" spans="1:5" ht="12.75">
      <c r="A325" s="36" t="s">
        <v>55</v>
      </c>
      <c r="E325" s="37" t="s">
        <v>50</v>
      </c>
    </row>
    <row r="326" spans="1:5" ht="38.25">
      <c r="A326" t="s">
        <v>56</v>
      </c>
      <c r="E326" s="35" t="s">
        <v>845</v>
      </c>
    </row>
    <row r="327" spans="1:16" ht="12.75">
      <c r="A327" s="24" t="s">
        <v>48</v>
      </c>
      <c s="29" t="s">
        <v>846</v>
      </c>
      <c s="29" t="s">
        <v>842</v>
      </c>
      <c s="24" t="s">
        <v>95</v>
      </c>
      <c s="30" t="s">
        <v>843</v>
      </c>
      <c s="31" t="s">
        <v>218</v>
      </c>
      <c s="32">
        <v>12</v>
      </c>
      <c s="33">
        <v>0</v>
      </c>
      <c s="33">
        <f>ROUND(ROUND(H327,2)*ROUND(G327,3),2)</f>
      </c>
      <c r="O327">
        <f>(I327*21)/100</f>
      </c>
      <c t="s">
        <v>26</v>
      </c>
    </row>
    <row r="328" spans="1:5" ht="12.75">
      <c r="A328" s="34" t="s">
        <v>53</v>
      </c>
      <c r="E328" s="35" t="s">
        <v>847</v>
      </c>
    </row>
    <row r="329" spans="1:5" ht="12.75">
      <c r="A329" s="36" t="s">
        <v>55</v>
      </c>
      <c r="E329" s="37" t="s">
        <v>50</v>
      </c>
    </row>
    <row r="330" spans="1:5" ht="38.25">
      <c r="A330" t="s">
        <v>56</v>
      </c>
      <c r="E330" s="35" t="s">
        <v>845</v>
      </c>
    </row>
    <row r="331" spans="1:16" ht="12.75">
      <c r="A331" s="24" t="s">
        <v>48</v>
      </c>
      <c s="29" t="s">
        <v>848</v>
      </c>
      <c s="29" t="s">
        <v>849</v>
      </c>
      <c s="24" t="s">
        <v>50</v>
      </c>
      <c s="30" t="s">
        <v>850</v>
      </c>
      <c s="31" t="s">
        <v>87</v>
      </c>
      <c s="32">
        <v>2</v>
      </c>
      <c s="33">
        <v>0</v>
      </c>
      <c s="33">
        <f>ROUND(ROUND(H331,2)*ROUND(G331,3),2)</f>
      </c>
      <c r="O331">
        <f>(I331*21)/100</f>
      </c>
      <c t="s">
        <v>26</v>
      </c>
    </row>
    <row r="332" spans="1:5" ht="12.75">
      <c r="A332" s="34" t="s">
        <v>53</v>
      </c>
      <c r="E332" s="35" t="s">
        <v>851</v>
      </c>
    </row>
    <row r="333" spans="1:5" ht="12.75">
      <c r="A333" s="36" t="s">
        <v>55</v>
      </c>
      <c r="E333" s="37" t="s">
        <v>50</v>
      </c>
    </row>
    <row r="334" spans="1:5" ht="25.5">
      <c r="A334" t="s">
        <v>56</v>
      </c>
      <c r="E334" s="35" t="s">
        <v>852</v>
      </c>
    </row>
    <row r="335" spans="1:16" ht="25.5">
      <c r="A335" s="24" t="s">
        <v>48</v>
      </c>
      <c s="29" t="s">
        <v>853</v>
      </c>
      <c s="29" t="s">
        <v>475</v>
      </c>
      <c s="24" t="s">
        <v>50</v>
      </c>
      <c s="30" t="s">
        <v>476</v>
      </c>
      <c s="31" t="s">
        <v>240</v>
      </c>
      <c s="32">
        <v>14.65</v>
      </c>
      <c s="33">
        <v>0</v>
      </c>
      <c s="33">
        <f>ROUND(ROUND(H335,2)*ROUND(G335,3),2)</f>
      </c>
      <c r="O335">
        <f>(I335*21)/100</f>
      </c>
      <c t="s">
        <v>26</v>
      </c>
    </row>
    <row r="336" spans="1:5" ht="12.75">
      <c r="A336" s="34" t="s">
        <v>53</v>
      </c>
      <c r="E336" s="35" t="s">
        <v>854</v>
      </c>
    </row>
    <row r="337" spans="1:5" ht="12.75">
      <c r="A337" s="36" t="s">
        <v>55</v>
      </c>
      <c r="E337" s="37" t="s">
        <v>855</v>
      </c>
    </row>
    <row r="338" spans="1:5" ht="38.25">
      <c r="A338" t="s">
        <v>56</v>
      </c>
      <c r="E338" s="35" t="s">
        <v>479</v>
      </c>
    </row>
    <row r="339" spans="1:16" ht="25.5">
      <c r="A339" s="24" t="s">
        <v>48</v>
      </c>
      <c s="29" t="s">
        <v>856</v>
      </c>
      <c s="29" t="s">
        <v>857</v>
      </c>
      <c s="24" t="s">
        <v>50</v>
      </c>
      <c s="30" t="s">
        <v>858</v>
      </c>
      <c s="31" t="s">
        <v>240</v>
      </c>
      <c s="32">
        <v>14.65</v>
      </c>
      <c s="33">
        <v>0</v>
      </c>
      <c s="33">
        <f>ROUND(ROUND(H339,2)*ROUND(G339,3),2)</f>
      </c>
      <c r="O339">
        <f>(I339*21)/100</f>
      </c>
      <c t="s">
        <v>26</v>
      </c>
    </row>
    <row r="340" spans="1:5" ht="12.75">
      <c r="A340" s="34" t="s">
        <v>53</v>
      </c>
      <c r="E340" s="35" t="s">
        <v>854</v>
      </c>
    </row>
    <row r="341" spans="1:5" ht="12.75">
      <c r="A341" s="36" t="s">
        <v>55</v>
      </c>
      <c r="E341" s="37" t="s">
        <v>50</v>
      </c>
    </row>
    <row r="342" spans="1:5" ht="38.25">
      <c r="A342" t="s">
        <v>56</v>
      </c>
      <c r="E342" s="35" t="s">
        <v>479</v>
      </c>
    </row>
    <row r="343" spans="1:16" ht="12.75">
      <c r="A343" s="24" t="s">
        <v>48</v>
      </c>
      <c s="29" t="s">
        <v>859</v>
      </c>
      <c s="29" t="s">
        <v>496</v>
      </c>
      <c s="24" t="s">
        <v>91</v>
      </c>
      <c s="30" t="s">
        <v>497</v>
      </c>
      <c s="31" t="s">
        <v>218</v>
      </c>
      <c s="32">
        <v>26</v>
      </c>
      <c s="33">
        <v>0</v>
      </c>
      <c s="33">
        <f>ROUND(ROUND(H343,2)*ROUND(G343,3),2)</f>
      </c>
      <c r="O343">
        <f>(I343*21)/100</f>
      </c>
      <c t="s">
        <v>26</v>
      </c>
    </row>
    <row r="344" spans="1:5" ht="12.75">
      <c r="A344" s="34" t="s">
        <v>53</v>
      </c>
      <c r="E344" s="35" t="s">
        <v>860</v>
      </c>
    </row>
    <row r="345" spans="1:5" ht="12.75">
      <c r="A345" s="36" t="s">
        <v>55</v>
      </c>
      <c r="E345" s="37" t="s">
        <v>50</v>
      </c>
    </row>
    <row r="346" spans="1:5" ht="51">
      <c r="A346" t="s">
        <v>56</v>
      </c>
      <c r="E346" s="35" t="s">
        <v>494</v>
      </c>
    </row>
    <row r="347" spans="1:16" ht="12.75">
      <c r="A347" s="24" t="s">
        <v>48</v>
      </c>
      <c s="29" t="s">
        <v>861</v>
      </c>
      <c s="29" t="s">
        <v>496</v>
      </c>
      <c s="24" t="s">
        <v>95</v>
      </c>
      <c s="30" t="s">
        <v>497</v>
      </c>
      <c s="31" t="s">
        <v>218</v>
      </c>
      <c s="32">
        <v>3</v>
      </c>
      <c s="33">
        <v>0</v>
      </c>
      <c s="33">
        <f>ROUND(ROUND(H347,2)*ROUND(G347,3),2)</f>
      </c>
      <c r="O347">
        <f>(I347*21)/100</f>
      </c>
      <c t="s">
        <v>26</v>
      </c>
    </row>
    <row r="348" spans="1:5" ht="25.5">
      <c r="A348" s="34" t="s">
        <v>53</v>
      </c>
      <c r="E348" s="35" t="s">
        <v>862</v>
      </c>
    </row>
    <row r="349" spans="1:5" ht="12.75">
      <c r="A349" s="36" t="s">
        <v>55</v>
      </c>
      <c r="E349" s="37" t="s">
        <v>50</v>
      </c>
    </row>
    <row r="350" spans="1:5" ht="51">
      <c r="A350" t="s">
        <v>56</v>
      </c>
      <c r="E350" s="35" t="s">
        <v>494</v>
      </c>
    </row>
    <row r="351" spans="1:16" ht="12.75">
      <c r="A351" s="24" t="s">
        <v>48</v>
      </c>
      <c s="29" t="s">
        <v>863</v>
      </c>
      <c s="29" t="s">
        <v>504</v>
      </c>
      <c s="24" t="s">
        <v>50</v>
      </c>
      <c s="30" t="s">
        <v>505</v>
      </c>
      <c s="31" t="s">
        <v>218</v>
      </c>
      <c s="32">
        <v>12</v>
      </c>
      <c s="33">
        <v>0</v>
      </c>
      <c s="33">
        <f>ROUND(ROUND(H351,2)*ROUND(G351,3),2)</f>
      </c>
      <c r="O351">
        <f>(I351*21)/100</f>
      </c>
      <c t="s">
        <v>26</v>
      </c>
    </row>
    <row r="352" spans="1:5" ht="12.75">
      <c r="A352" s="34" t="s">
        <v>53</v>
      </c>
      <c r="E352" s="35" t="s">
        <v>864</v>
      </c>
    </row>
    <row r="353" spans="1:5" ht="12.75">
      <c r="A353" s="36" t="s">
        <v>55</v>
      </c>
      <c r="E353" s="37" t="s">
        <v>50</v>
      </c>
    </row>
    <row r="354" spans="1:5" ht="38.25">
      <c r="A354" t="s">
        <v>56</v>
      </c>
      <c r="E354" s="35" t="s">
        <v>508</v>
      </c>
    </row>
    <row r="355" spans="1:16" ht="12.75">
      <c r="A355" s="24" t="s">
        <v>48</v>
      </c>
      <c s="29" t="s">
        <v>865</v>
      </c>
      <c s="29" t="s">
        <v>866</v>
      </c>
      <c s="24" t="s">
        <v>50</v>
      </c>
      <c s="30" t="s">
        <v>867</v>
      </c>
      <c s="31" t="s">
        <v>218</v>
      </c>
      <c s="32">
        <v>55.017</v>
      </c>
      <c s="33">
        <v>0</v>
      </c>
      <c s="33">
        <f>ROUND(ROUND(H355,2)*ROUND(G355,3),2)</f>
      </c>
      <c r="O355">
        <f>(I355*21)/100</f>
      </c>
      <c t="s">
        <v>26</v>
      </c>
    </row>
    <row r="356" spans="1:5" ht="12.75">
      <c r="A356" s="34" t="s">
        <v>53</v>
      </c>
      <c r="E356" s="35" t="s">
        <v>868</v>
      </c>
    </row>
    <row r="357" spans="1:5" ht="12.75">
      <c r="A357" s="36" t="s">
        <v>55</v>
      </c>
      <c r="E357" s="37" t="s">
        <v>869</v>
      </c>
    </row>
    <row r="358" spans="1:5" ht="25.5">
      <c r="A358" t="s">
        <v>56</v>
      </c>
      <c r="E358" s="35" t="s">
        <v>515</v>
      </c>
    </row>
    <row r="359" spans="1:16" ht="12.75">
      <c r="A359" s="24" t="s">
        <v>48</v>
      </c>
      <c s="29" t="s">
        <v>870</v>
      </c>
      <c s="29" t="s">
        <v>871</v>
      </c>
      <c s="24" t="s">
        <v>50</v>
      </c>
      <c s="30" t="s">
        <v>872</v>
      </c>
      <c s="31" t="s">
        <v>240</v>
      </c>
      <c s="32">
        <v>39.05</v>
      </c>
      <c s="33">
        <v>0</v>
      </c>
      <c s="33">
        <f>ROUND(ROUND(H359,2)*ROUND(G359,3),2)</f>
      </c>
      <c r="O359">
        <f>(I359*21)/100</f>
      </c>
      <c t="s">
        <v>26</v>
      </c>
    </row>
    <row r="360" spans="1:5" ht="12.75">
      <c r="A360" s="34" t="s">
        <v>53</v>
      </c>
      <c r="E360" s="35" t="s">
        <v>873</v>
      </c>
    </row>
    <row r="361" spans="1:5" ht="12.75">
      <c r="A361" s="36" t="s">
        <v>55</v>
      </c>
      <c r="E361" s="37" t="s">
        <v>874</v>
      </c>
    </row>
    <row r="362" spans="1:5" ht="25.5">
      <c r="A362" t="s">
        <v>56</v>
      </c>
      <c r="E362" s="35" t="s">
        <v>875</v>
      </c>
    </row>
    <row r="363" spans="1:16" ht="12.75">
      <c r="A363" s="24" t="s">
        <v>48</v>
      </c>
      <c s="29" t="s">
        <v>876</v>
      </c>
      <c s="29" t="s">
        <v>877</v>
      </c>
      <c s="24" t="s">
        <v>50</v>
      </c>
      <c s="30" t="s">
        <v>878</v>
      </c>
      <c s="31" t="s">
        <v>218</v>
      </c>
      <c s="32">
        <v>82.249</v>
      </c>
      <c s="33">
        <v>0</v>
      </c>
      <c s="33">
        <f>ROUND(ROUND(H363,2)*ROUND(G363,3),2)</f>
      </c>
      <c r="O363">
        <f>(I363*21)/100</f>
      </c>
      <c t="s">
        <v>26</v>
      </c>
    </row>
    <row r="364" spans="1:5" ht="25.5">
      <c r="A364" s="34" t="s">
        <v>53</v>
      </c>
      <c r="E364" s="35" t="s">
        <v>879</v>
      </c>
    </row>
    <row r="365" spans="1:5" ht="12.75">
      <c r="A365" s="36" t="s">
        <v>55</v>
      </c>
      <c r="E365" s="37" t="s">
        <v>880</v>
      </c>
    </row>
    <row r="366" spans="1:5" ht="38.25">
      <c r="A366" t="s">
        <v>56</v>
      </c>
      <c r="E366" s="35" t="s">
        <v>881</v>
      </c>
    </row>
    <row r="367" spans="1:16" ht="25.5">
      <c r="A367" s="24" t="s">
        <v>48</v>
      </c>
      <c s="29" t="s">
        <v>882</v>
      </c>
      <c s="29" t="s">
        <v>883</v>
      </c>
      <c s="24" t="s">
        <v>50</v>
      </c>
      <c s="30" t="s">
        <v>884</v>
      </c>
      <c s="31" t="s">
        <v>218</v>
      </c>
      <c s="32">
        <v>9.206</v>
      </c>
      <c s="33">
        <v>0</v>
      </c>
      <c s="33">
        <f>ROUND(ROUND(H367,2)*ROUND(G367,3),2)</f>
      </c>
      <c r="O367">
        <f>(I367*21)/100</f>
      </c>
      <c t="s">
        <v>26</v>
      </c>
    </row>
    <row r="368" spans="1:5" ht="12.75">
      <c r="A368" s="34" t="s">
        <v>53</v>
      </c>
      <c r="E368" s="35" t="s">
        <v>885</v>
      </c>
    </row>
    <row r="369" spans="1:5" ht="12.75">
      <c r="A369" s="36" t="s">
        <v>55</v>
      </c>
      <c r="E369" s="37" t="s">
        <v>886</v>
      </c>
    </row>
    <row r="370" spans="1:5" ht="38.25">
      <c r="A370" t="s">
        <v>56</v>
      </c>
      <c r="E370" s="35" t="s">
        <v>881</v>
      </c>
    </row>
    <row r="371" spans="1:16" ht="12.75">
      <c r="A371" s="24" t="s">
        <v>48</v>
      </c>
      <c s="29" t="s">
        <v>887</v>
      </c>
      <c s="29" t="s">
        <v>888</v>
      </c>
      <c s="24" t="s">
        <v>50</v>
      </c>
      <c s="30" t="s">
        <v>889</v>
      </c>
      <c s="31" t="s">
        <v>240</v>
      </c>
      <c s="32">
        <v>31</v>
      </c>
      <c s="33">
        <v>0</v>
      </c>
      <c s="33">
        <f>ROUND(ROUND(H371,2)*ROUND(G371,3),2)</f>
      </c>
      <c r="O371">
        <f>(I371*21)/100</f>
      </c>
      <c t="s">
        <v>26</v>
      </c>
    </row>
    <row r="372" spans="1:5" ht="12.75">
      <c r="A372" s="34" t="s">
        <v>53</v>
      </c>
      <c r="E372" s="35" t="s">
        <v>890</v>
      </c>
    </row>
    <row r="373" spans="1:5" ht="12.75">
      <c r="A373" s="36" t="s">
        <v>55</v>
      </c>
      <c r="E373" s="37" t="s">
        <v>891</v>
      </c>
    </row>
    <row r="374" spans="1:5" ht="12.75">
      <c r="A374" t="s">
        <v>56</v>
      </c>
      <c r="E374" s="35" t="s">
        <v>892</v>
      </c>
    </row>
    <row r="375" spans="1:16" ht="12.75">
      <c r="A375" s="24" t="s">
        <v>48</v>
      </c>
      <c s="29" t="s">
        <v>893</v>
      </c>
      <c s="29" t="s">
        <v>894</v>
      </c>
      <c s="24" t="s">
        <v>50</v>
      </c>
      <c s="30" t="s">
        <v>895</v>
      </c>
      <c s="31" t="s">
        <v>87</v>
      </c>
      <c s="32">
        <v>1</v>
      </c>
      <c s="33">
        <v>0</v>
      </c>
      <c s="33">
        <f>ROUND(ROUND(H375,2)*ROUND(G375,3),2)</f>
      </c>
      <c r="O375">
        <f>(I375*21)/100</f>
      </c>
      <c t="s">
        <v>26</v>
      </c>
    </row>
    <row r="376" spans="1:5" ht="12.75">
      <c r="A376" s="34" t="s">
        <v>53</v>
      </c>
      <c r="E376" s="35" t="s">
        <v>896</v>
      </c>
    </row>
    <row r="377" spans="1:5" ht="12.75">
      <c r="A377" s="36" t="s">
        <v>55</v>
      </c>
      <c r="E377" s="37" t="s">
        <v>50</v>
      </c>
    </row>
    <row r="378" spans="1:5" ht="369.75">
      <c r="A378" t="s">
        <v>56</v>
      </c>
      <c r="E378" s="35" t="s">
        <v>309</v>
      </c>
    </row>
    <row r="379" spans="1:16" ht="12.75">
      <c r="A379" s="24" t="s">
        <v>48</v>
      </c>
      <c s="29" t="s">
        <v>897</v>
      </c>
      <c s="29" t="s">
        <v>898</v>
      </c>
      <c s="24" t="s">
        <v>91</v>
      </c>
      <c s="30" t="s">
        <v>899</v>
      </c>
      <c s="31" t="s">
        <v>218</v>
      </c>
      <c s="32">
        <v>29</v>
      </c>
      <c s="33">
        <v>0</v>
      </c>
      <c s="33">
        <f>ROUND(ROUND(H379,2)*ROUND(G379,3),2)</f>
      </c>
      <c r="O379">
        <f>(I379*21)/100</f>
      </c>
      <c t="s">
        <v>26</v>
      </c>
    </row>
    <row r="380" spans="1:5" ht="12.75">
      <c r="A380" s="34" t="s">
        <v>53</v>
      </c>
      <c r="E380" s="35" t="s">
        <v>900</v>
      </c>
    </row>
    <row r="381" spans="1:5" ht="12.75">
      <c r="A381" s="36" t="s">
        <v>55</v>
      </c>
      <c r="E381" s="37" t="s">
        <v>901</v>
      </c>
    </row>
    <row r="382" spans="1:5" ht="409.5">
      <c r="A382" t="s">
        <v>56</v>
      </c>
      <c r="E382" s="35" t="s">
        <v>902</v>
      </c>
    </row>
    <row r="383" spans="1:16" ht="12.75">
      <c r="A383" s="24" t="s">
        <v>48</v>
      </c>
      <c s="29" t="s">
        <v>903</v>
      </c>
      <c s="29" t="s">
        <v>898</v>
      </c>
      <c s="24" t="s">
        <v>95</v>
      </c>
      <c s="30" t="s">
        <v>899</v>
      </c>
      <c s="31" t="s">
        <v>87</v>
      </c>
      <c s="32">
        <v>117</v>
      </c>
      <c s="33">
        <v>0</v>
      </c>
      <c s="33">
        <f>ROUND(ROUND(H383,2)*ROUND(G383,3),2)</f>
      </c>
      <c r="O383">
        <f>(I383*21)/100</f>
      </c>
      <c t="s">
        <v>26</v>
      </c>
    </row>
    <row r="384" spans="1:5" ht="25.5">
      <c r="A384" s="34" t="s">
        <v>53</v>
      </c>
      <c r="E384" s="35" t="s">
        <v>904</v>
      </c>
    </row>
    <row r="385" spans="1:5" ht="12.75">
      <c r="A385" s="36" t="s">
        <v>55</v>
      </c>
      <c r="E385" s="37" t="s">
        <v>905</v>
      </c>
    </row>
    <row r="386" spans="1:5" ht="409.5">
      <c r="A386" t="s">
        <v>56</v>
      </c>
      <c r="E386" s="35" t="s">
        <v>902</v>
      </c>
    </row>
    <row r="387" spans="1:16" ht="12.75">
      <c r="A387" s="24" t="s">
        <v>48</v>
      </c>
      <c s="29" t="s">
        <v>906</v>
      </c>
      <c s="29" t="s">
        <v>907</v>
      </c>
      <c s="24" t="s">
        <v>50</v>
      </c>
      <c s="30" t="s">
        <v>908</v>
      </c>
      <c s="31" t="s">
        <v>87</v>
      </c>
      <c s="32">
        <v>4</v>
      </c>
      <c s="33">
        <v>0</v>
      </c>
      <c s="33">
        <f>ROUND(ROUND(H387,2)*ROUND(G387,3),2)</f>
      </c>
      <c r="O387">
        <f>(I387*21)/100</f>
      </c>
      <c t="s">
        <v>26</v>
      </c>
    </row>
    <row r="388" spans="1:5" ht="12.75">
      <c r="A388" s="34" t="s">
        <v>53</v>
      </c>
      <c r="E388" s="35" t="s">
        <v>909</v>
      </c>
    </row>
    <row r="389" spans="1:5" ht="12.75">
      <c r="A389" s="36" t="s">
        <v>55</v>
      </c>
      <c r="E389" s="37" t="s">
        <v>50</v>
      </c>
    </row>
    <row r="390" spans="1:5" ht="267.75">
      <c r="A390" t="s">
        <v>56</v>
      </c>
      <c r="E390" s="35" t="s">
        <v>910</v>
      </c>
    </row>
    <row r="391" spans="1:16" ht="12.75">
      <c r="A391" s="24" t="s">
        <v>48</v>
      </c>
      <c s="29" t="s">
        <v>911</v>
      </c>
      <c s="29" t="s">
        <v>912</v>
      </c>
      <c s="24" t="s">
        <v>50</v>
      </c>
      <c s="30" t="s">
        <v>913</v>
      </c>
      <c s="31" t="s">
        <v>240</v>
      </c>
      <c s="32">
        <v>483.616</v>
      </c>
      <c s="33">
        <v>0</v>
      </c>
      <c s="33">
        <f>ROUND(ROUND(H391,2)*ROUND(G391,3),2)</f>
      </c>
      <c r="O391">
        <f>(I391*21)/100</f>
      </c>
      <c t="s">
        <v>26</v>
      </c>
    </row>
    <row r="392" spans="1:5" ht="25.5">
      <c r="A392" s="34" t="s">
        <v>53</v>
      </c>
      <c r="E392" s="35" t="s">
        <v>914</v>
      </c>
    </row>
    <row r="393" spans="1:5" ht="12.75">
      <c r="A393" s="36" t="s">
        <v>55</v>
      </c>
      <c r="E393" s="37" t="s">
        <v>915</v>
      </c>
    </row>
    <row r="394" spans="1:5" ht="25.5">
      <c r="A394" t="s">
        <v>56</v>
      </c>
      <c r="E394" s="35" t="s">
        <v>916</v>
      </c>
    </row>
    <row r="395" spans="1:16" ht="12.75">
      <c r="A395" s="24" t="s">
        <v>48</v>
      </c>
      <c s="29" t="s">
        <v>917</v>
      </c>
      <c s="29" t="s">
        <v>918</v>
      </c>
      <c s="24" t="s">
        <v>50</v>
      </c>
      <c s="30" t="s">
        <v>919</v>
      </c>
      <c s="31" t="s">
        <v>920</v>
      </c>
      <c s="32">
        <v>56.25</v>
      </c>
      <c s="33">
        <v>0</v>
      </c>
      <c s="33">
        <f>ROUND(ROUND(H395,2)*ROUND(G395,3),2)</f>
      </c>
      <c r="O395">
        <f>(I395*21)/100</f>
      </c>
      <c t="s">
        <v>26</v>
      </c>
    </row>
    <row r="396" spans="1:5" ht="25.5">
      <c r="A396" s="34" t="s">
        <v>53</v>
      </c>
      <c r="E396" s="35" t="s">
        <v>921</v>
      </c>
    </row>
    <row r="397" spans="1:5" ht="12.75">
      <c r="A397" s="36" t="s">
        <v>55</v>
      </c>
      <c r="E397" s="37" t="s">
        <v>922</v>
      </c>
    </row>
    <row r="398" spans="1:5" ht="25.5">
      <c r="A398" t="s">
        <v>56</v>
      </c>
      <c r="E398" s="35" t="s">
        <v>923</v>
      </c>
    </row>
    <row r="399" spans="1:16" ht="12.75">
      <c r="A399" s="24" t="s">
        <v>48</v>
      </c>
      <c s="29" t="s">
        <v>924</v>
      </c>
      <c s="29" t="s">
        <v>925</v>
      </c>
      <c s="24" t="s">
        <v>50</v>
      </c>
      <c s="30" t="s">
        <v>926</v>
      </c>
      <c s="31" t="s">
        <v>240</v>
      </c>
      <c s="32">
        <v>126</v>
      </c>
      <c s="33">
        <v>0</v>
      </c>
      <c s="33">
        <f>ROUND(ROUND(H399,2)*ROUND(G399,3),2)</f>
      </c>
      <c r="O399">
        <f>(I399*21)/100</f>
      </c>
      <c t="s">
        <v>26</v>
      </c>
    </row>
    <row r="400" spans="1:5" ht="25.5">
      <c r="A400" s="34" t="s">
        <v>53</v>
      </c>
      <c r="E400" s="35" t="s">
        <v>927</v>
      </c>
    </row>
    <row r="401" spans="1:5" ht="12.75">
      <c r="A401" s="36" t="s">
        <v>55</v>
      </c>
      <c r="E401" s="37" t="s">
        <v>928</v>
      </c>
    </row>
    <row r="402" spans="1:5" ht="25.5">
      <c r="A402" t="s">
        <v>56</v>
      </c>
      <c r="E402" s="35" t="s">
        <v>923</v>
      </c>
    </row>
    <row r="403" spans="1:16" ht="12.75">
      <c r="A403" s="24" t="s">
        <v>48</v>
      </c>
      <c s="29" t="s">
        <v>929</v>
      </c>
      <c s="29" t="s">
        <v>930</v>
      </c>
      <c s="24" t="s">
        <v>50</v>
      </c>
      <c s="30" t="s">
        <v>931</v>
      </c>
      <c s="31" t="s">
        <v>147</v>
      </c>
      <c s="32">
        <v>45.516</v>
      </c>
      <c s="33">
        <v>0</v>
      </c>
      <c s="33">
        <f>ROUND(ROUND(H403,2)*ROUND(G403,3),2)</f>
      </c>
      <c r="O403">
        <f>(I403*21)/100</f>
      </c>
      <c t="s">
        <v>26</v>
      </c>
    </row>
    <row r="404" spans="1:5" ht="12.75">
      <c r="A404" s="34" t="s">
        <v>53</v>
      </c>
      <c r="E404" s="35" t="s">
        <v>932</v>
      </c>
    </row>
    <row r="405" spans="1:5" ht="12.75">
      <c r="A405" s="36" t="s">
        <v>55</v>
      </c>
      <c r="E405" s="37" t="s">
        <v>744</v>
      </c>
    </row>
    <row r="406" spans="1:5" ht="102">
      <c r="A406" t="s">
        <v>56</v>
      </c>
      <c r="E406" s="35" t="s">
        <v>933</v>
      </c>
    </row>
    <row r="407" spans="1:16" ht="12.75">
      <c r="A407" s="24" t="s">
        <v>48</v>
      </c>
      <c s="29" t="s">
        <v>934</v>
      </c>
      <c s="29" t="s">
        <v>935</v>
      </c>
      <c s="24" t="s">
        <v>50</v>
      </c>
      <c s="30" t="s">
        <v>936</v>
      </c>
      <c s="31" t="s">
        <v>147</v>
      </c>
      <c s="32">
        <v>14.141</v>
      </c>
      <c s="33">
        <v>0</v>
      </c>
      <c s="33">
        <f>ROUND(ROUND(H407,2)*ROUND(G407,3),2)</f>
      </c>
      <c r="O407">
        <f>(I407*21)/100</f>
      </c>
      <c t="s">
        <v>26</v>
      </c>
    </row>
    <row r="408" spans="1:5" ht="25.5">
      <c r="A408" s="34" t="s">
        <v>53</v>
      </c>
      <c r="E408" s="35" t="s">
        <v>937</v>
      </c>
    </row>
    <row r="409" spans="1:5" ht="12.75">
      <c r="A409" s="36" t="s">
        <v>55</v>
      </c>
      <c r="E409" s="37" t="s">
        <v>938</v>
      </c>
    </row>
    <row r="410" spans="1:5" ht="102">
      <c r="A410" t="s">
        <v>56</v>
      </c>
      <c r="E410" s="35" t="s">
        <v>933</v>
      </c>
    </row>
    <row r="411" spans="1:16" ht="12.75">
      <c r="A411" s="24" t="s">
        <v>48</v>
      </c>
      <c s="29" t="s">
        <v>939</v>
      </c>
      <c s="29" t="s">
        <v>940</v>
      </c>
      <c s="24" t="s">
        <v>50</v>
      </c>
      <c s="30" t="s">
        <v>941</v>
      </c>
      <c s="31" t="s">
        <v>147</v>
      </c>
      <c s="32">
        <v>2.82</v>
      </c>
      <c s="33">
        <v>0</v>
      </c>
      <c s="33">
        <f>ROUND(ROUND(H411,2)*ROUND(G411,3),2)</f>
      </c>
      <c r="O411">
        <f>(I411*21)/100</f>
      </c>
      <c t="s">
        <v>26</v>
      </c>
    </row>
    <row r="412" spans="1:5" ht="25.5">
      <c r="A412" s="34" t="s">
        <v>53</v>
      </c>
      <c r="E412" s="35" t="s">
        <v>942</v>
      </c>
    </row>
    <row r="413" spans="1:5" ht="12.75">
      <c r="A413" s="36" t="s">
        <v>55</v>
      </c>
      <c r="E413" s="37" t="s">
        <v>943</v>
      </c>
    </row>
    <row r="414" spans="1:5" ht="76.5">
      <c r="A414" t="s">
        <v>56</v>
      </c>
      <c r="E414" s="35" t="s">
        <v>529</v>
      </c>
    </row>
    <row r="415" spans="1:16" ht="12.75">
      <c r="A415" s="24" t="s">
        <v>48</v>
      </c>
      <c s="29" t="s">
        <v>944</v>
      </c>
      <c s="29" t="s">
        <v>945</v>
      </c>
      <c s="24" t="s">
        <v>50</v>
      </c>
      <c s="30" t="s">
        <v>946</v>
      </c>
      <c s="31" t="s">
        <v>240</v>
      </c>
      <c s="32">
        <v>145.15</v>
      </c>
      <c s="33">
        <v>0</v>
      </c>
      <c s="33">
        <f>ROUND(ROUND(H415,2)*ROUND(G415,3),2)</f>
      </c>
      <c r="O415">
        <f>(I415*21)/100</f>
      </c>
      <c t="s">
        <v>26</v>
      </c>
    </row>
    <row r="416" spans="1:5" ht="25.5">
      <c r="A416" s="34" t="s">
        <v>53</v>
      </c>
      <c r="E416" s="35" t="s">
        <v>947</v>
      </c>
    </row>
    <row r="417" spans="1:5" ht="12.75">
      <c r="A417" s="36" t="s">
        <v>55</v>
      </c>
      <c r="E417" s="37" t="s">
        <v>50</v>
      </c>
    </row>
    <row r="418" spans="1:5" ht="76.5">
      <c r="A418" t="s">
        <v>56</v>
      </c>
      <c r="E418" s="35" t="s">
        <v>529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438"/>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10</v>
      </c>
      <c s="1"/>
      <c s="1"/>
      <c s="1"/>
      <c s="1"/>
      <c s="1"/>
      <c s="1"/>
      <c s="1"/>
      <c s="1"/>
      <c r="P1" t="s">
        <v>25</v>
      </c>
    </row>
    <row r="2" spans="2:16" ht="25" customHeight="1">
      <c r="B2" s="1"/>
      <c s="1"/>
      <c s="1"/>
      <c s="2" t="s">
        <v>12</v>
      </c>
      <c s="1"/>
      <c s="1"/>
      <c s="6"/>
      <c s="6"/>
      <c r="O2">
        <f>0+O9+O34+O131+O172+O193+O230+O291+O304+O329+O334</f>
      </c>
      <c t="s">
        <v>25</v>
      </c>
    </row>
    <row r="3" spans="1:16" ht="15" customHeight="1">
      <c r="A3" t="s">
        <v>11</v>
      </c>
      <c s="12" t="s">
        <v>13</v>
      </c>
      <c s="13" t="s">
        <v>14</v>
      </c>
      <c s="1"/>
      <c s="14" t="s">
        <v>15</v>
      </c>
      <c s="1"/>
      <c s="9"/>
      <c s="8" t="s">
        <v>948</v>
      </c>
      <c s="41">
        <f>0+I9+I34+I131+I172+I193+I230+I291+I304+I329+I334</f>
      </c>
      <c r="O3" t="s">
        <v>22</v>
      </c>
      <c t="s">
        <v>26</v>
      </c>
    </row>
    <row r="4" spans="1:16" ht="15" customHeight="1">
      <c r="A4" t="s">
        <v>16</v>
      </c>
      <c s="12" t="s">
        <v>17</v>
      </c>
      <c s="13" t="s">
        <v>948</v>
      </c>
      <c s="1"/>
      <c s="14" t="s">
        <v>949</v>
      </c>
      <c s="1"/>
      <c s="1"/>
      <c s="11"/>
      <c s="11"/>
      <c r="O4" t="s">
        <v>23</v>
      </c>
      <c t="s">
        <v>26</v>
      </c>
    </row>
    <row r="5" spans="1:16" ht="12.75" customHeight="1">
      <c r="A5" t="s">
        <v>20</v>
      </c>
      <c s="16" t="s">
        <v>21</v>
      </c>
      <c s="17" t="s">
        <v>948</v>
      </c>
      <c s="6"/>
      <c s="18" t="s">
        <v>950</v>
      </c>
      <c s="6"/>
      <c s="6"/>
      <c s="6"/>
      <c s="6"/>
      <c r="O5" t="s">
        <v>24</v>
      </c>
      <c t="s">
        <v>26</v>
      </c>
    </row>
    <row r="6" spans="1:9" ht="12.75" customHeight="1">
      <c r="A6" s="15" t="s">
        <v>28</v>
      </c>
      <c s="15" t="s">
        <v>30</v>
      </c>
      <c s="15" t="s">
        <v>32</v>
      </c>
      <c s="15" t="s">
        <v>33</v>
      </c>
      <c s="15" t="s">
        <v>34</v>
      </c>
      <c s="15" t="s">
        <v>36</v>
      </c>
      <c s="15" t="s">
        <v>38</v>
      </c>
      <c s="15" t="s">
        <v>40</v>
      </c>
      <c s="15"/>
    </row>
    <row r="7" spans="1:9" ht="12.75" customHeight="1">
      <c r="A7" s="15"/>
      <c s="15"/>
      <c s="15"/>
      <c s="15"/>
      <c s="15"/>
      <c s="15"/>
      <c s="15"/>
      <c s="15" t="s">
        <v>41</v>
      </c>
      <c s="15" t="s">
        <v>43</v>
      </c>
    </row>
    <row r="8" spans="1:9" ht="12.75" customHeight="1">
      <c r="A8" s="15" t="s">
        <v>29</v>
      </c>
      <c s="15" t="s">
        <v>31</v>
      </c>
      <c s="15" t="s">
        <v>26</v>
      </c>
      <c s="15" t="s">
        <v>25</v>
      </c>
      <c s="15" t="s">
        <v>35</v>
      </c>
      <c s="15" t="s">
        <v>37</v>
      </c>
      <c s="15" t="s">
        <v>39</v>
      </c>
      <c s="15" t="s">
        <v>42</v>
      </c>
      <c s="15" t="s">
        <v>44</v>
      </c>
    </row>
    <row r="9" spans="1:18" ht="12.75" customHeight="1">
      <c r="A9" s="25" t="s">
        <v>45</v>
      </c>
      <c s="25"/>
      <c s="26" t="s">
        <v>29</v>
      </c>
      <c s="25"/>
      <c s="27" t="s">
        <v>158</v>
      </c>
      <c s="25"/>
      <c s="25"/>
      <c s="25"/>
      <c s="28">
        <f>0+Q9</f>
      </c>
      <c r="O9">
        <f>0+R9</f>
      </c>
      <c r="Q9">
        <f>0+I10+I14+I18+I22+I26+I30</f>
      </c>
      <c>
        <f>0+O10+O14+O18+O22+O26+O30</f>
      </c>
    </row>
    <row r="10" spans="1:16" ht="12.75">
      <c r="A10" s="24" t="s">
        <v>48</v>
      </c>
      <c s="29" t="s">
        <v>31</v>
      </c>
      <c s="29" t="s">
        <v>182</v>
      </c>
      <c s="24" t="s">
        <v>91</v>
      </c>
      <c s="30" t="s">
        <v>183</v>
      </c>
      <c s="31" t="s">
        <v>184</v>
      </c>
      <c s="32">
        <v>195.84</v>
      </c>
      <c s="33">
        <v>0</v>
      </c>
      <c s="33">
        <f>ROUND(ROUND(H10,2)*ROUND(G10,3),2)</f>
      </c>
      <c r="O10">
        <f>(I10*21)/100</f>
      </c>
      <c t="s">
        <v>26</v>
      </c>
    </row>
    <row r="11" spans="1:5" ht="12.75">
      <c r="A11" s="34" t="s">
        <v>53</v>
      </c>
      <c r="E11" s="35" t="s">
        <v>951</v>
      </c>
    </row>
    <row r="12" spans="1:5" ht="76.5">
      <c r="A12" s="36" t="s">
        <v>55</v>
      </c>
      <c r="E12" s="37" t="s">
        <v>952</v>
      </c>
    </row>
    <row r="13" spans="1:5" ht="25.5">
      <c r="A13" t="s">
        <v>56</v>
      </c>
      <c r="E13" s="35" t="s">
        <v>187</v>
      </c>
    </row>
    <row r="14" spans="1:16" ht="12.75">
      <c r="A14" s="24" t="s">
        <v>48</v>
      </c>
      <c s="29" t="s">
        <v>26</v>
      </c>
      <c s="29" t="s">
        <v>182</v>
      </c>
      <c s="24" t="s">
        <v>95</v>
      </c>
      <c s="30" t="s">
        <v>183</v>
      </c>
      <c s="31" t="s">
        <v>184</v>
      </c>
      <c s="32">
        <v>8.748</v>
      </c>
      <c s="33">
        <v>0</v>
      </c>
      <c s="33">
        <f>ROUND(ROUND(H14,2)*ROUND(G14,3),2)</f>
      </c>
      <c r="O14">
        <f>(I14*21)/100</f>
      </c>
      <c t="s">
        <v>26</v>
      </c>
    </row>
    <row r="15" spans="1:5" ht="12.75">
      <c r="A15" s="34" t="s">
        <v>53</v>
      </c>
      <c r="E15" s="35" t="s">
        <v>953</v>
      </c>
    </row>
    <row r="16" spans="1:5" ht="12.75">
      <c r="A16" s="36" t="s">
        <v>55</v>
      </c>
      <c r="E16" s="37" t="s">
        <v>954</v>
      </c>
    </row>
    <row r="17" spans="1:5" ht="25.5">
      <c r="A17" t="s">
        <v>56</v>
      </c>
      <c r="E17" s="35" t="s">
        <v>187</v>
      </c>
    </row>
    <row r="18" spans="1:16" ht="12.75">
      <c r="A18" s="24" t="s">
        <v>48</v>
      </c>
      <c s="29" t="s">
        <v>25</v>
      </c>
      <c s="29" t="s">
        <v>182</v>
      </c>
      <c s="24" t="s">
        <v>173</v>
      </c>
      <c s="30" t="s">
        <v>183</v>
      </c>
      <c s="31" t="s">
        <v>184</v>
      </c>
      <c s="32">
        <v>349.294</v>
      </c>
      <c s="33">
        <v>0</v>
      </c>
      <c s="33">
        <f>ROUND(ROUND(H18,2)*ROUND(G18,3),2)</f>
      </c>
      <c r="O18">
        <f>(I18*21)/100</f>
      </c>
      <c t="s">
        <v>26</v>
      </c>
    </row>
    <row r="19" spans="1:5" ht="12.75">
      <c r="A19" s="34" t="s">
        <v>53</v>
      </c>
      <c r="E19" s="35" t="s">
        <v>559</v>
      </c>
    </row>
    <row r="20" spans="1:5" ht="89.25">
      <c r="A20" s="36" t="s">
        <v>55</v>
      </c>
      <c r="E20" s="37" t="s">
        <v>955</v>
      </c>
    </row>
    <row r="21" spans="1:5" ht="25.5">
      <c r="A21" t="s">
        <v>56</v>
      </c>
      <c r="E21" s="35" t="s">
        <v>187</v>
      </c>
    </row>
    <row r="22" spans="1:16" ht="12.75">
      <c r="A22" s="24" t="s">
        <v>48</v>
      </c>
      <c s="29" t="s">
        <v>35</v>
      </c>
      <c s="29" t="s">
        <v>182</v>
      </c>
      <c s="24" t="s">
        <v>561</v>
      </c>
      <c s="30" t="s">
        <v>183</v>
      </c>
      <c s="31" t="s">
        <v>184</v>
      </c>
      <c s="32">
        <v>3.538</v>
      </c>
      <c s="33">
        <v>0</v>
      </c>
      <c s="33">
        <f>ROUND(ROUND(H22,2)*ROUND(G22,3),2)</f>
      </c>
      <c r="O22">
        <f>(I22*21)/100</f>
      </c>
      <c t="s">
        <v>26</v>
      </c>
    </row>
    <row r="23" spans="1:5" ht="12.75">
      <c r="A23" s="34" t="s">
        <v>53</v>
      </c>
      <c r="E23" s="35" t="s">
        <v>562</v>
      </c>
    </row>
    <row r="24" spans="1:5" ht="12.75">
      <c r="A24" s="36" t="s">
        <v>55</v>
      </c>
      <c r="E24" s="37" t="s">
        <v>956</v>
      </c>
    </row>
    <row r="25" spans="1:5" ht="25.5">
      <c r="A25" t="s">
        <v>56</v>
      </c>
      <c r="E25" s="35" t="s">
        <v>187</v>
      </c>
    </row>
    <row r="26" spans="1:16" ht="12.75">
      <c r="A26" s="24" t="s">
        <v>48</v>
      </c>
      <c s="29" t="s">
        <v>37</v>
      </c>
      <c s="29" t="s">
        <v>957</v>
      </c>
      <c s="24" t="s">
        <v>50</v>
      </c>
      <c s="30" t="s">
        <v>958</v>
      </c>
      <c s="31" t="s">
        <v>240</v>
      </c>
      <c s="32">
        <v>72</v>
      </c>
      <c s="33">
        <v>0</v>
      </c>
      <c s="33">
        <f>ROUND(ROUND(H26,2)*ROUND(G26,3),2)</f>
      </c>
      <c r="O26">
        <f>(I26*21)/100</f>
      </c>
      <c t="s">
        <v>26</v>
      </c>
    </row>
    <row r="27" spans="1:5" ht="25.5">
      <c r="A27" s="34" t="s">
        <v>53</v>
      </c>
      <c r="E27" s="35" t="s">
        <v>959</v>
      </c>
    </row>
    <row r="28" spans="1:5" ht="12.75">
      <c r="A28" s="36" t="s">
        <v>55</v>
      </c>
      <c r="E28" s="37" t="s">
        <v>960</v>
      </c>
    </row>
    <row r="29" spans="1:5" ht="12.75">
      <c r="A29" t="s">
        <v>56</v>
      </c>
      <c r="E29" s="35" t="s">
        <v>75</v>
      </c>
    </row>
    <row r="30" spans="1:16" ht="12.75">
      <c r="A30" s="24" t="s">
        <v>48</v>
      </c>
      <c s="29" t="s">
        <v>39</v>
      </c>
      <c s="29" t="s">
        <v>564</v>
      </c>
      <c s="24" t="s">
        <v>50</v>
      </c>
      <c s="30" t="s">
        <v>565</v>
      </c>
      <c s="31" t="s">
        <v>566</v>
      </c>
      <c s="32">
        <v>1</v>
      </c>
      <c s="33">
        <v>0</v>
      </c>
      <c s="33">
        <f>ROUND(ROUND(H30,2)*ROUND(G30,3),2)</f>
      </c>
      <c r="O30">
        <f>(I30*21)/100</f>
      </c>
      <c t="s">
        <v>26</v>
      </c>
    </row>
    <row r="31" spans="1:5" ht="25.5">
      <c r="A31" s="34" t="s">
        <v>53</v>
      </c>
      <c r="E31" s="35" t="s">
        <v>961</v>
      </c>
    </row>
    <row r="32" spans="1:5" ht="12.75">
      <c r="A32" s="36" t="s">
        <v>55</v>
      </c>
      <c r="E32" s="37" t="s">
        <v>50</v>
      </c>
    </row>
    <row r="33" spans="1:5" ht="12.75">
      <c r="A33" t="s">
        <v>56</v>
      </c>
      <c r="E33" s="35" t="s">
        <v>84</v>
      </c>
    </row>
    <row r="34" spans="1:18" ht="12.75" customHeight="1">
      <c r="A34" s="6" t="s">
        <v>45</v>
      </c>
      <c s="6"/>
      <c s="39" t="s">
        <v>31</v>
      </c>
      <c s="6"/>
      <c s="27" t="s">
        <v>194</v>
      </c>
      <c s="6"/>
      <c s="6"/>
      <c s="6"/>
      <c s="40">
        <f>0+Q34</f>
      </c>
      <c r="O34">
        <f>0+R34</f>
      </c>
      <c r="Q34">
        <f>0+I35+I39+I43+I47+I51+I55+I59+I63+I67+I71+I75+I79+I83+I87+I91+I95+I99+I103+I107+I111+I115+I119+I123+I127</f>
      </c>
      <c>
        <f>0+O35+O39+O43+O47+O51+O55+O59+O63+O67+O71+O75+O79+O83+O87+O91+O95+O99+O103+O107+O111+O115+O119+O123+O127</f>
      </c>
    </row>
    <row r="35" spans="1:16" ht="25.5">
      <c r="A35" s="24" t="s">
        <v>48</v>
      </c>
      <c s="29" t="s">
        <v>76</v>
      </c>
      <c s="29" t="s">
        <v>962</v>
      </c>
      <c s="24" t="s">
        <v>50</v>
      </c>
      <c s="30" t="s">
        <v>963</v>
      </c>
      <c s="31" t="s">
        <v>147</v>
      </c>
      <c s="32">
        <v>3.645</v>
      </c>
      <c s="33">
        <v>0</v>
      </c>
      <c s="33">
        <f>ROUND(ROUND(H35,2)*ROUND(G35,3),2)</f>
      </c>
      <c r="O35">
        <f>(I35*21)/100</f>
      </c>
      <c t="s">
        <v>26</v>
      </c>
    </row>
    <row r="36" spans="1:5" ht="12.75">
      <c r="A36" s="34" t="s">
        <v>53</v>
      </c>
      <c r="E36" s="35" t="s">
        <v>964</v>
      </c>
    </row>
    <row r="37" spans="1:5" ht="12.75">
      <c r="A37" s="36" t="s">
        <v>55</v>
      </c>
      <c r="E37" s="37" t="s">
        <v>965</v>
      </c>
    </row>
    <row r="38" spans="1:5" ht="63.75">
      <c r="A38" t="s">
        <v>56</v>
      </c>
      <c r="E38" s="35" t="s">
        <v>199</v>
      </c>
    </row>
    <row r="39" spans="1:16" ht="12.75">
      <c r="A39" s="24" t="s">
        <v>48</v>
      </c>
      <c s="29" t="s">
        <v>113</v>
      </c>
      <c s="29" t="s">
        <v>568</v>
      </c>
      <c s="24" t="s">
        <v>50</v>
      </c>
      <c s="30" t="s">
        <v>569</v>
      </c>
      <c s="31" t="s">
        <v>147</v>
      </c>
      <c s="32">
        <v>28.8</v>
      </c>
      <c s="33">
        <v>0</v>
      </c>
      <c s="33">
        <f>ROUND(ROUND(H39,2)*ROUND(G39,3),2)</f>
      </c>
      <c r="O39">
        <f>(I39*21)/100</f>
      </c>
      <c t="s">
        <v>26</v>
      </c>
    </row>
    <row r="40" spans="1:5" ht="25.5">
      <c r="A40" s="34" t="s">
        <v>53</v>
      </c>
      <c r="E40" s="35" t="s">
        <v>570</v>
      </c>
    </row>
    <row r="41" spans="1:5" ht="12.75">
      <c r="A41" s="36" t="s">
        <v>55</v>
      </c>
      <c r="E41" s="37" t="s">
        <v>966</v>
      </c>
    </row>
    <row r="42" spans="1:5" ht="63.75">
      <c r="A42" t="s">
        <v>56</v>
      </c>
      <c r="E42" s="35" t="s">
        <v>199</v>
      </c>
    </row>
    <row r="43" spans="1:16" ht="12.75">
      <c r="A43" s="24" t="s">
        <v>48</v>
      </c>
      <c s="29" t="s">
        <v>42</v>
      </c>
      <c s="29" t="s">
        <v>967</v>
      </c>
      <c s="24" t="s">
        <v>50</v>
      </c>
      <c s="30" t="s">
        <v>968</v>
      </c>
      <c s="31" t="s">
        <v>147</v>
      </c>
      <c s="32">
        <v>1.72</v>
      </c>
      <c s="33">
        <v>0</v>
      </c>
      <c s="33">
        <f>ROUND(ROUND(H43,2)*ROUND(G43,3),2)</f>
      </c>
      <c r="O43">
        <f>(I43*21)/100</f>
      </c>
      <c t="s">
        <v>26</v>
      </c>
    </row>
    <row r="44" spans="1:5" ht="25.5">
      <c r="A44" s="34" t="s">
        <v>53</v>
      </c>
      <c r="E44" s="35" t="s">
        <v>969</v>
      </c>
    </row>
    <row r="45" spans="1:5" ht="12.75">
      <c r="A45" s="36" t="s">
        <v>55</v>
      </c>
      <c r="E45" s="37" t="s">
        <v>970</v>
      </c>
    </row>
    <row r="46" spans="1:5" ht="63.75">
      <c r="A46" t="s">
        <v>56</v>
      </c>
      <c r="E46" s="35" t="s">
        <v>199</v>
      </c>
    </row>
    <row r="47" spans="1:16" ht="25.5">
      <c r="A47" s="24" t="s">
        <v>48</v>
      </c>
      <c s="29" t="s">
        <v>44</v>
      </c>
      <c s="29" t="s">
        <v>572</v>
      </c>
      <c s="24" t="s">
        <v>91</v>
      </c>
      <c s="30" t="s">
        <v>573</v>
      </c>
      <c s="31" t="s">
        <v>147</v>
      </c>
      <c s="32">
        <v>31.389</v>
      </c>
      <c s="33">
        <v>0</v>
      </c>
      <c s="33">
        <f>ROUND(ROUND(H47,2)*ROUND(G47,3),2)</f>
      </c>
      <c r="O47">
        <f>(I47*21)/100</f>
      </c>
      <c t="s">
        <v>26</v>
      </c>
    </row>
    <row r="48" spans="1:5" ht="12.75">
      <c r="A48" s="34" t="s">
        <v>53</v>
      </c>
      <c r="E48" s="35" t="s">
        <v>971</v>
      </c>
    </row>
    <row r="49" spans="1:5" ht="12.75">
      <c r="A49" s="36" t="s">
        <v>55</v>
      </c>
      <c r="E49" s="37" t="s">
        <v>972</v>
      </c>
    </row>
    <row r="50" spans="1:5" ht="63.75">
      <c r="A50" t="s">
        <v>56</v>
      </c>
      <c r="E50" s="35" t="s">
        <v>199</v>
      </c>
    </row>
    <row r="51" spans="1:16" ht="25.5">
      <c r="A51" s="24" t="s">
        <v>48</v>
      </c>
      <c s="29" t="s">
        <v>89</v>
      </c>
      <c s="29" t="s">
        <v>572</v>
      </c>
      <c s="24" t="s">
        <v>95</v>
      </c>
      <c s="30" t="s">
        <v>573</v>
      </c>
      <c s="31" t="s">
        <v>147</v>
      </c>
      <c s="32">
        <v>11.52</v>
      </c>
      <c s="33">
        <v>0</v>
      </c>
      <c s="33">
        <f>ROUND(ROUND(H51,2)*ROUND(G51,3),2)</f>
      </c>
      <c r="O51">
        <f>(I51*21)/100</f>
      </c>
      <c t="s">
        <v>26</v>
      </c>
    </row>
    <row r="52" spans="1:5" ht="12.75">
      <c r="A52" s="34" t="s">
        <v>53</v>
      </c>
      <c r="E52" s="35" t="s">
        <v>576</v>
      </c>
    </row>
    <row r="53" spans="1:5" ht="12.75">
      <c r="A53" s="36" t="s">
        <v>55</v>
      </c>
      <c r="E53" s="37" t="s">
        <v>973</v>
      </c>
    </row>
    <row r="54" spans="1:5" ht="63.75">
      <c r="A54" t="s">
        <v>56</v>
      </c>
      <c r="E54" s="35" t="s">
        <v>199</v>
      </c>
    </row>
    <row r="55" spans="1:16" ht="25.5">
      <c r="A55" s="24" t="s">
        <v>48</v>
      </c>
      <c s="29" t="s">
        <v>94</v>
      </c>
      <c s="29" t="s">
        <v>582</v>
      </c>
      <c s="24" t="s">
        <v>91</v>
      </c>
      <c s="30" t="s">
        <v>583</v>
      </c>
      <c s="31" t="s">
        <v>218</v>
      </c>
      <c s="32">
        <v>20</v>
      </c>
      <c s="33">
        <v>0</v>
      </c>
      <c s="33">
        <f>ROUND(ROUND(H55,2)*ROUND(G55,3),2)</f>
      </c>
      <c r="O55">
        <f>(I55*21)/100</f>
      </c>
      <c t="s">
        <v>26</v>
      </c>
    </row>
    <row r="56" spans="1:5" ht="25.5">
      <c r="A56" s="34" t="s">
        <v>53</v>
      </c>
      <c r="E56" s="35" t="s">
        <v>974</v>
      </c>
    </row>
    <row r="57" spans="1:5" ht="12.75">
      <c r="A57" s="36" t="s">
        <v>55</v>
      </c>
      <c r="E57" s="37" t="s">
        <v>975</v>
      </c>
    </row>
    <row r="58" spans="1:5" ht="63.75">
      <c r="A58" t="s">
        <v>56</v>
      </c>
      <c r="E58" s="35" t="s">
        <v>585</v>
      </c>
    </row>
    <row r="59" spans="1:16" ht="25.5">
      <c r="A59" s="24" t="s">
        <v>48</v>
      </c>
      <c s="29" t="s">
        <v>97</v>
      </c>
      <c s="29" t="s">
        <v>582</v>
      </c>
      <c s="24" t="s">
        <v>95</v>
      </c>
      <c s="30" t="s">
        <v>583</v>
      </c>
      <c s="31" t="s">
        <v>218</v>
      </c>
      <c s="32">
        <v>24</v>
      </c>
      <c s="33">
        <v>0</v>
      </c>
      <c s="33">
        <f>ROUND(ROUND(H59,2)*ROUND(G59,3),2)</f>
      </c>
      <c r="O59">
        <f>(I59*21)/100</f>
      </c>
      <c t="s">
        <v>26</v>
      </c>
    </row>
    <row r="60" spans="1:5" ht="12.75">
      <c r="A60" s="34" t="s">
        <v>53</v>
      </c>
      <c r="E60" s="35" t="s">
        <v>976</v>
      </c>
    </row>
    <row r="61" spans="1:5" ht="12.75">
      <c r="A61" s="36" t="s">
        <v>55</v>
      </c>
      <c r="E61" s="37" t="s">
        <v>977</v>
      </c>
    </row>
    <row r="62" spans="1:5" ht="63.75">
      <c r="A62" t="s">
        <v>56</v>
      </c>
      <c r="E62" s="35" t="s">
        <v>585</v>
      </c>
    </row>
    <row r="63" spans="1:16" ht="25.5">
      <c r="A63" s="24" t="s">
        <v>48</v>
      </c>
      <c s="29" t="s">
        <v>101</v>
      </c>
      <c s="29" t="s">
        <v>586</v>
      </c>
      <c s="24" t="s">
        <v>50</v>
      </c>
      <c s="30" t="s">
        <v>587</v>
      </c>
      <c s="31" t="s">
        <v>588</v>
      </c>
      <c s="32">
        <v>33.12</v>
      </c>
      <c s="33">
        <v>0</v>
      </c>
      <c s="33">
        <f>ROUND(ROUND(H63,2)*ROUND(G63,3),2)</f>
      </c>
      <c r="O63">
        <f>(I63*21)/100</f>
      </c>
      <c t="s">
        <v>26</v>
      </c>
    </row>
    <row r="64" spans="1:5" ht="12.75">
      <c r="A64" s="34" t="s">
        <v>53</v>
      </c>
      <c r="E64" s="35" t="s">
        <v>978</v>
      </c>
    </row>
    <row r="65" spans="1:5" ht="12.75">
      <c r="A65" s="36" t="s">
        <v>55</v>
      </c>
      <c r="E65" s="37" t="s">
        <v>979</v>
      </c>
    </row>
    <row r="66" spans="1:5" ht="25.5">
      <c r="A66" t="s">
        <v>56</v>
      </c>
      <c r="E66" s="35" t="s">
        <v>591</v>
      </c>
    </row>
    <row r="67" spans="1:16" ht="12.75">
      <c r="A67" s="24" t="s">
        <v>48</v>
      </c>
      <c s="29" t="s">
        <v>108</v>
      </c>
      <c s="29" t="s">
        <v>980</v>
      </c>
      <c s="24" t="s">
        <v>50</v>
      </c>
      <c s="30" t="s">
        <v>981</v>
      </c>
      <c s="31" t="s">
        <v>218</v>
      </c>
      <c s="32">
        <v>74</v>
      </c>
      <c s="33">
        <v>0</v>
      </c>
      <c s="33">
        <f>ROUND(ROUND(H67,2)*ROUND(G67,3),2)</f>
      </c>
      <c r="O67">
        <f>(I67*21)/100</f>
      </c>
      <c t="s">
        <v>26</v>
      </c>
    </row>
    <row r="68" spans="1:5" ht="12.75">
      <c r="A68" s="34" t="s">
        <v>53</v>
      </c>
      <c r="E68" s="35" t="s">
        <v>982</v>
      </c>
    </row>
    <row r="69" spans="1:5" ht="12.75">
      <c r="A69" s="36" t="s">
        <v>55</v>
      </c>
      <c r="E69" s="37" t="s">
        <v>983</v>
      </c>
    </row>
    <row r="70" spans="1:5" ht="63.75">
      <c r="A70" t="s">
        <v>56</v>
      </c>
      <c r="E70" s="35" t="s">
        <v>585</v>
      </c>
    </row>
    <row r="71" spans="1:16" ht="12.75">
      <c r="A71" s="24" t="s">
        <v>48</v>
      </c>
      <c s="29" t="s">
        <v>117</v>
      </c>
      <c s="29" t="s">
        <v>984</v>
      </c>
      <c s="24" t="s">
        <v>50</v>
      </c>
      <c s="30" t="s">
        <v>985</v>
      </c>
      <c s="31" t="s">
        <v>588</v>
      </c>
      <c s="32">
        <v>170.2</v>
      </c>
      <c s="33">
        <v>0</v>
      </c>
      <c s="33">
        <f>ROUND(ROUND(H71,2)*ROUND(G71,3),2)</f>
      </c>
      <c r="O71">
        <f>(I71*21)/100</f>
      </c>
      <c t="s">
        <v>26</v>
      </c>
    </row>
    <row r="72" spans="1:5" ht="12.75">
      <c r="A72" s="34" t="s">
        <v>53</v>
      </c>
      <c r="E72" s="35" t="s">
        <v>986</v>
      </c>
    </row>
    <row r="73" spans="1:5" ht="12.75">
      <c r="A73" s="36" t="s">
        <v>55</v>
      </c>
      <c r="E73" s="37" t="s">
        <v>987</v>
      </c>
    </row>
    <row r="74" spans="1:5" ht="25.5">
      <c r="A74" t="s">
        <v>56</v>
      </c>
      <c r="E74" s="35" t="s">
        <v>591</v>
      </c>
    </row>
    <row r="75" spans="1:16" ht="12.75">
      <c r="A75" s="24" t="s">
        <v>48</v>
      </c>
      <c s="29" t="s">
        <v>121</v>
      </c>
      <c s="29" t="s">
        <v>600</v>
      </c>
      <c s="24" t="s">
        <v>50</v>
      </c>
      <c s="30" t="s">
        <v>601</v>
      </c>
      <c s="31" t="s">
        <v>147</v>
      </c>
      <c s="32">
        <v>33.548</v>
      </c>
      <c s="33">
        <v>0</v>
      </c>
      <c s="33">
        <f>ROUND(ROUND(H75,2)*ROUND(G75,3),2)</f>
      </c>
      <c r="O75">
        <f>(I75*21)/100</f>
      </c>
      <c t="s">
        <v>26</v>
      </c>
    </row>
    <row r="76" spans="1:5" ht="12.75">
      <c r="A76" s="34" t="s">
        <v>53</v>
      </c>
      <c r="E76" s="35" t="s">
        <v>602</v>
      </c>
    </row>
    <row r="77" spans="1:5" ht="12.75">
      <c r="A77" s="36" t="s">
        <v>55</v>
      </c>
      <c r="E77" s="37" t="s">
        <v>988</v>
      </c>
    </row>
    <row r="78" spans="1:5" ht="38.25">
      <c r="A78" t="s">
        <v>56</v>
      </c>
      <c r="E78" s="35" t="s">
        <v>604</v>
      </c>
    </row>
    <row r="79" spans="1:16" ht="12.75">
      <c r="A79" s="24" t="s">
        <v>48</v>
      </c>
      <c s="29" t="s">
        <v>126</v>
      </c>
      <c s="29" t="s">
        <v>605</v>
      </c>
      <c s="24" t="s">
        <v>50</v>
      </c>
      <c s="30" t="s">
        <v>606</v>
      </c>
      <c s="31" t="s">
        <v>147</v>
      </c>
      <c s="32">
        <v>7.6</v>
      </c>
      <c s="33">
        <v>0</v>
      </c>
      <c s="33">
        <f>ROUND(ROUND(H79,2)*ROUND(G79,3),2)</f>
      </c>
      <c r="O79">
        <f>(I79*21)/100</f>
      </c>
      <c t="s">
        <v>26</v>
      </c>
    </row>
    <row r="80" spans="1:5" ht="25.5">
      <c r="A80" s="34" t="s">
        <v>53</v>
      </c>
      <c r="E80" s="35" t="s">
        <v>989</v>
      </c>
    </row>
    <row r="81" spans="1:5" ht="12.75">
      <c r="A81" s="36" t="s">
        <v>55</v>
      </c>
      <c r="E81" s="37" t="s">
        <v>990</v>
      </c>
    </row>
    <row r="82" spans="1:5" ht="369.75">
      <c r="A82" t="s">
        <v>56</v>
      </c>
      <c r="E82" s="35" t="s">
        <v>237</v>
      </c>
    </row>
    <row r="83" spans="1:16" ht="12.75">
      <c r="A83" s="24" t="s">
        <v>48</v>
      </c>
      <c s="29" t="s">
        <v>131</v>
      </c>
      <c s="29" t="s">
        <v>613</v>
      </c>
      <c s="24" t="s">
        <v>91</v>
      </c>
      <c s="30" t="s">
        <v>614</v>
      </c>
      <c s="31" t="s">
        <v>147</v>
      </c>
      <c s="32">
        <v>72.312</v>
      </c>
      <c s="33">
        <v>0</v>
      </c>
      <c s="33">
        <f>ROUND(ROUND(H83,2)*ROUND(G83,3),2)</f>
      </c>
      <c r="O83">
        <f>(I83*21)/100</f>
      </c>
      <c t="s">
        <v>26</v>
      </c>
    </row>
    <row r="84" spans="1:5" ht="12.75">
      <c r="A84" s="34" t="s">
        <v>53</v>
      </c>
      <c r="E84" s="35" t="s">
        <v>615</v>
      </c>
    </row>
    <row r="85" spans="1:5" ht="12.75">
      <c r="A85" s="36" t="s">
        <v>55</v>
      </c>
      <c r="E85" s="37" t="s">
        <v>991</v>
      </c>
    </row>
    <row r="86" spans="1:5" ht="318.75">
      <c r="A86" t="s">
        <v>56</v>
      </c>
      <c r="E86" s="35" t="s">
        <v>253</v>
      </c>
    </row>
    <row r="87" spans="1:16" ht="12.75">
      <c r="A87" s="24" t="s">
        <v>48</v>
      </c>
      <c s="29" t="s">
        <v>263</v>
      </c>
      <c s="29" t="s">
        <v>613</v>
      </c>
      <c s="24" t="s">
        <v>95</v>
      </c>
      <c s="30" t="s">
        <v>614</v>
      </c>
      <c s="31" t="s">
        <v>147</v>
      </c>
      <c s="32">
        <v>35.949</v>
      </c>
      <c s="33">
        <v>0</v>
      </c>
      <c s="33">
        <f>ROUND(ROUND(H87,2)*ROUND(G87,3),2)</f>
      </c>
      <c r="O87">
        <f>(I87*21)/100</f>
      </c>
      <c t="s">
        <v>26</v>
      </c>
    </row>
    <row r="88" spans="1:5" ht="25.5">
      <c r="A88" s="34" t="s">
        <v>53</v>
      </c>
      <c r="E88" s="35" t="s">
        <v>992</v>
      </c>
    </row>
    <row r="89" spans="1:5" ht="12.75">
      <c r="A89" s="36" t="s">
        <v>55</v>
      </c>
      <c r="E89" s="37" t="s">
        <v>993</v>
      </c>
    </row>
    <row r="90" spans="1:5" ht="318.75">
      <c r="A90" t="s">
        <v>56</v>
      </c>
      <c r="E90" s="35" t="s">
        <v>253</v>
      </c>
    </row>
    <row r="91" spans="1:16" ht="12.75">
      <c r="A91" s="24" t="s">
        <v>48</v>
      </c>
      <c s="29" t="s">
        <v>135</v>
      </c>
      <c s="29" t="s">
        <v>268</v>
      </c>
      <c s="24" t="s">
        <v>91</v>
      </c>
      <c s="30" t="s">
        <v>269</v>
      </c>
      <c s="31" t="s">
        <v>147</v>
      </c>
      <c s="32">
        <v>5.922</v>
      </c>
      <c s="33">
        <v>0</v>
      </c>
      <c s="33">
        <f>ROUND(ROUND(H91,2)*ROUND(G91,3),2)</f>
      </c>
      <c r="O91">
        <f>(I91*21)/100</f>
      </c>
      <c t="s">
        <v>26</v>
      </c>
    </row>
    <row r="92" spans="1:5" ht="12.75">
      <c r="A92" s="34" t="s">
        <v>53</v>
      </c>
      <c r="E92" s="35" t="s">
        <v>619</v>
      </c>
    </row>
    <row r="93" spans="1:5" ht="12.75">
      <c r="A93" s="36" t="s">
        <v>55</v>
      </c>
      <c r="E93" s="37" t="s">
        <v>994</v>
      </c>
    </row>
    <row r="94" spans="1:5" ht="229.5">
      <c r="A94" t="s">
        <v>56</v>
      </c>
      <c r="E94" s="35" t="s">
        <v>272</v>
      </c>
    </row>
    <row r="95" spans="1:16" ht="12.75">
      <c r="A95" s="24" t="s">
        <v>48</v>
      </c>
      <c s="29" t="s">
        <v>140</v>
      </c>
      <c s="29" t="s">
        <v>268</v>
      </c>
      <c s="24" t="s">
        <v>95</v>
      </c>
      <c s="30" t="s">
        <v>269</v>
      </c>
      <c s="31" t="s">
        <v>147</v>
      </c>
      <c s="32">
        <v>17.43</v>
      </c>
      <c s="33">
        <v>0</v>
      </c>
      <c s="33">
        <f>ROUND(ROUND(H95,2)*ROUND(G95,3),2)</f>
      </c>
      <c r="O95">
        <f>(I95*21)/100</f>
      </c>
      <c t="s">
        <v>26</v>
      </c>
    </row>
    <row r="96" spans="1:5" ht="25.5">
      <c r="A96" s="34" t="s">
        <v>53</v>
      </c>
      <c r="E96" s="35" t="s">
        <v>621</v>
      </c>
    </row>
    <row r="97" spans="1:5" ht="12.75">
      <c r="A97" s="36" t="s">
        <v>55</v>
      </c>
      <c r="E97" s="37" t="s">
        <v>995</v>
      </c>
    </row>
    <row r="98" spans="1:5" ht="229.5">
      <c r="A98" t="s">
        <v>56</v>
      </c>
      <c r="E98" s="35" t="s">
        <v>272</v>
      </c>
    </row>
    <row r="99" spans="1:16" ht="12.75">
      <c r="A99" s="24" t="s">
        <v>48</v>
      </c>
      <c s="29" t="s">
        <v>144</v>
      </c>
      <c s="29" t="s">
        <v>268</v>
      </c>
      <c s="24" t="s">
        <v>173</v>
      </c>
      <c s="30" t="s">
        <v>269</v>
      </c>
      <c s="31" t="s">
        <v>147</v>
      </c>
      <c s="32">
        <v>16.982</v>
      </c>
      <c s="33">
        <v>0</v>
      </c>
      <c s="33">
        <f>ROUND(ROUND(H99,2)*ROUND(G99,3),2)</f>
      </c>
      <c r="O99">
        <f>(I99*21)/100</f>
      </c>
      <c t="s">
        <v>26</v>
      </c>
    </row>
    <row r="100" spans="1:5" ht="12.75">
      <c r="A100" s="34" t="s">
        <v>53</v>
      </c>
      <c r="E100" s="35" t="s">
        <v>996</v>
      </c>
    </row>
    <row r="101" spans="1:5" ht="12.75">
      <c r="A101" s="36" t="s">
        <v>55</v>
      </c>
      <c r="E101" s="37" t="s">
        <v>997</v>
      </c>
    </row>
    <row r="102" spans="1:5" ht="229.5">
      <c r="A102" t="s">
        <v>56</v>
      </c>
      <c r="E102" s="35" t="s">
        <v>272</v>
      </c>
    </row>
    <row r="103" spans="1:16" ht="12.75">
      <c r="A103" s="24" t="s">
        <v>48</v>
      </c>
      <c s="29" t="s">
        <v>151</v>
      </c>
      <c s="29" t="s">
        <v>623</v>
      </c>
      <c s="24" t="s">
        <v>91</v>
      </c>
      <c s="30" t="s">
        <v>624</v>
      </c>
      <c s="31" t="s">
        <v>147</v>
      </c>
      <c s="32">
        <v>95.625</v>
      </c>
      <c s="33">
        <v>0</v>
      </c>
      <c s="33">
        <f>ROUND(ROUND(H103,2)*ROUND(G103,3),2)</f>
      </c>
      <c r="O103">
        <f>(I103*21)/100</f>
      </c>
      <c t="s">
        <v>26</v>
      </c>
    </row>
    <row r="104" spans="1:5" ht="25.5">
      <c r="A104" s="34" t="s">
        <v>53</v>
      </c>
      <c r="E104" s="35" t="s">
        <v>998</v>
      </c>
    </row>
    <row r="105" spans="1:5" ht="12.75">
      <c r="A105" s="36" t="s">
        <v>55</v>
      </c>
      <c r="E105" s="37" t="s">
        <v>999</v>
      </c>
    </row>
    <row r="106" spans="1:5" ht="267.75">
      <c r="A106" t="s">
        <v>56</v>
      </c>
      <c r="E106" s="35" t="s">
        <v>627</v>
      </c>
    </row>
    <row r="107" spans="1:16" ht="12.75">
      <c r="A107" s="24" t="s">
        <v>48</v>
      </c>
      <c s="29" t="s">
        <v>285</v>
      </c>
      <c s="29" t="s">
        <v>623</v>
      </c>
      <c s="24" t="s">
        <v>95</v>
      </c>
      <c s="30" t="s">
        <v>624</v>
      </c>
      <c s="31" t="s">
        <v>147</v>
      </c>
      <c s="32">
        <v>97.875</v>
      </c>
      <c s="33">
        <v>0</v>
      </c>
      <c s="33">
        <f>ROUND(ROUND(H107,2)*ROUND(G107,3),2)</f>
      </c>
      <c r="O107">
        <f>(I107*21)/100</f>
      </c>
      <c t="s">
        <v>26</v>
      </c>
    </row>
    <row r="108" spans="1:5" ht="25.5">
      <c r="A108" s="34" t="s">
        <v>53</v>
      </c>
      <c r="E108" s="35" t="s">
        <v>1000</v>
      </c>
    </row>
    <row r="109" spans="1:5" ht="12.75">
      <c r="A109" s="36" t="s">
        <v>55</v>
      </c>
      <c r="E109" s="37" t="s">
        <v>1001</v>
      </c>
    </row>
    <row r="110" spans="1:5" ht="267.75">
      <c r="A110" t="s">
        <v>56</v>
      </c>
      <c r="E110" s="35" t="s">
        <v>627</v>
      </c>
    </row>
    <row r="111" spans="1:16" ht="12.75">
      <c r="A111" s="24" t="s">
        <v>48</v>
      </c>
      <c s="29" t="s">
        <v>291</v>
      </c>
      <c s="29" t="s">
        <v>628</v>
      </c>
      <c s="24" t="s">
        <v>50</v>
      </c>
      <c s="30" t="s">
        <v>629</v>
      </c>
      <c s="31" t="s">
        <v>240</v>
      </c>
      <c s="32">
        <v>224</v>
      </c>
      <c s="33">
        <v>0</v>
      </c>
      <c s="33">
        <f>ROUND(ROUND(H111,2)*ROUND(G111,3),2)</f>
      </c>
      <c r="O111">
        <f>(I111*21)/100</f>
      </c>
      <c t="s">
        <v>26</v>
      </c>
    </row>
    <row r="112" spans="1:5" ht="12.75">
      <c r="A112" s="34" t="s">
        <v>53</v>
      </c>
      <c r="E112" s="35" t="s">
        <v>630</v>
      </c>
    </row>
    <row r="113" spans="1:5" ht="12.75">
      <c r="A113" s="36" t="s">
        <v>55</v>
      </c>
      <c r="E113" s="37" t="s">
        <v>50</v>
      </c>
    </row>
    <row r="114" spans="1:5" ht="38.25">
      <c r="A114" t="s">
        <v>56</v>
      </c>
      <c r="E114" s="35" t="s">
        <v>631</v>
      </c>
    </row>
    <row r="115" spans="1:16" ht="12.75">
      <c r="A115" s="24" t="s">
        <v>48</v>
      </c>
      <c s="29" t="s">
        <v>297</v>
      </c>
      <c s="29" t="s">
        <v>275</v>
      </c>
      <c s="24" t="s">
        <v>50</v>
      </c>
      <c s="30" t="s">
        <v>276</v>
      </c>
      <c s="31" t="s">
        <v>240</v>
      </c>
      <c s="32">
        <v>92.6</v>
      </c>
      <c s="33">
        <v>0</v>
      </c>
      <c s="33">
        <f>ROUND(ROUND(H115,2)*ROUND(G115,3),2)</f>
      </c>
      <c r="O115">
        <f>(I115*21)/100</f>
      </c>
      <c t="s">
        <v>26</v>
      </c>
    </row>
    <row r="116" spans="1:5" ht="12.75">
      <c r="A116" s="34" t="s">
        <v>53</v>
      </c>
      <c r="E116" s="35" t="s">
        <v>1002</v>
      </c>
    </row>
    <row r="117" spans="1:5" ht="12.75">
      <c r="A117" s="36" t="s">
        <v>55</v>
      </c>
      <c r="E117" s="37" t="s">
        <v>1003</v>
      </c>
    </row>
    <row r="118" spans="1:5" ht="25.5">
      <c r="A118" t="s">
        <v>56</v>
      </c>
      <c r="E118" s="35" t="s">
        <v>278</v>
      </c>
    </row>
    <row r="119" spans="1:16" ht="12.75">
      <c r="A119" s="24" t="s">
        <v>48</v>
      </c>
      <c s="29" t="s">
        <v>304</v>
      </c>
      <c s="29" t="s">
        <v>634</v>
      </c>
      <c s="24" t="s">
        <v>50</v>
      </c>
      <c s="30" t="s">
        <v>635</v>
      </c>
      <c s="31" t="s">
        <v>240</v>
      </c>
      <c s="32">
        <v>224</v>
      </c>
      <c s="33">
        <v>0</v>
      </c>
      <c s="33">
        <f>ROUND(ROUND(H119,2)*ROUND(G119,3),2)</f>
      </c>
      <c r="O119">
        <f>(I119*21)/100</f>
      </c>
      <c t="s">
        <v>26</v>
      </c>
    </row>
    <row r="120" spans="1:5" ht="12.75">
      <c r="A120" s="34" t="s">
        <v>53</v>
      </c>
      <c r="E120" s="35" t="s">
        <v>636</v>
      </c>
    </row>
    <row r="121" spans="1:5" ht="12.75">
      <c r="A121" s="36" t="s">
        <v>55</v>
      </c>
      <c r="E121" s="37" t="s">
        <v>50</v>
      </c>
    </row>
    <row r="122" spans="1:5" ht="12.75">
      <c r="A122" t="s">
        <v>56</v>
      </c>
      <c r="E122" s="35" t="s">
        <v>637</v>
      </c>
    </row>
    <row r="123" spans="1:16" ht="12.75">
      <c r="A123" s="24" t="s">
        <v>48</v>
      </c>
      <c s="29" t="s">
        <v>310</v>
      </c>
      <c s="29" t="s">
        <v>638</v>
      </c>
      <c s="24" t="s">
        <v>50</v>
      </c>
      <c s="30" t="s">
        <v>639</v>
      </c>
      <c s="31" t="s">
        <v>240</v>
      </c>
      <c s="32">
        <v>224</v>
      </c>
      <c s="33">
        <v>0</v>
      </c>
      <c s="33">
        <f>ROUND(ROUND(H123,2)*ROUND(G123,3),2)</f>
      </c>
      <c r="O123">
        <f>(I123*21)/100</f>
      </c>
      <c t="s">
        <v>26</v>
      </c>
    </row>
    <row r="124" spans="1:5" ht="12.75">
      <c r="A124" s="34" t="s">
        <v>53</v>
      </c>
      <c r="E124" s="35" t="s">
        <v>50</v>
      </c>
    </row>
    <row r="125" spans="1:5" ht="12.75">
      <c r="A125" s="36" t="s">
        <v>55</v>
      </c>
      <c r="E125" s="37" t="s">
        <v>50</v>
      </c>
    </row>
    <row r="126" spans="1:5" ht="38.25">
      <c r="A126" t="s">
        <v>56</v>
      </c>
      <c r="E126" s="35" t="s">
        <v>640</v>
      </c>
    </row>
    <row r="127" spans="1:16" ht="12.75">
      <c r="A127" s="24" t="s">
        <v>48</v>
      </c>
      <c s="29" t="s">
        <v>315</v>
      </c>
      <c s="29" t="s">
        <v>641</v>
      </c>
      <c s="24" t="s">
        <v>50</v>
      </c>
      <c s="30" t="s">
        <v>642</v>
      </c>
      <c s="31" t="s">
        <v>240</v>
      </c>
      <c s="32">
        <v>224</v>
      </c>
      <c s="33">
        <v>0</v>
      </c>
      <c s="33">
        <f>ROUND(ROUND(H127,2)*ROUND(G127,3),2)</f>
      </c>
      <c r="O127">
        <f>(I127*21)/100</f>
      </c>
      <c t="s">
        <v>26</v>
      </c>
    </row>
    <row r="128" spans="1:5" ht="12.75">
      <c r="A128" s="34" t="s">
        <v>53</v>
      </c>
      <c r="E128" s="35" t="s">
        <v>643</v>
      </c>
    </row>
    <row r="129" spans="1:5" ht="12.75">
      <c r="A129" s="36" t="s">
        <v>55</v>
      </c>
      <c r="E129" s="37" t="s">
        <v>50</v>
      </c>
    </row>
    <row r="130" spans="1:5" ht="25.5">
      <c r="A130" t="s">
        <v>56</v>
      </c>
      <c r="E130" s="35" t="s">
        <v>644</v>
      </c>
    </row>
    <row r="131" spans="1:18" ht="12.75" customHeight="1">
      <c r="A131" s="6" t="s">
        <v>45</v>
      </c>
      <c s="6"/>
      <c s="39" t="s">
        <v>26</v>
      </c>
      <c s="6"/>
      <c s="27" t="s">
        <v>279</v>
      </c>
      <c s="6"/>
      <c s="6"/>
      <c s="6"/>
      <c s="40">
        <f>0+Q131</f>
      </c>
      <c r="O131">
        <f>0+R131</f>
      </c>
      <c r="Q131">
        <f>0+I132+I136+I140+I144+I148+I152+I156+I160+I164+I168</f>
      </c>
      <c>
        <f>0+O132+O136+O140+O144+O148+O152+O156+O160+O164+O168</f>
      </c>
    </row>
    <row r="132" spans="1:16" ht="12.75">
      <c r="A132" s="24" t="s">
        <v>48</v>
      </c>
      <c s="29" t="s">
        <v>318</v>
      </c>
      <c s="29" t="s">
        <v>645</v>
      </c>
      <c s="24" t="s">
        <v>50</v>
      </c>
      <c s="30" t="s">
        <v>646</v>
      </c>
      <c s="31" t="s">
        <v>218</v>
      </c>
      <c s="32">
        <v>20.6</v>
      </c>
      <c s="33">
        <v>0</v>
      </c>
      <c s="33">
        <f>ROUND(ROUND(H132,2)*ROUND(G132,3),2)</f>
      </c>
      <c r="O132">
        <f>(I132*21)/100</f>
      </c>
      <c t="s">
        <v>26</v>
      </c>
    </row>
    <row r="133" spans="1:5" ht="12.75">
      <c r="A133" s="34" t="s">
        <v>53</v>
      </c>
      <c r="E133" s="35" t="s">
        <v>647</v>
      </c>
    </row>
    <row r="134" spans="1:5" ht="12.75">
      <c r="A134" s="36" t="s">
        <v>55</v>
      </c>
      <c r="E134" s="37" t="s">
        <v>1004</v>
      </c>
    </row>
    <row r="135" spans="1:5" ht="165.75">
      <c r="A135" t="s">
        <v>56</v>
      </c>
      <c r="E135" s="35" t="s">
        <v>290</v>
      </c>
    </row>
    <row r="136" spans="1:16" ht="12.75">
      <c r="A136" s="24" t="s">
        <v>48</v>
      </c>
      <c s="29" t="s">
        <v>324</v>
      </c>
      <c s="29" t="s">
        <v>649</v>
      </c>
      <c s="24" t="s">
        <v>50</v>
      </c>
      <c s="30" t="s">
        <v>650</v>
      </c>
      <c s="31" t="s">
        <v>147</v>
      </c>
      <c s="32">
        <v>0.6</v>
      </c>
      <c s="33">
        <v>0</v>
      </c>
      <c s="33">
        <f>ROUND(ROUND(H136,2)*ROUND(G136,3),2)</f>
      </c>
      <c r="O136">
        <f>(I136*21)/100</f>
      </c>
      <c t="s">
        <v>26</v>
      </c>
    </row>
    <row r="137" spans="1:5" ht="12.75">
      <c r="A137" s="34" t="s">
        <v>53</v>
      </c>
      <c r="E137" s="35" t="s">
        <v>1005</v>
      </c>
    </row>
    <row r="138" spans="1:5" ht="12.75">
      <c r="A138" s="36" t="s">
        <v>55</v>
      </c>
      <c r="E138" s="37" t="s">
        <v>1006</v>
      </c>
    </row>
    <row r="139" spans="1:5" ht="51">
      <c r="A139" t="s">
        <v>56</v>
      </c>
      <c r="E139" s="35" t="s">
        <v>653</v>
      </c>
    </row>
    <row r="140" spans="1:16" ht="12.75">
      <c r="A140" s="24" t="s">
        <v>48</v>
      </c>
      <c s="29" t="s">
        <v>330</v>
      </c>
      <c s="29" t="s">
        <v>654</v>
      </c>
      <c s="24" t="s">
        <v>50</v>
      </c>
      <c s="30" t="s">
        <v>655</v>
      </c>
      <c s="31" t="s">
        <v>218</v>
      </c>
      <c s="32">
        <v>6.4</v>
      </c>
      <c s="33">
        <v>0</v>
      </c>
      <c s="33">
        <f>ROUND(ROUND(H140,2)*ROUND(G140,3),2)</f>
      </c>
      <c r="O140">
        <f>(I140*21)/100</f>
      </c>
      <c t="s">
        <v>26</v>
      </c>
    </row>
    <row r="141" spans="1:5" ht="12.75">
      <c r="A141" s="34" t="s">
        <v>53</v>
      </c>
      <c r="E141" s="35" t="s">
        <v>656</v>
      </c>
    </row>
    <row r="142" spans="1:5" ht="12.75">
      <c r="A142" s="36" t="s">
        <v>55</v>
      </c>
      <c r="E142" s="37" t="s">
        <v>1007</v>
      </c>
    </row>
    <row r="143" spans="1:5" ht="63.75">
      <c r="A143" t="s">
        <v>56</v>
      </c>
      <c r="E143" s="35" t="s">
        <v>658</v>
      </c>
    </row>
    <row r="144" spans="1:16" ht="25.5">
      <c r="A144" s="24" t="s">
        <v>48</v>
      </c>
      <c s="29" t="s">
        <v>336</v>
      </c>
      <c s="29" t="s">
        <v>659</v>
      </c>
      <c s="24" t="s">
        <v>50</v>
      </c>
      <c s="30" t="s">
        <v>660</v>
      </c>
      <c s="31" t="s">
        <v>218</v>
      </c>
      <c s="32">
        <v>6.8</v>
      </c>
      <c s="33">
        <v>0</v>
      </c>
      <c s="33">
        <f>ROUND(ROUND(H144,2)*ROUND(G144,3),2)</f>
      </c>
      <c r="O144">
        <f>(I144*21)/100</f>
      </c>
      <c t="s">
        <v>26</v>
      </c>
    </row>
    <row r="145" spans="1:5" ht="25.5">
      <c r="A145" s="34" t="s">
        <v>53</v>
      </c>
      <c r="E145" s="35" t="s">
        <v>1008</v>
      </c>
    </row>
    <row r="146" spans="1:5" ht="12.75">
      <c r="A146" s="36" t="s">
        <v>55</v>
      </c>
      <c r="E146" s="37" t="s">
        <v>1009</v>
      </c>
    </row>
    <row r="147" spans="1:5" ht="63.75">
      <c r="A147" t="s">
        <v>56</v>
      </c>
      <c r="E147" s="35" t="s">
        <v>658</v>
      </c>
    </row>
    <row r="148" spans="1:16" ht="12.75">
      <c r="A148" s="24" t="s">
        <v>48</v>
      </c>
      <c s="29" t="s">
        <v>342</v>
      </c>
      <c s="29" t="s">
        <v>662</v>
      </c>
      <c s="24" t="s">
        <v>50</v>
      </c>
      <c s="30" t="s">
        <v>663</v>
      </c>
      <c s="31" t="s">
        <v>218</v>
      </c>
      <c s="32">
        <v>540.8</v>
      </c>
      <c s="33">
        <v>0</v>
      </c>
      <c s="33">
        <f>ROUND(ROUND(H148,2)*ROUND(G148,3),2)</f>
      </c>
      <c r="O148">
        <f>(I148*21)/100</f>
      </c>
      <c t="s">
        <v>26</v>
      </c>
    </row>
    <row r="149" spans="1:5" ht="38.25">
      <c r="A149" s="34" t="s">
        <v>53</v>
      </c>
      <c r="E149" s="35" t="s">
        <v>1010</v>
      </c>
    </row>
    <row r="150" spans="1:5" ht="12.75">
      <c r="A150" s="36" t="s">
        <v>55</v>
      </c>
      <c r="E150" s="37" t="s">
        <v>1011</v>
      </c>
    </row>
    <row r="151" spans="1:5" ht="63.75">
      <c r="A151" t="s">
        <v>56</v>
      </c>
      <c r="E151" s="35" t="s">
        <v>658</v>
      </c>
    </row>
    <row r="152" spans="1:16" ht="25.5">
      <c r="A152" s="24" t="s">
        <v>48</v>
      </c>
      <c s="29" t="s">
        <v>345</v>
      </c>
      <c s="29" t="s">
        <v>666</v>
      </c>
      <c s="24" t="s">
        <v>50</v>
      </c>
      <c s="30" t="s">
        <v>667</v>
      </c>
      <c s="31" t="s">
        <v>87</v>
      </c>
      <c s="32">
        <v>2452</v>
      </c>
      <c s="33">
        <v>0</v>
      </c>
      <c s="33">
        <f>ROUND(ROUND(H152,2)*ROUND(G152,3),2)</f>
      </c>
      <c r="O152">
        <f>(I152*21)/100</f>
      </c>
      <c t="s">
        <v>26</v>
      </c>
    </row>
    <row r="153" spans="1:5" ht="38.25">
      <c r="A153" s="34" t="s">
        <v>53</v>
      </c>
      <c r="E153" s="35" t="s">
        <v>1012</v>
      </c>
    </row>
    <row r="154" spans="1:5" ht="12.75">
      <c r="A154" s="36" t="s">
        <v>55</v>
      </c>
      <c r="E154" s="37" t="s">
        <v>1013</v>
      </c>
    </row>
    <row r="155" spans="1:5" ht="63.75">
      <c r="A155" t="s">
        <v>56</v>
      </c>
      <c r="E155" s="35" t="s">
        <v>670</v>
      </c>
    </row>
    <row r="156" spans="1:16" ht="12.75">
      <c r="A156" s="24" t="s">
        <v>48</v>
      </c>
      <c s="29" t="s">
        <v>348</v>
      </c>
      <c s="29" t="s">
        <v>671</v>
      </c>
      <c s="24" t="s">
        <v>50</v>
      </c>
      <c s="30" t="s">
        <v>672</v>
      </c>
      <c s="31" t="s">
        <v>147</v>
      </c>
      <c s="32">
        <v>4.32</v>
      </c>
      <c s="33">
        <v>0</v>
      </c>
      <c s="33">
        <f>ROUND(ROUND(H156,2)*ROUND(G156,3),2)</f>
      </c>
      <c r="O156">
        <f>(I156*21)/100</f>
      </c>
      <c t="s">
        <v>26</v>
      </c>
    </row>
    <row r="157" spans="1:5" ht="25.5">
      <c r="A157" s="34" t="s">
        <v>53</v>
      </c>
      <c r="E157" s="35" t="s">
        <v>673</v>
      </c>
    </row>
    <row r="158" spans="1:5" ht="12.75">
      <c r="A158" s="36" t="s">
        <v>55</v>
      </c>
      <c r="E158" s="37" t="s">
        <v>1014</v>
      </c>
    </row>
    <row r="159" spans="1:5" ht="369.75">
      <c r="A159" t="s">
        <v>56</v>
      </c>
      <c r="E159" s="35" t="s">
        <v>302</v>
      </c>
    </row>
    <row r="160" spans="1:16" ht="12.75">
      <c r="A160" s="24" t="s">
        <v>48</v>
      </c>
      <c s="29" t="s">
        <v>354</v>
      </c>
      <c s="29" t="s">
        <v>675</v>
      </c>
      <c s="24" t="s">
        <v>50</v>
      </c>
      <c s="30" t="s">
        <v>676</v>
      </c>
      <c s="31" t="s">
        <v>184</v>
      </c>
      <c s="32">
        <v>0.346</v>
      </c>
      <c s="33">
        <v>0</v>
      </c>
      <c s="33">
        <f>ROUND(ROUND(H160,2)*ROUND(G160,3),2)</f>
      </c>
      <c r="O160">
        <f>(I160*21)/100</f>
      </c>
      <c t="s">
        <v>26</v>
      </c>
    </row>
    <row r="161" spans="1:5" ht="25.5">
      <c r="A161" s="34" t="s">
        <v>53</v>
      </c>
      <c r="E161" s="35" t="s">
        <v>677</v>
      </c>
    </row>
    <row r="162" spans="1:5" ht="12.75">
      <c r="A162" s="36" t="s">
        <v>55</v>
      </c>
      <c r="E162" s="37" t="s">
        <v>1015</v>
      </c>
    </row>
    <row r="163" spans="1:5" ht="280.5">
      <c r="A163" t="s">
        <v>56</v>
      </c>
      <c r="E163" s="35" t="s">
        <v>679</v>
      </c>
    </row>
    <row r="164" spans="1:16" ht="12.75">
      <c r="A164" s="24" t="s">
        <v>48</v>
      </c>
      <c s="29" t="s">
        <v>360</v>
      </c>
      <c s="29" t="s">
        <v>685</v>
      </c>
      <c s="24" t="s">
        <v>50</v>
      </c>
      <c s="30" t="s">
        <v>686</v>
      </c>
      <c s="31" t="s">
        <v>240</v>
      </c>
      <c s="32">
        <v>69</v>
      </c>
      <c s="33">
        <v>0</v>
      </c>
      <c s="33">
        <f>ROUND(ROUND(H164,2)*ROUND(G164,3),2)</f>
      </c>
      <c r="O164">
        <f>(I164*21)/100</f>
      </c>
      <c t="s">
        <v>26</v>
      </c>
    </row>
    <row r="165" spans="1:5" ht="12.75">
      <c r="A165" s="34" t="s">
        <v>53</v>
      </c>
      <c r="E165" s="35" t="s">
        <v>687</v>
      </c>
    </row>
    <row r="166" spans="1:5" ht="12.75">
      <c r="A166" s="36" t="s">
        <v>55</v>
      </c>
      <c r="E166" s="37" t="s">
        <v>1016</v>
      </c>
    </row>
    <row r="167" spans="1:5" ht="102">
      <c r="A167" t="s">
        <v>56</v>
      </c>
      <c r="E167" s="35" t="s">
        <v>296</v>
      </c>
    </row>
    <row r="168" spans="1:16" ht="12.75">
      <c r="A168" s="24" t="s">
        <v>48</v>
      </c>
      <c s="29" t="s">
        <v>365</v>
      </c>
      <c s="29" t="s">
        <v>689</v>
      </c>
      <c s="24" t="s">
        <v>50</v>
      </c>
      <c s="30" t="s">
        <v>690</v>
      </c>
      <c s="31" t="s">
        <v>240</v>
      </c>
      <c s="32">
        <v>34.5</v>
      </c>
      <c s="33">
        <v>0</v>
      </c>
      <c s="33">
        <f>ROUND(ROUND(H168,2)*ROUND(G168,3),2)</f>
      </c>
      <c r="O168">
        <f>(I168*21)/100</f>
      </c>
      <c t="s">
        <v>26</v>
      </c>
    </row>
    <row r="169" spans="1:5" ht="12.75">
      <c r="A169" s="34" t="s">
        <v>53</v>
      </c>
      <c r="E169" s="35" t="s">
        <v>1017</v>
      </c>
    </row>
    <row r="170" spans="1:5" ht="12.75">
      <c r="A170" s="36" t="s">
        <v>55</v>
      </c>
      <c r="E170" s="37" t="s">
        <v>1018</v>
      </c>
    </row>
    <row r="171" spans="1:5" ht="102">
      <c r="A171" t="s">
        <v>56</v>
      </c>
      <c r="E171" s="35" t="s">
        <v>693</v>
      </c>
    </row>
    <row r="172" spans="1:18" ht="12.75" customHeight="1">
      <c r="A172" s="6" t="s">
        <v>45</v>
      </c>
      <c s="6"/>
      <c s="39" t="s">
        <v>25</v>
      </c>
      <c s="6"/>
      <c s="27" t="s">
        <v>694</v>
      </c>
      <c s="6"/>
      <c s="6"/>
      <c s="6"/>
      <c s="40">
        <f>0+Q172</f>
      </c>
      <c r="O172">
        <f>0+R172</f>
      </c>
      <c r="Q172">
        <f>0+I173+I177+I181+I185+I189</f>
      </c>
      <c>
        <f>0+O173+O177+O181+O185+O189</f>
      </c>
    </row>
    <row r="173" spans="1:16" ht="12.75">
      <c r="A173" s="24" t="s">
        <v>48</v>
      </c>
      <c s="29" t="s">
        <v>367</v>
      </c>
      <c s="29" t="s">
        <v>695</v>
      </c>
      <c s="24" t="s">
        <v>50</v>
      </c>
      <c s="30" t="s">
        <v>696</v>
      </c>
      <c s="31" t="s">
        <v>697</v>
      </c>
      <c s="32">
        <v>247</v>
      </c>
      <c s="33">
        <v>0</v>
      </c>
      <c s="33">
        <f>ROUND(ROUND(H173,2)*ROUND(G173,3),2)</f>
      </c>
      <c r="O173">
        <f>(I173*21)/100</f>
      </c>
      <c t="s">
        <v>26</v>
      </c>
    </row>
    <row r="174" spans="1:5" ht="12.75">
      <c r="A174" s="34" t="s">
        <v>53</v>
      </c>
      <c r="E174" s="35" t="s">
        <v>1019</v>
      </c>
    </row>
    <row r="175" spans="1:5" ht="12.75">
      <c r="A175" s="36" t="s">
        <v>55</v>
      </c>
      <c r="E175" s="37" t="s">
        <v>1020</v>
      </c>
    </row>
    <row r="176" spans="1:5" ht="25.5">
      <c r="A176" t="s">
        <v>56</v>
      </c>
      <c r="E176" s="35" t="s">
        <v>700</v>
      </c>
    </row>
    <row r="177" spans="1:16" ht="12.75">
      <c r="A177" s="24" t="s">
        <v>48</v>
      </c>
      <c s="29" t="s">
        <v>372</v>
      </c>
      <c s="29" t="s">
        <v>701</v>
      </c>
      <c s="24" t="s">
        <v>50</v>
      </c>
      <c s="30" t="s">
        <v>702</v>
      </c>
      <c s="31" t="s">
        <v>147</v>
      </c>
      <c s="32">
        <v>40.32</v>
      </c>
      <c s="33">
        <v>0</v>
      </c>
      <c s="33">
        <f>ROUND(ROUND(H177,2)*ROUND(G177,3),2)</f>
      </c>
      <c r="O177">
        <f>(I177*21)/100</f>
      </c>
      <c t="s">
        <v>26</v>
      </c>
    </row>
    <row r="178" spans="1:5" ht="12.75">
      <c r="A178" s="34" t="s">
        <v>53</v>
      </c>
      <c r="E178" s="35" t="s">
        <v>1021</v>
      </c>
    </row>
    <row r="179" spans="1:5" ht="12.75">
      <c r="A179" s="36" t="s">
        <v>55</v>
      </c>
      <c r="E179" s="37" t="s">
        <v>1022</v>
      </c>
    </row>
    <row r="180" spans="1:5" ht="382.5">
      <c r="A180" t="s">
        <v>56</v>
      </c>
      <c r="E180" s="35" t="s">
        <v>705</v>
      </c>
    </row>
    <row r="181" spans="1:16" ht="12.75">
      <c r="A181" s="24" t="s">
        <v>48</v>
      </c>
      <c s="29" t="s">
        <v>378</v>
      </c>
      <c s="29" t="s">
        <v>708</v>
      </c>
      <c s="24" t="s">
        <v>50</v>
      </c>
      <c s="30" t="s">
        <v>709</v>
      </c>
      <c s="31" t="s">
        <v>184</v>
      </c>
      <c s="32">
        <v>8.064</v>
      </c>
      <c s="33">
        <v>0</v>
      </c>
      <c s="33">
        <f>ROUND(ROUND(H181,2)*ROUND(G181,3),2)</f>
      </c>
      <c r="O181">
        <f>(I181*21)/100</f>
      </c>
      <c t="s">
        <v>26</v>
      </c>
    </row>
    <row r="182" spans="1:5" ht="12.75">
      <c r="A182" s="34" t="s">
        <v>53</v>
      </c>
      <c r="E182" s="35" t="s">
        <v>710</v>
      </c>
    </row>
    <row r="183" spans="1:5" ht="12.75">
      <c r="A183" s="36" t="s">
        <v>55</v>
      </c>
      <c r="E183" s="37" t="s">
        <v>1023</v>
      </c>
    </row>
    <row r="184" spans="1:5" ht="242.25">
      <c r="A184" t="s">
        <v>56</v>
      </c>
      <c r="E184" s="35" t="s">
        <v>712</v>
      </c>
    </row>
    <row r="185" spans="1:16" ht="12.75">
      <c r="A185" s="24" t="s">
        <v>48</v>
      </c>
      <c s="29" t="s">
        <v>383</v>
      </c>
      <c s="29" t="s">
        <v>1024</v>
      </c>
      <c s="24" t="s">
        <v>50</v>
      </c>
      <c s="30" t="s">
        <v>1025</v>
      </c>
      <c s="31" t="s">
        <v>147</v>
      </c>
      <c s="32">
        <v>10.712</v>
      </c>
      <c s="33">
        <v>0</v>
      </c>
      <c s="33">
        <f>ROUND(ROUND(H185,2)*ROUND(G185,3),2)</f>
      </c>
      <c r="O185">
        <f>(I185*21)/100</f>
      </c>
      <c t="s">
        <v>26</v>
      </c>
    </row>
    <row r="186" spans="1:5" ht="12.75">
      <c r="A186" s="34" t="s">
        <v>53</v>
      </c>
      <c r="E186" s="35" t="s">
        <v>1026</v>
      </c>
    </row>
    <row r="187" spans="1:5" ht="12.75">
      <c r="A187" s="36" t="s">
        <v>55</v>
      </c>
      <c r="E187" s="37" t="s">
        <v>1027</v>
      </c>
    </row>
    <row r="188" spans="1:5" ht="369.75">
      <c r="A188" t="s">
        <v>56</v>
      </c>
      <c r="E188" s="35" t="s">
        <v>309</v>
      </c>
    </row>
    <row r="189" spans="1:16" ht="12.75">
      <c r="A189" s="24" t="s">
        <v>48</v>
      </c>
      <c s="29" t="s">
        <v>388</v>
      </c>
      <c s="29" t="s">
        <v>1028</v>
      </c>
      <c s="24" t="s">
        <v>50</v>
      </c>
      <c s="30" t="s">
        <v>1029</v>
      </c>
      <c s="31" t="s">
        <v>184</v>
      </c>
      <c s="32">
        <v>1.607</v>
      </c>
      <c s="33">
        <v>0</v>
      </c>
      <c s="33">
        <f>ROUND(ROUND(H189,2)*ROUND(G189,3),2)</f>
      </c>
      <c r="O189">
        <f>(I189*21)/100</f>
      </c>
      <c t="s">
        <v>26</v>
      </c>
    </row>
    <row r="190" spans="1:5" ht="12.75">
      <c r="A190" s="34" t="s">
        <v>53</v>
      </c>
      <c r="E190" s="35" t="s">
        <v>1030</v>
      </c>
    </row>
    <row r="191" spans="1:5" ht="12.75">
      <c r="A191" s="36" t="s">
        <v>55</v>
      </c>
      <c r="E191" s="37" t="s">
        <v>1031</v>
      </c>
    </row>
    <row r="192" spans="1:5" ht="267.75">
      <c r="A192" t="s">
        <v>56</v>
      </c>
      <c r="E192" s="35" t="s">
        <v>1032</v>
      </c>
    </row>
    <row r="193" spans="1:18" ht="12.75" customHeight="1">
      <c r="A193" s="6" t="s">
        <v>45</v>
      </c>
      <c s="6"/>
      <c s="39" t="s">
        <v>35</v>
      </c>
      <c s="6"/>
      <c s="27" t="s">
        <v>303</v>
      </c>
      <c s="6"/>
      <c s="6"/>
      <c s="6"/>
      <c s="40">
        <f>0+Q193</f>
      </c>
      <c r="O193">
        <f>0+R193</f>
      </c>
      <c r="Q193">
        <f>0+I194+I198+I202+I206+I210+I214+I218+I222+I226</f>
      </c>
      <c>
        <f>0+O194+O198+O202+O206+O210+O214+O218+O222+O226</f>
      </c>
    </row>
    <row r="194" spans="1:16" ht="12.75">
      <c r="A194" s="24" t="s">
        <v>48</v>
      </c>
      <c s="29" t="s">
        <v>393</v>
      </c>
      <c s="29" t="s">
        <v>1033</v>
      </c>
      <c s="24" t="s">
        <v>50</v>
      </c>
      <c s="30" t="s">
        <v>1034</v>
      </c>
      <c s="31" t="s">
        <v>184</v>
      </c>
      <c s="32">
        <v>10.784</v>
      </c>
      <c s="33">
        <v>0</v>
      </c>
      <c s="33">
        <f>ROUND(ROUND(H194,2)*ROUND(G194,3),2)</f>
      </c>
      <c r="O194">
        <f>(I194*21)/100</f>
      </c>
      <c t="s">
        <v>26</v>
      </c>
    </row>
    <row r="195" spans="1:5" ht="25.5">
      <c r="A195" s="34" t="s">
        <v>53</v>
      </c>
      <c r="E195" s="35" t="s">
        <v>1035</v>
      </c>
    </row>
    <row r="196" spans="1:5" ht="12.75">
      <c r="A196" s="36" t="s">
        <v>55</v>
      </c>
      <c r="E196" s="37" t="s">
        <v>1036</v>
      </c>
    </row>
    <row r="197" spans="1:5" ht="267.75">
      <c r="A197" t="s">
        <v>56</v>
      </c>
      <c r="E197" s="35" t="s">
        <v>1037</v>
      </c>
    </row>
    <row r="198" spans="1:16" ht="12.75">
      <c r="A198" s="24" t="s">
        <v>48</v>
      </c>
      <c s="29" t="s">
        <v>396</v>
      </c>
      <c s="29" t="s">
        <v>305</v>
      </c>
      <c s="24" t="s">
        <v>50</v>
      </c>
      <c s="30" t="s">
        <v>306</v>
      </c>
      <c s="31" t="s">
        <v>147</v>
      </c>
      <c s="32">
        <v>4.752</v>
      </c>
      <c s="33">
        <v>0</v>
      </c>
      <c s="33">
        <f>ROUND(ROUND(H198,2)*ROUND(G198,3),2)</f>
      </c>
      <c r="O198">
        <f>(I198*21)/100</f>
      </c>
      <c t="s">
        <v>26</v>
      </c>
    </row>
    <row r="199" spans="1:5" ht="12.75">
      <c r="A199" s="34" t="s">
        <v>53</v>
      </c>
      <c r="E199" s="35" t="s">
        <v>718</v>
      </c>
    </row>
    <row r="200" spans="1:5" ht="12.75">
      <c r="A200" s="36" t="s">
        <v>55</v>
      </c>
      <c r="E200" s="37" t="s">
        <v>1038</v>
      </c>
    </row>
    <row r="201" spans="1:5" ht="369.75">
      <c r="A201" t="s">
        <v>56</v>
      </c>
      <c r="E201" s="35" t="s">
        <v>309</v>
      </c>
    </row>
    <row r="202" spans="1:16" ht="12.75">
      <c r="A202" s="24" t="s">
        <v>48</v>
      </c>
      <c s="29" t="s">
        <v>401</v>
      </c>
      <c s="29" t="s">
        <v>720</v>
      </c>
      <c s="24" t="s">
        <v>50</v>
      </c>
      <c s="30" t="s">
        <v>721</v>
      </c>
      <c s="31" t="s">
        <v>147</v>
      </c>
      <c s="32">
        <v>44.767</v>
      </c>
      <c s="33">
        <v>0</v>
      </c>
      <c s="33">
        <f>ROUND(ROUND(H202,2)*ROUND(G202,3),2)</f>
      </c>
      <c r="O202">
        <f>(I202*21)/100</f>
      </c>
      <c t="s">
        <v>26</v>
      </c>
    </row>
    <row r="203" spans="1:5" ht="12.75">
      <c r="A203" s="34" t="s">
        <v>53</v>
      </c>
      <c r="E203" s="35" t="s">
        <v>1039</v>
      </c>
    </row>
    <row r="204" spans="1:5" ht="12.75">
      <c r="A204" s="36" t="s">
        <v>55</v>
      </c>
      <c r="E204" s="37" t="s">
        <v>50</v>
      </c>
    </row>
    <row r="205" spans="1:5" ht="369.75">
      <c r="A205" t="s">
        <v>56</v>
      </c>
      <c r="E205" s="35" t="s">
        <v>309</v>
      </c>
    </row>
    <row r="206" spans="1:16" ht="12.75">
      <c r="A206" s="24" t="s">
        <v>48</v>
      </c>
      <c s="29" t="s">
        <v>405</v>
      </c>
      <c s="29" t="s">
        <v>724</v>
      </c>
      <c s="24" t="s">
        <v>50</v>
      </c>
      <c s="30" t="s">
        <v>725</v>
      </c>
      <c s="31" t="s">
        <v>147</v>
      </c>
      <c s="32">
        <v>11.192</v>
      </c>
      <c s="33">
        <v>0</v>
      </c>
      <c s="33">
        <f>ROUND(ROUND(H206,2)*ROUND(G206,3),2)</f>
      </c>
      <c r="O206">
        <f>(I206*21)/100</f>
      </c>
      <c t="s">
        <v>26</v>
      </c>
    </row>
    <row r="207" spans="1:5" ht="25.5">
      <c r="A207" s="34" t="s">
        <v>53</v>
      </c>
      <c r="E207" s="35" t="s">
        <v>726</v>
      </c>
    </row>
    <row r="208" spans="1:5" ht="12.75">
      <c r="A208" s="36" t="s">
        <v>55</v>
      </c>
      <c r="E208" s="37" t="s">
        <v>1040</v>
      </c>
    </row>
    <row r="209" spans="1:5" ht="38.25">
      <c r="A209" t="s">
        <v>56</v>
      </c>
      <c r="E209" s="35" t="s">
        <v>728</v>
      </c>
    </row>
    <row r="210" spans="1:16" ht="12.75">
      <c r="A210" s="24" t="s">
        <v>48</v>
      </c>
      <c s="29" t="s">
        <v>410</v>
      </c>
      <c s="29" t="s">
        <v>729</v>
      </c>
      <c s="24" t="s">
        <v>50</v>
      </c>
      <c s="30" t="s">
        <v>730</v>
      </c>
      <c s="31" t="s">
        <v>184</v>
      </c>
      <c s="32">
        <v>6.715</v>
      </c>
      <c s="33">
        <v>0</v>
      </c>
      <c s="33">
        <f>ROUND(ROUND(H210,2)*ROUND(G210,3),2)</f>
      </c>
      <c r="O210">
        <f>(I210*21)/100</f>
      </c>
      <c t="s">
        <v>26</v>
      </c>
    </row>
    <row r="211" spans="1:5" ht="12.75">
      <c r="A211" s="34" t="s">
        <v>53</v>
      </c>
      <c r="E211" s="35" t="s">
        <v>1041</v>
      </c>
    </row>
    <row r="212" spans="1:5" ht="12.75">
      <c r="A212" s="36" t="s">
        <v>55</v>
      </c>
      <c r="E212" s="37" t="s">
        <v>1042</v>
      </c>
    </row>
    <row r="213" spans="1:5" ht="178.5">
      <c r="A213" t="s">
        <v>56</v>
      </c>
      <c r="E213" s="35" t="s">
        <v>733</v>
      </c>
    </row>
    <row r="214" spans="1:16" ht="12.75">
      <c r="A214" s="24" t="s">
        <v>48</v>
      </c>
      <c s="29" t="s">
        <v>412</v>
      </c>
      <c s="29" t="s">
        <v>734</v>
      </c>
      <c s="24" t="s">
        <v>91</v>
      </c>
      <c s="30" t="s">
        <v>735</v>
      </c>
      <c s="31" t="s">
        <v>147</v>
      </c>
      <c s="32">
        <v>24.48</v>
      </c>
      <c s="33">
        <v>0</v>
      </c>
      <c s="33">
        <f>ROUND(ROUND(H214,2)*ROUND(G214,3),2)</f>
      </c>
      <c r="O214">
        <f>(I214*21)/100</f>
      </c>
      <c t="s">
        <v>26</v>
      </c>
    </row>
    <row r="215" spans="1:5" ht="12.75">
      <c r="A215" s="34" t="s">
        <v>53</v>
      </c>
      <c r="E215" s="35" t="s">
        <v>736</v>
      </c>
    </row>
    <row r="216" spans="1:5" ht="12.75">
      <c r="A216" s="36" t="s">
        <v>55</v>
      </c>
      <c r="E216" s="37" t="s">
        <v>1043</v>
      </c>
    </row>
    <row r="217" spans="1:5" ht="369.75">
      <c r="A217" t="s">
        <v>56</v>
      </c>
      <c r="E217" s="35" t="s">
        <v>309</v>
      </c>
    </row>
    <row r="218" spans="1:16" ht="12.75">
      <c r="A218" s="24" t="s">
        <v>48</v>
      </c>
      <c s="29" t="s">
        <v>419</v>
      </c>
      <c s="29" t="s">
        <v>734</v>
      </c>
      <c s="24" t="s">
        <v>95</v>
      </c>
      <c s="30" t="s">
        <v>735</v>
      </c>
      <c s="31" t="s">
        <v>147</v>
      </c>
      <c s="32">
        <v>35.954</v>
      </c>
      <c s="33">
        <v>0</v>
      </c>
      <c s="33">
        <f>ROUND(ROUND(H218,2)*ROUND(G218,3),2)</f>
      </c>
      <c r="O218">
        <f>(I218*21)/100</f>
      </c>
      <c t="s">
        <v>26</v>
      </c>
    </row>
    <row r="219" spans="1:5" ht="12.75">
      <c r="A219" s="34" t="s">
        <v>53</v>
      </c>
      <c r="E219" s="35" t="s">
        <v>1044</v>
      </c>
    </row>
    <row r="220" spans="1:5" ht="12.75">
      <c r="A220" s="36" t="s">
        <v>55</v>
      </c>
      <c r="E220" s="37" t="s">
        <v>1045</v>
      </c>
    </row>
    <row r="221" spans="1:5" ht="369.75">
      <c r="A221" t="s">
        <v>56</v>
      </c>
      <c r="E221" s="35" t="s">
        <v>309</v>
      </c>
    </row>
    <row r="222" spans="1:16" ht="12.75">
      <c r="A222" s="24" t="s">
        <v>48</v>
      </c>
      <c s="29" t="s">
        <v>425</v>
      </c>
      <c s="29" t="s">
        <v>738</v>
      </c>
      <c s="24" t="s">
        <v>50</v>
      </c>
      <c s="30" t="s">
        <v>739</v>
      </c>
      <c s="31" t="s">
        <v>147</v>
      </c>
      <c s="32">
        <v>1.53</v>
      </c>
      <c s="33">
        <v>0</v>
      </c>
      <c s="33">
        <f>ROUND(ROUND(H222,2)*ROUND(G222,3),2)</f>
      </c>
      <c r="O222">
        <f>(I222*21)/100</f>
      </c>
      <c t="s">
        <v>26</v>
      </c>
    </row>
    <row r="223" spans="1:5" ht="12.75">
      <c r="A223" s="34" t="s">
        <v>53</v>
      </c>
      <c r="E223" s="35" t="s">
        <v>740</v>
      </c>
    </row>
    <row r="224" spans="1:5" ht="12.75">
      <c r="A224" s="36" t="s">
        <v>55</v>
      </c>
      <c r="E224" s="37" t="s">
        <v>1046</v>
      </c>
    </row>
    <row r="225" spans="1:5" ht="38.25">
      <c r="A225" t="s">
        <v>56</v>
      </c>
      <c r="E225" s="35" t="s">
        <v>742</v>
      </c>
    </row>
    <row r="226" spans="1:16" ht="12.75">
      <c r="A226" s="24" t="s">
        <v>48</v>
      </c>
      <c s="29" t="s">
        <v>429</v>
      </c>
      <c s="29" t="s">
        <v>325</v>
      </c>
      <c s="24" t="s">
        <v>50</v>
      </c>
      <c s="30" t="s">
        <v>326</v>
      </c>
      <c s="31" t="s">
        <v>147</v>
      </c>
      <c s="32">
        <v>17.576</v>
      </c>
      <c s="33">
        <v>0</v>
      </c>
      <c s="33">
        <f>ROUND(ROUND(H226,2)*ROUND(G226,3),2)</f>
      </c>
      <c r="O226">
        <f>(I226*21)/100</f>
      </c>
      <c t="s">
        <v>26</v>
      </c>
    </row>
    <row r="227" spans="1:5" ht="25.5">
      <c r="A227" s="34" t="s">
        <v>53</v>
      </c>
      <c r="E227" s="35" t="s">
        <v>1047</v>
      </c>
    </row>
    <row r="228" spans="1:5" ht="12.75">
      <c r="A228" s="36" t="s">
        <v>55</v>
      </c>
      <c r="E228" s="37" t="s">
        <v>1048</v>
      </c>
    </row>
    <row r="229" spans="1:5" ht="102">
      <c r="A229" t="s">
        <v>56</v>
      </c>
      <c r="E229" s="35" t="s">
        <v>328</v>
      </c>
    </row>
    <row r="230" spans="1:18" ht="12.75" customHeight="1">
      <c r="A230" s="6" t="s">
        <v>45</v>
      </c>
      <c s="6"/>
      <c s="39" t="s">
        <v>37</v>
      </c>
      <c s="6"/>
      <c s="27" t="s">
        <v>329</v>
      </c>
      <c s="6"/>
      <c s="6"/>
      <c s="6"/>
      <c s="40">
        <f>0+Q230</f>
      </c>
      <c r="O230">
        <f>0+R230</f>
      </c>
      <c r="Q230">
        <f>0+I231+I235+I239+I243+I247+I251+I255+I259+I263+I267+I271+I275+I279+I283+I287</f>
      </c>
      <c>
        <f>0+O231+O235+O239+O243+O247+O251+O255+O259+O263+O267+O271+O275+O279+O283+O287</f>
      </c>
    </row>
    <row r="231" spans="1:16" ht="12.75">
      <c r="A231" s="24" t="s">
        <v>48</v>
      </c>
      <c s="29" t="s">
        <v>433</v>
      </c>
      <c s="29" t="s">
        <v>337</v>
      </c>
      <c s="24" t="s">
        <v>50</v>
      </c>
      <c s="30" t="s">
        <v>338</v>
      </c>
      <c s="31" t="s">
        <v>147</v>
      </c>
      <c s="32">
        <v>6</v>
      </c>
      <c s="33">
        <v>0</v>
      </c>
      <c s="33">
        <f>ROUND(ROUND(H231,2)*ROUND(G231,3),2)</f>
      </c>
      <c r="O231">
        <f>(I231*21)/100</f>
      </c>
      <c t="s">
        <v>26</v>
      </c>
    </row>
    <row r="232" spans="1:5" ht="12.75">
      <c r="A232" s="34" t="s">
        <v>53</v>
      </c>
      <c r="E232" s="35" t="s">
        <v>1049</v>
      </c>
    </row>
    <row r="233" spans="1:5" ht="12.75">
      <c r="A233" s="36" t="s">
        <v>55</v>
      </c>
      <c r="E233" s="37" t="s">
        <v>1050</v>
      </c>
    </row>
    <row r="234" spans="1:5" ht="51">
      <c r="A234" t="s">
        <v>56</v>
      </c>
      <c r="E234" s="35" t="s">
        <v>341</v>
      </c>
    </row>
    <row r="235" spans="1:16" ht="12.75">
      <c r="A235" s="24" t="s">
        <v>48</v>
      </c>
      <c s="29" t="s">
        <v>438</v>
      </c>
      <c s="29" t="s">
        <v>750</v>
      </c>
      <c s="24" t="s">
        <v>50</v>
      </c>
      <c s="30" t="s">
        <v>751</v>
      </c>
      <c s="31" t="s">
        <v>240</v>
      </c>
      <c s="32">
        <v>64.4</v>
      </c>
      <c s="33">
        <v>0</v>
      </c>
      <c s="33">
        <f>ROUND(ROUND(H235,2)*ROUND(G235,3),2)</f>
      </c>
      <c r="O235">
        <f>(I235*21)/100</f>
      </c>
      <c t="s">
        <v>26</v>
      </c>
    </row>
    <row r="236" spans="1:5" ht="12.75">
      <c r="A236" s="34" t="s">
        <v>53</v>
      </c>
      <c r="E236" s="35" t="s">
        <v>752</v>
      </c>
    </row>
    <row r="237" spans="1:5" ht="12.75">
      <c r="A237" s="36" t="s">
        <v>55</v>
      </c>
      <c r="E237" s="37" t="s">
        <v>50</v>
      </c>
    </row>
    <row r="238" spans="1:5" ht="51">
      <c r="A238" t="s">
        <v>56</v>
      </c>
      <c r="E238" s="35" t="s">
        <v>341</v>
      </c>
    </row>
    <row r="239" spans="1:16" ht="12.75">
      <c r="A239" s="24" t="s">
        <v>48</v>
      </c>
      <c s="29" t="s">
        <v>444</v>
      </c>
      <c s="29" t="s">
        <v>753</v>
      </c>
      <c s="24" t="s">
        <v>50</v>
      </c>
      <c s="30" t="s">
        <v>754</v>
      </c>
      <c s="31" t="s">
        <v>240</v>
      </c>
      <c s="32">
        <v>92.6</v>
      </c>
      <c s="33">
        <v>0</v>
      </c>
      <c s="33">
        <f>ROUND(ROUND(H239,2)*ROUND(G239,3),2)</f>
      </c>
      <c r="O239">
        <f>(I239*21)/100</f>
      </c>
      <c t="s">
        <v>26</v>
      </c>
    </row>
    <row r="240" spans="1:5" ht="12.75">
      <c r="A240" s="34" t="s">
        <v>53</v>
      </c>
      <c r="E240" s="35" t="s">
        <v>755</v>
      </c>
    </row>
    <row r="241" spans="1:5" ht="12.75">
      <c r="A241" s="36" t="s">
        <v>55</v>
      </c>
      <c r="E241" s="37" t="s">
        <v>1003</v>
      </c>
    </row>
    <row r="242" spans="1:5" ht="51">
      <c r="A242" t="s">
        <v>56</v>
      </c>
      <c r="E242" s="35" t="s">
        <v>341</v>
      </c>
    </row>
    <row r="243" spans="1:16" ht="12.75">
      <c r="A243" s="24" t="s">
        <v>48</v>
      </c>
      <c s="29" t="s">
        <v>450</v>
      </c>
      <c s="29" t="s">
        <v>757</v>
      </c>
      <c s="24" t="s">
        <v>50</v>
      </c>
      <c s="30" t="s">
        <v>758</v>
      </c>
      <c s="31" t="s">
        <v>240</v>
      </c>
      <c s="32">
        <v>82.6</v>
      </c>
      <c s="33">
        <v>0</v>
      </c>
      <c s="33">
        <f>ROUND(ROUND(H243,2)*ROUND(G243,3),2)</f>
      </c>
      <c r="O243">
        <f>(I243*21)/100</f>
      </c>
      <c t="s">
        <v>26</v>
      </c>
    </row>
    <row r="244" spans="1:5" ht="12.75">
      <c r="A244" s="34" t="s">
        <v>53</v>
      </c>
      <c r="E244" s="35" t="s">
        <v>759</v>
      </c>
    </row>
    <row r="245" spans="1:5" ht="12.75">
      <c r="A245" s="36" t="s">
        <v>55</v>
      </c>
      <c r="E245" s="37" t="s">
        <v>50</v>
      </c>
    </row>
    <row r="246" spans="1:5" ht="51">
      <c r="A246" t="s">
        <v>56</v>
      </c>
      <c r="E246" s="35" t="s">
        <v>359</v>
      </c>
    </row>
    <row r="247" spans="1:16" ht="12.75">
      <c r="A247" s="24" t="s">
        <v>48</v>
      </c>
      <c s="29" t="s">
        <v>456</v>
      </c>
      <c s="29" t="s">
        <v>761</v>
      </c>
      <c s="24" t="s">
        <v>50</v>
      </c>
      <c s="30" t="s">
        <v>762</v>
      </c>
      <c s="31" t="s">
        <v>240</v>
      </c>
      <c s="32">
        <v>578</v>
      </c>
      <c s="33">
        <v>0</v>
      </c>
      <c s="33">
        <f>ROUND(ROUND(H247,2)*ROUND(G247,3),2)</f>
      </c>
      <c r="O247">
        <f>(I247*21)/100</f>
      </c>
      <c t="s">
        <v>26</v>
      </c>
    </row>
    <row r="248" spans="1:5" ht="12.75">
      <c r="A248" s="34" t="s">
        <v>53</v>
      </c>
      <c r="E248" s="35" t="s">
        <v>763</v>
      </c>
    </row>
    <row r="249" spans="1:5" ht="12.75">
      <c r="A249" s="36" t="s">
        <v>55</v>
      </c>
      <c r="E249" s="37" t="s">
        <v>1051</v>
      </c>
    </row>
    <row r="250" spans="1:5" ht="51">
      <c r="A250" t="s">
        <v>56</v>
      </c>
      <c r="E250" s="35" t="s">
        <v>359</v>
      </c>
    </row>
    <row r="251" spans="1:16" ht="12.75">
      <c r="A251" s="24" t="s">
        <v>48</v>
      </c>
      <c s="29" t="s">
        <v>461</v>
      </c>
      <c s="29" t="s">
        <v>765</v>
      </c>
      <c s="24" t="s">
        <v>50</v>
      </c>
      <c s="30" t="s">
        <v>766</v>
      </c>
      <c s="31" t="s">
        <v>240</v>
      </c>
      <c s="32">
        <v>41</v>
      </c>
      <c s="33">
        <v>0</v>
      </c>
      <c s="33">
        <f>ROUND(ROUND(H251,2)*ROUND(G251,3),2)</f>
      </c>
      <c r="O251">
        <f>(I251*21)/100</f>
      </c>
      <c t="s">
        <v>26</v>
      </c>
    </row>
    <row r="252" spans="1:5" ht="12.75">
      <c r="A252" s="34" t="s">
        <v>53</v>
      </c>
      <c r="E252" s="35" t="s">
        <v>767</v>
      </c>
    </row>
    <row r="253" spans="1:5" ht="12.75">
      <c r="A253" s="36" t="s">
        <v>55</v>
      </c>
      <c r="E253" s="37" t="s">
        <v>1052</v>
      </c>
    </row>
    <row r="254" spans="1:5" ht="51">
      <c r="A254" t="s">
        <v>56</v>
      </c>
      <c r="E254" s="35" t="s">
        <v>769</v>
      </c>
    </row>
    <row r="255" spans="1:16" ht="12.75">
      <c r="A255" s="24" t="s">
        <v>48</v>
      </c>
      <c s="29" t="s">
        <v>465</v>
      </c>
      <c s="29" t="s">
        <v>1053</v>
      </c>
      <c s="24" t="s">
        <v>50</v>
      </c>
      <c s="30" t="s">
        <v>1054</v>
      </c>
      <c s="31" t="s">
        <v>240</v>
      </c>
      <c s="32">
        <v>2</v>
      </c>
      <c s="33">
        <v>0</v>
      </c>
      <c s="33">
        <f>ROUND(ROUND(H255,2)*ROUND(G255,3),2)</f>
      </c>
      <c r="O255">
        <f>(I255*21)/100</f>
      </c>
      <c t="s">
        <v>26</v>
      </c>
    </row>
    <row r="256" spans="1:5" ht="25.5">
      <c r="A256" s="34" t="s">
        <v>53</v>
      </c>
      <c r="E256" s="35" t="s">
        <v>1055</v>
      </c>
    </row>
    <row r="257" spans="1:5" ht="12.75">
      <c r="A257" s="36" t="s">
        <v>55</v>
      </c>
      <c r="E257" s="37" t="s">
        <v>50</v>
      </c>
    </row>
    <row r="258" spans="1:5" ht="140.25">
      <c r="A258" t="s">
        <v>56</v>
      </c>
      <c r="E258" s="35" t="s">
        <v>377</v>
      </c>
    </row>
    <row r="259" spans="1:16" ht="12.75">
      <c r="A259" s="24" t="s">
        <v>48</v>
      </c>
      <c s="29" t="s">
        <v>470</v>
      </c>
      <c s="29" t="s">
        <v>770</v>
      </c>
      <c s="24" t="s">
        <v>50</v>
      </c>
      <c s="30" t="s">
        <v>771</v>
      </c>
      <c s="31" t="s">
        <v>240</v>
      </c>
      <c s="32">
        <v>290</v>
      </c>
      <c s="33">
        <v>0</v>
      </c>
      <c s="33">
        <f>ROUND(ROUND(H259,2)*ROUND(G259,3),2)</f>
      </c>
      <c r="O259">
        <f>(I259*21)/100</f>
      </c>
      <c t="s">
        <v>26</v>
      </c>
    </row>
    <row r="260" spans="1:5" ht="12.75">
      <c r="A260" s="34" t="s">
        <v>53</v>
      </c>
      <c r="E260" s="35" t="s">
        <v>772</v>
      </c>
    </row>
    <row r="261" spans="1:5" ht="12.75">
      <c r="A261" s="36" t="s">
        <v>55</v>
      </c>
      <c r="E261" s="37" t="s">
        <v>50</v>
      </c>
    </row>
    <row r="262" spans="1:5" ht="140.25">
      <c r="A262" t="s">
        <v>56</v>
      </c>
      <c r="E262" s="35" t="s">
        <v>377</v>
      </c>
    </row>
    <row r="263" spans="1:16" ht="12.75">
      <c r="A263" s="24" t="s">
        <v>48</v>
      </c>
      <c s="29" t="s">
        <v>474</v>
      </c>
      <c s="29" t="s">
        <v>773</v>
      </c>
      <c s="24" t="s">
        <v>50</v>
      </c>
      <c s="30" t="s">
        <v>774</v>
      </c>
      <c s="31" t="s">
        <v>240</v>
      </c>
      <c s="32">
        <v>224</v>
      </c>
      <c s="33">
        <v>0</v>
      </c>
      <c s="33">
        <f>ROUND(ROUND(H263,2)*ROUND(G263,3),2)</f>
      </c>
      <c r="O263">
        <f>(I263*21)/100</f>
      </c>
      <c t="s">
        <v>26</v>
      </c>
    </row>
    <row r="264" spans="1:5" ht="12.75">
      <c r="A264" s="34" t="s">
        <v>53</v>
      </c>
      <c r="E264" s="35" t="s">
        <v>775</v>
      </c>
    </row>
    <row r="265" spans="1:5" ht="12.75">
      <c r="A265" s="36" t="s">
        <v>55</v>
      </c>
      <c r="E265" s="37" t="s">
        <v>50</v>
      </c>
    </row>
    <row r="266" spans="1:5" ht="140.25">
      <c r="A266" t="s">
        <v>56</v>
      </c>
      <c r="E266" s="35" t="s">
        <v>377</v>
      </c>
    </row>
    <row r="267" spans="1:16" ht="12.75">
      <c r="A267" s="24" t="s">
        <v>48</v>
      </c>
      <c s="29" t="s">
        <v>480</v>
      </c>
      <c s="29" t="s">
        <v>776</v>
      </c>
      <c s="24" t="s">
        <v>50</v>
      </c>
      <c s="30" t="s">
        <v>777</v>
      </c>
      <c s="31" t="s">
        <v>240</v>
      </c>
      <c s="32">
        <v>66</v>
      </c>
      <c s="33">
        <v>0</v>
      </c>
      <c s="33">
        <f>ROUND(ROUND(H267,2)*ROUND(G267,3),2)</f>
      </c>
      <c r="O267">
        <f>(I267*21)/100</f>
      </c>
      <c t="s">
        <v>26</v>
      </c>
    </row>
    <row r="268" spans="1:5" ht="25.5">
      <c r="A268" s="34" t="s">
        <v>53</v>
      </c>
      <c r="E268" s="35" t="s">
        <v>1056</v>
      </c>
    </row>
    <row r="269" spans="1:5" ht="12.75">
      <c r="A269" s="36" t="s">
        <v>55</v>
      </c>
      <c r="E269" s="37" t="s">
        <v>1057</v>
      </c>
    </row>
    <row r="270" spans="1:5" ht="140.25">
      <c r="A270" t="s">
        <v>56</v>
      </c>
      <c r="E270" s="35" t="s">
        <v>377</v>
      </c>
    </row>
    <row r="271" spans="1:16" ht="12.75">
      <c r="A271" s="24" t="s">
        <v>48</v>
      </c>
      <c s="29" t="s">
        <v>484</v>
      </c>
      <c s="29" t="s">
        <v>779</v>
      </c>
      <c s="24" t="s">
        <v>50</v>
      </c>
      <c s="30" t="s">
        <v>780</v>
      </c>
      <c s="31" t="s">
        <v>240</v>
      </c>
      <c s="32">
        <v>76.3</v>
      </c>
      <c s="33">
        <v>0</v>
      </c>
      <c s="33">
        <f>ROUND(ROUND(H271,2)*ROUND(G271,3),2)</f>
      </c>
      <c r="O271">
        <f>(I271*21)/100</f>
      </c>
      <c t="s">
        <v>26</v>
      </c>
    </row>
    <row r="272" spans="1:5" ht="12.75">
      <c r="A272" s="34" t="s">
        <v>53</v>
      </c>
      <c r="E272" s="35" t="s">
        <v>781</v>
      </c>
    </row>
    <row r="273" spans="1:5" ht="12.75">
      <c r="A273" s="36" t="s">
        <v>55</v>
      </c>
      <c r="E273" s="37" t="s">
        <v>50</v>
      </c>
    </row>
    <row r="274" spans="1:5" ht="140.25">
      <c r="A274" t="s">
        <v>56</v>
      </c>
      <c r="E274" s="35" t="s">
        <v>377</v>
      </c>
    </row>
    <row r="275" spans="1:16" ht="12.75">
      <c r="A275" s="24" t="s">
        <v>48</v>
      </c>
      <c s="29" t="s">
        <v>489</v>
      </c>
      <c s="29" t="s">
        <v>782</v>
      </c>
      <c s="24" t="s">
        <v>50</v>
      </c>
      <c s="30" t="s">
        <v>783</v>
      </c>
      <c s="31" t="s">
        <v>240</v>
      </c>
      <c s="32">
        <v>222.5</v>
      </c>
      <c s="33">
        <v>0</v>
      </c>
      <c s="33">
        <f>ROUND(ROUND(H275,2)*ROUND(G275,3),2)</f>
      </c>
      <c r="O275">
        <f>(I275*21)/100</f>
      </c>
      <c t="s">
        <v>26</v>
      </c>
    </row>
    <row r="276" spans="1:5" ht="12.75">
      <c r="A276" s="34" t="s">
        <v>53</v>
      </c>
      <c r="E276" s="35" t="s">
        <v>784</v>
      </c>
    </row>
    <row r="277" spans="1:5" ht="12.75">
      <c r="A277" s="36" t="s">
        <v>55</v>
      </c>
      <c r="E277" s="37" t="s">
        <v>50</v>
      </c>
    </row>
    <row r="278" spans="1:5" ht="140.25">
      <c r="A278" t="s">
        <v>56</v>
      </c>
      <c r="E278" s="35" t="s">
        <v>377</v>
      </c>
    </row>
    <row r="279" spans="1:16" ht="12.75">
      <c r="A279" s="24" t="s">
        <v>48</v>
      </c>
      <c s="29" t="s">
        <v>495</v>
      </c>
      <c s="29" t="s">
        <v>397</v>
      </c>
      <c s="24" t="s">
        <v>50</v>
      </c>
      <c s="30" t="s">
        <v>398</v>
      </c>
      <c s="31" t="s">
        <v>240</v>
      </c>
      <c s="32">
        <v>17</v>
      </c>
      <c s="33">
        <v>0</v>
      </c>
      <c s="33">
        <f>ROUND(ROUND(H279,2)*ROUND(G279,3),2)</f>
      </c>
      <c r="O279">
        <f>(I279*21)/100</f>
      </c>
      <c t="s">
        <v>26</v>
      </c>
    </row>
    <row r="280" spans="1:5" ht="12.75">
      <c r="A280" s="34" t="s">
        <v>53</v>
      </c>
      <c r="E280" s="35" t="s">
        <v>1058</v>
      </c>
    </row>
    <row r="281" spans="1:5" ht="12.75">
      <c r="A281" s="36" t="s">
        <v>55</v>
      </c>
      <c r="E281" s="37" t="s">
        <v>1059</v>
      </c>
    </row>
    <row r="282" spans="1:5" ht="153">
      <c r="A282" t="s">
        <v>56</v>
      </c>
      <c r="E282" s="35" t="s">
        <v>392</v>
      </c>
    </row>
    <row r="283" spans="1:16" ht="12.75">
      <c r="A283" s="24" t="s">
        <v>48</v>
      </c>
      <c s="29" t="s">
        <v>500</v>
      </c>
      <c s="29" t="s">
        <v>790</v>
      </c>
      <c s="24" t="s">
        <v>50</v>
      </c>
      <c s="30" t="s">
        <v>791</v>
      </c>
      <c s="31" t="s">
        <v>240</v>
      </c>
      <c s="32">
        <v>50.9</v>
      </c>
      <c s="33">
        <v>0</v>
      </c>
      <c s="33">
        <f>ROUND(ROUND(H283,2)*ROUND(G283,3),2)</f>
      </c>
      <c r="O283">
        <f>(I283*21)/100</f>
      </c>
      <c t="s">
        <v>26</v>
      </c>
    </row>
    <row r="284" spans="1:5" ht="25.5">
      <c r="A284" s="34" t="s">
        <v>53</v>
      </c>
      <c r="E284" s="35" t="s">
        <v>1060</v>
      </c>
    </row>
    <row r="285" spans="1:5" ht="12.75">
      <c r="A285" s="36" t="s">
        <v>55</v>
      </c>
      <c r="E285" s="37" t="s">
        <v>1061</v>
      </c>
    </row>
    <row r="286" spans="1:5" ht="89.25">
      <c r="A286" t="s">
        <v>56</v>
      </c>
      <c r="E286" s="35" t="s">
        <v>409</v>
      </c>
    </row>
    <row r="287" spans="1:16" ht="12.75">
      <c r="A287" s="24" t="s">
        <v>48</v>
      </c>
      <c s="29" t="s">
        <v>503</v>
      </c>
      <c s="29" t="s">
        <v>406</v>
      </c>
      <c s="24" t="s">
        <v>50</v>
      </c>
      <c s="30" t="s">
        <v>407</v>
      </c>
      <c s="31" t="s">
        <v>240</v>
      </c>
      <c s="32">
        <v>17.5</v>
      </c>
      <c s="33">
        <v>0</v>
      </c>
      <c s="33">
        <f>ROUND(ROUND(H287,2)*ROUND(G287,3),2)</f>
      </c>
      <c r="O287">
        <f>(I287*21)/100</f>
      </c>
      <c t="s">
        <v>26</v>
      </c>
    </row>
    <row r="288" spans="1:5" ht="25.5">
      <c r="A288" s="34" t="s">
        <v>53</v>
      </c>
      <c r="E288" s="35" t="s">
        <v>1062</v>
      </c>
    </row>
    <row r="289" spans="1:5" ht="12.75">
      <c r="A289" s="36" t="s">
        <v>55</v>
      </c>
      <c r="E289" s="37" t="s">
        <v>1063</v>
      </c>
    </row>
    <row r="290" spans="1:5" ht="89.25">
      <c r="A290" t="s">
        <v>56</v>
      </c>
      <c r="E290" s="35" t="s">
        <v>409</v>
      </c>
    </row>
    <row r="291" spans="1:18" ht="12.75" customHeight="1">
      <c r="A291" s="6" t="s">
        <v>45</v>
      </c>
      <c s="6"/>
      <c s="39" t="s">
        <v>39</v>
      </c>
      <c s="6"/>
      <c s="27" t="s">
        <v>795</v>
      </c>
      <c s="6"/>
      <c s="6"/>
      <c s="6"/>
      <c s="40">
        <f>0+Q291</f>
      </c>
      <c r="O291">
        <f>0+R291</f>
      </c>
      <c r="Q291">
        <f>0+I292+I296+I300</f>
      </c>
      <c>
        <f>0+O292+O296+O300</f>
      </c>
    </row>
    <row r="292" spans="1:16" ht="25.5">
      <c r="A292" s="24" t="s">
        <v>48</v>
      </c>
      <c s="29" t="s">
        <v>509</v>
      </c>
      <c s="29" t="s">
        <v>796</v>
      </c>
      <c s="24" t="s">
        <v>91</v>
      </c>
      <c s="30" t="s">
        <v>797</v>
      </c>
      <c s="31" t="s">
        <v>240</v>
      </c>
      <c s="32">
        <v>397.248</v>
      </c>
      <c s="33">
        <v>0</v>
      </c>
      <c s="33">
        <f>ROUND(ROUND(H292,2)*ROUND(G292,3),2)</f>
      </c>
      <c r="O292">
        <f>(I292*21)/100</f>
      </c>
      <c t="s">
        <v>26</v>
      </c>
    </row>
    <row r="293" spans="1:5" ht="25.5">
      <c r="A293" s="34" t="s">
        <v>53</v>
      </c>
      <c r="E293" s="35" t="s">
        <v>1064</v>
      </c>
    </row>
    <row r="294" spans="1:5" ht="12.75">
      <c r="A294" s="36" t="s">
        <v>55</v>
      </c>
      <c r="E294" s="37" t="s">
        <v>1065</v>
      </c>
    </row>
    <row r="295" spans="1:5" ht="76.5">
      <c r="A295" t="s">
        <v>56</v>
      </c>
      <c r="E295" s="35" t="s">
        <v>800</v>
      </c>
    </row>
    <row r="296" spans="1:16" ht="25.5">
      <c r="A296" s="24" t="s">
        <v>48</v>
      </c>
      <c s="29" t="s">
        <v>512</v>
      </c>
      <c s="29" t="s">
        <v>796</v>
      </c>
      <c s="24" t="s">
        <v>95</v>
      </c>
      <c s="30" t="s">
        <v>797</v>
      </c>
      <c s="31" t="s">
        <v>240</v>
      </c>
      <c s="32">
        <v>44</v>
      </c>
      <c s="33">
        <v>0</v>
      </c>
      <c s="33">
        <f>ROUND(ROUND(H296,2)*ROUND(G296,3),2)</f>
      </c>
      <c r="O296">
        <f>(I296*21)/100</f>
      </c>
      <c t="s">
        <v>26</v>
      </c>
    </row>
    <row r="297" spans="1:5" ht="25.5">
      <c r="A297" s="34" t="s">
        <v>53</v>
      </c>
      <c r="E297" s="35" t="s">
        <v>1066</v>
      </c>
    </row>
    <row r="298" spans="1:5" ht="12.75">
      <c r="A298" s="36" t="s">
        <v>55</v>
      </c>
      <c r="E298" s="37" t="s">
        <v>1067</v>
      </c>
    </row>
    <row r="299" spans="1:5" ht="76.5">
      <c r="A299" t="s">
        <v>56</v>
      </c>
      <c r="E299" s="35" t="s">
        <v>800</v>
      </c>
    </row>
    <row r="300" spans="1:16" ht="12.75">
      <c r="A300" s="24" t="s">
        <v>48</v>
      </c>
      <c s="29" t="s">
        <v>516</v>
      </c>
      <c s="29" t="s">
        <v>801</v>
      </c>
      <c s="24" t="s">
        <v>50</v>
      </c>
      <c s="30" t="s">
        <v>802</v>
      </c>
      <c s="31" t="s">
        <v>240</v>
      </c>
      <c s="32">
        <v>117.508</v>
      </c>
      <c s="33">
        <v>0</v>
      </c>
      <c s="33">
        <f>ROUND(ROUND(H300,2)*ROUND(G300,3),2)</f>
      </c>
      <c r="O300">
        <f>(I300*21)/100</f>
      </c>
      <c t="s">
        <v>26</v>
      </c>
    </row>
    <row r="301" spans="1:5" ht="12.75">
      <c r="A301" s="34" t="s">
        <v>53</v>
      </c>
      <c r="E301" s="35" t="s">
        <v>1068</v>
      </c>
    </row>
    <row r="302" spans="1:5" ht="12.75">
      <c r="A302" s="36" t="s">
        <v>55</v>
      </c>
      <c r="E302" s="37" t="s">
        <v>1069</v>
      </c>
    </row>
    <row r="303" spans="1:5" ht="89.25">
      <c r="A303" t="s">
        <v>56</v>
      </c>
      <c r="E303" s="35" t="s">
        <v>805</v>
      </c>
    </row>
    <row r="304" spans="1:18" ht="12.75" customHeight="1">
      <c r="A304" s="6" t="s">
        <v>45</v>
      </c>
      <c s="6"/>
      <c s="39" t="s">
        <v>76</v>
      </c>
      <c s="6"/>
      <c s="27" t="s">
        <v>806</v>
      </c>
      <c s="6"/>
      <c s="6"/>
      <c s="6"/>
      <c s="40">
        <f>0+Q304</f>
      </c>
      <c r="O304">
        <f>0+R304</f>
      </c>
      <c r="Q304">
        <f>0+I305+I309+I313+I317+I321+I325</f>
      </c>
      <c>
        <f>0+O305+O309+O313+O317+O321+O325</f>
      </c>
    </row>
    <row r="305" spans="1:16" ht="25.5">
      <c r="A305" s="24" t="s">
        <v>48</v>
      </c>
      <c s="29" t="s">
        <v>521</v>
      </c>
      <c s="29" t="s">
        <v>1070</v>
      </c>
      <c s="24" t="s">
        <v>50</v>
      </c>
      <c s="30" t="s">
        <v>1071</v>
      </c>
      <c s="31" t="s">
        <v>240</v>
      </c>
      <c s="32">
        <v>20.8</v>
      </c>
      <c s="33">
        <v>0</v>
      </c>
      <c s="33">
        <f>ROUND(ROUND(H305,2)*ROUND(G305,3),2)</f>
      </c>
      <c r="O305">
        <f>(I305*21)/100</f>
      </c>
      <c t="s">
        <v>26</v>
      </c>
    </row>
    <row r="306" spans="1:5" ht="25.5">
      <c r="A306" s="34" t="s">
        <v>53</v>
      </c>
      <c r="E306" s="35" t="s">
        <v>1072</v>
      </c>
    </row>
    <row r="307" spans="1:5" ht="12.75">
      <c r="A307" s="36" t="s">
        <v>55</v>
      </c>
      <c r="E307" s="37" t="s">
        <v>50</v>
      </c>
    </row>
    <row r="308" spans="1:5" ht="191.25">
      <c r="A308" t="s">
        <v>56</v>
      </c>
      <c r="E308" s="35" t="s">
        <v>1073</v>
      </c>
    </row>
    <row r="309" spans="1:16" ht="12.75">
      <c r="A309" s="24" t="s">
        <v>48</v>
      </c>
      <c s="29" t="s">
        <v>524</v>
      </c>
      <c s="29" t="s">
        <v>807</v>
      </c>
      <c s="24" t="s">
        <v>50</v>
      </c>
      <c s="30" t="s">
        <v>808</v>
      </c>
      <c s="31" t="s">
        <v>240</v>
      </c>
      <c s="32">
        <v>252.769</v>
      </c>
      <c s="33">
        <v>0</v>
      </c>
      <c s="33">
        <f>ROUND(ROUND(H309,2)*ROUND(G309,3),2)</f>
      </c>
      <c r="O309">
        <f>(I309*21)/100</f>
      </c>
      <c t="s">
        <v>26</v>
      </c>
    </row>
    <row r="310" spans="1:5" ht="12.75">
      <c r="A310" s="34" t="s">
        <v>53</v>
      </c>
      <c r="E310" s="35" t="s">
        <v>809</v>
      </c>
    </row>
    <row r="311" spans="1:5" ht="12.75">
      <c r="A311" s="36" t="s">
        <v>55</v>
      </c>
      <c r="E311" s="37" t="s">
        <v>1074</v>
      </c>
    </row>
    <row r="312" spans="1:5" ht="204">
      <c r="A312" t="s">
        <v>56</v>
      </c>
      <c r="E312" s="35" t="s">
        <v>811</v>
      </c>
    </row>
    <row r="313" spans="1:16" ht="12.75">
      <c r="A313" s="24" t="s">
        <v>48</v>
      </c>
      <c s="29" t="s">
        <v>833</v>
      </c>
      <c s="29" t="s">
        <v>812</v>
      </c>
      <c s="24" t="s">
        <v>50</v>
      </c>
      <c s="30" t="s">
        <v>813</v>
      </c>
      <c s="31" t="s">
        <v>240</v>
      </c>
      <c s="32">
        <v>107.744</v>
      </c>
      <c s="33">
        <v>0</v>
      </c>
      <c s="33">
        <f>ROUND(ROUND(H313,2)*ROUND(G313,3),2)</f>
      </c>
      <c r="O313">
        <f>(I313*21)/100</f>
      </c>
      <c t="s">
        <v>26</v>
      </c>
    </row>
    <row r="314" spans="1:5" ht="25.5">
      <c r="A314" s="34" t="s">
        <v>53</v>
      </c>
      <c r="E314" s="35" t="s">
        <v>814</v>
      </c>
    </row>
    <row r="315" spans="1:5" ht="12.75">
      <c r="A315" s="36" t="s">
        <v>55</v>
      </c>
      <c r="E315" s="37" t="s">
        <v>1075</v>
      </c>
    </row>
    <row r="316" spans="1:5" ht="204">
      <c r="A316" t="s">
        <v>56</v>
      </c>
      <c r="E316" s="35" t="s">
        <v>816</v>
      </c>
    </row>
    <row r="317" spans="1:16" ht="12.75">
      <c r="A317" s="24" t="s">
        <v>48</v>
      </c>
      <c s="29" t="s">
        <v>835</v>
      </c>
      <c s="29" t="s">
        <v>817</v>
      </c>
      <c s="24" t="s">
        <v>50</v>
      </c>
      <c s="30" t="s">
        <v>818</v>
      </c>
      <c s="31" t="s">
        <v>240</v>
      </c>
      <c s="32">
        <v>63.909</v>
      </c>
      <c s="33">
        <v>0</v>
      </c>
      <c s="33">
        <f>ROUND(ROUND(H317,2)*ROUND(G317,3),2)</f>
      </c>
      <c r="O317">
        <f>(I317*21)/100</f>
      </c>
      <c t="s">
        <v>26</v>
      </c>
    </row>
    <row r="318" spans="1:5" ht="25.5">
      <c r="A318" s="34" t="s">
        <v>53</v>
      </c>
      <c r="E318" s="35" t="s">
        <v>819</v>
      </c>
    </row>
    <row r="319" spans="1:5" ht="12.75">
      <c r="A319" s="36" t="s">
        <v>55</v>
      </c>
      <c r="E319" s="37" t="s">
        <v>1076</v>
      </c>
    </row>
    <row r="320" spans="1:5" ht="38.25">
      <c r="A320" t="s">
        <v>56</v>
      </c>
      <c r="E320" s="35" t="s">
        <v>820</v>
      </c>
    </row>
    <row r="321" spans="1:16" ht="12.75">
      <c r="A321" s="24" t="s">
        <v>48</v>
      </c>
      <c s="29" t="s">
        <v>841</v>
      </c>
      <c s="29" t="s">
        <v>821</v>
      </c>
      <c s="24" t="s">
        <v>50</v>
      </c>
      <c s="30" t="s">
        <v>822</v>
      </c>
      <c s="31" t="s">
        <v>240</v>
      </c>
      <c s="32">
        <v>397.248</v>
      </c>
      <c s="33">
        <v>0</v>
      </c>
      <c s="33">
        <f>ROUND(ROUND(H321,2)*ROUND(G321,3),2)</f>
      </c>
      <c r="O321">
        <f>(I321*21)/100</f>
      </c>
      <c t="s">
        <v>26</v>
      </c>
    </row>
    <row r="322" spans="1:5" ht="12.75">
      <c r="A322" s="34" t="s">
        <v>53</v>
      </c>
      <c r="E322" s="35" t="s">
        <v>1077</v>
      </c>
    </row>
    <row r="323" spans="1:5" ht="12.75">
      <c r="A323" s="36" t="s">
        <v>55</v>
      </c>
      <c r="E323" s="37" t="s">
        <v>1065</v>
      </c>
    </row>
    <row r="324" spans="1:5" ht="51">
      <c r="A324" t="s">
        <v>56</v>
      </c>
      <c r="E324" s="35" t="s">
        <v>824</v>
      </c>
    </row>
    <row r="325" spans="1:16" ht="12.75">
      <c r="A325" s="24" t="s">
        <v>48</v>
      </c>
      <c s="29" t="s">
        <v>846</v>
      </c>
      <c s="29" t="s">
        <v>825</v>
      </c>
      <c s="24" t="s">
        <v>50</v>
      </c>
      <c s="30" t="s">
        <v>826</v>
      </c>
      <c s="31" t="s">
        <v>240</v>
      </c>
      <c s="32">
        <v>198</v>
      </c>
      <c s="33">
        <v>0</v>
      </c>
      <c s="33">
        <f>ROUND(ROUND(H325,2)*ROUND(G325,3),2)</f>
      </c>
      <c r="O325">
        <f>(I325*21)/100</f>
      </c>
      <c t="s">
        <v>26</v>
      </c>
    </row>
    <row r="326" spans="1:5" ht="12.75">
      <c r="A326" s="34" t="s">
        <v>53</v>
      </c>
      <c r="E326" s="35" t="s">
        <v>827</v>
      </c>
    </row>
    <row r="327" spans="1:5" ht="12.75">
      <c r="A327" s="36" t="s">
        <v>55</v>
      </c>
      <c r="E327" s="37" t="s">
        <v>1078</v>
      </c>
    </row>
    <row r="328" spans="1:5" ht="51">
      <c r="A328" t="s">
        <v>56</v>
      </c>
      <c r="E328" s="35" t="s">
        <v>824</v>
      </c>
    </row>
    <row r="329" spans="1:18" ht="12.75" customHeight="1">
      <c r="A329" s="6" t="s">
        <v>45</v>
      </c>
      <c s="6"/>
      <c s="39" t="s">
        <v>113</v>
      </c>
      <c s="6"/>
      <c s="27" t="s">
        <v>418</v>
      </c>
      <c s="6"/>
      <c s="6"/>
      <c s="6"/>
      <c s="40">
        <f>0+Q329</f>
      </c>
      <c r="O329">
        <f>0+R329</f>
      </c>
      <c r="Q329">
        <f>0+I330</f>
      </c>
      <c>
        <f>0+O330</f>
      </c>
    </row>
    <row r="330" spans="1:16" ht="12.75">
      <c r="A330" s="24" t="s">
        <v>48</v>
      </c>
      <c s="29" t="s">
        <v>848</v>
      </c>
      <c s="29" t="s">
        <v>829</v>
      </c>
      <c s="24" t="s">
        <v>50</v>
      </c>
      <c s="30" t="s">
        <v>830</v>
      </c>
      <c s="31" t="s">
        <v>218</v>
      </c>
      <c s="32">
        <v>46</v>
      </c>
      <c s="33">
        <v>0</v>
      </c>
      <c s="33">
        <f>ROUND(ROUND(H330,2)*ROUND(G330,3),2)</f>
      </c>
      <c r="O330">
        <f>(I330*21)/100</f>
      </c>
      <c t="s">
        <v>26</v>
      </c>
    </row>
    <row r="331" spans="1:5" ht="25.5">
      <c r="A331" s="34" t="s">
        <v>53</v>
      </c>
      <c r="E331" s="35" t="s">
        <v>1079</v>
      </c>
    </row>
    <row r="332" spans="1:5" ht="12.75">
      <c r="A332" s="36" t="s">
        <v>55</v>
      </c>
      <c r="E332" s="37" t="s">
        <v>1080</v>
      </c>
    </row>
    <row r="333" spans="1:5" ht="242.25">
      <c r="A333" t="s">
        <v>56</v>
      </c>
      <c r="E333" s="35" t="s">
        <v>832</v>
      </c>
    </row>
    <row r="334" spans="1:18" ht="12.75" customHeight="1">
      <c r="A334" s="6" t="s">
        <v>45</v>
      </c>
      <c s="6"/>
      <c s="39" t="s">
        <v>42</v>
      </c>
      <c s="6"/>
      <c s="27" t="s">
        <v>455</v>
      </c>
      <c s="6"/>
      <c s="6"/>
      <c s="6"/>
      <c s="40">
        <f>0+Q334</f>
      </c>
      <c r="O334">
        <f>0+R334</f>
      </c>
      <c r="Q334">
        <f>0+I335+I339+I343+I347+I351+I355+I359+I363+I367+I371+I375+I379+I383+I387+I391+I395+I399+I403+I407+I411+I415+I419+I423+I427+I431+I435</f>
      </c>
      <c>
        <f>0+O335+O339+O343+O347+O351+O355+O359+O363+O367+O371+O375+O379+O383+O387+O391+O395+O399+O403+O407+O411+O415+O419+O423+O427+O431+O435</f>
      </c>
    </row>
    <row r="335" spans="1:16" ht="12.75">
      <c r="A335" s="24" t="s">
        <v>48</v>
      </c>
      <c s="29" t="s">
        <v>853</v>
      </c>
      <c s="29" t="s">
        <v>836</v>
      </c>
      <c s="24" t="s">
        <v>50</v>
      </c>
      <c s="30" t="s">
        <v>837</v>
      </c>
      <c s="31" t="s">
        <v>218</v>
      </c>
      <c s="32">
        <v>74</v>
      </c>
      <c s="33">
        <v>0</v>
      </c>
      <c s="33">
        <f>ROUND(ROUND(H335,2)*ROUND(G335,3),2)</f>
      </c>
      <c r="O335">
        <f>(I335*21)/100</f>
      </c>
      <c t="s">
        <v>26</v>
      </c>
    </row>
    <row r="336" spans="1:5" ht="25.5">
      <c r="A336" s="34" t="s">
        <v>53</v>
      </c>
      <c r="E336" s="35" t="s">
        <v>1081</v>
      </c>
    </row>
    <row r="337" spans="1:5" ht="12.75">
      <c r="A337" s="36" t="s">
        <v>55</v>
      </c>
      <c r="E337" s="37" t="s">
        <v>983</v>
      </c>
    </row>
    <row r="338" spans="1:5" ht="63.75">
      <c r="A338" t="s">
        <v>56</v>
      </c>
      <c r="E338" s="35" t="s">
        <v>840</v>
      </c>
    </row>
    <row r="339" spans="1:16" ht="12.75">
      <c r="A339" s="24" t="s">
        <v>48</v>
      </c>
      <c s="29" t="s">
        <v>856</v>
      </c>
      <c s="29" t="s">
        <v>842</v>
      </c>
      <c s="24" t="s">
        <v>50</v>
      </c>
      <c s="30" t="s">
        <v>843</v>
      </c>
      <c s="31" t="s">
        <v>218</v>
      </c>
      <c s="32">
        <v>75</v>
      </c>
      <c s="33">
        <v>0</v>
      </c>
      <c s="33">
        <f>ROUND(ROUND(H339,2)*ROUND(G339,3),2)</f>
      </c>
      <c r="O339">
        <f>(I339*21)/100</f>
      </c>
      <c t="s">
        <v>26</v>
      </c>
    </row>
    <row r="340" spans="1:5" ht="12.75">
      <c r="A340" s="34" t="s">
        <v>53</v>
      </c>
      <c r="E340" s="35" t="s">
        <v>1082</v>
      </c>
    </row>
    <row r="341" spans="1:5" ht="12.75">
      <c r="A341" s="36" t="s">
        <v>55</v>
      </c>
      <c r="E341" s="37" t="s">
        <v>50</v>
      </c>
    </row>
    <row r="342" spans="1:5" ht="38.25">
      <c r="A342" t="s">
        <v>56</v>
      </c>
      <c r="E342" s="35" t="s">
        <v>845</v>
      </c>
    </row>
    <row r="343" spans="1:16" ht="12.75">
      <c r="A343" s="24" t="s">
        <v>48</v>
      </c>
      <c s="29" t="s">
        <v>859</v>
      </c>
      <c s="29" t="s">
        <v>849</v>
      </c>
      <c s="24" t="s">
        <v>50</v>
      </c>
      <c s="30" t="s">
        <v>850</v>
      </c>
      <c s="31" t="s">
        <v>87</v>
      </c>
      <c s="32">
        <v>2</v>
      </c>
      <c s="33">
        <v>0</v>
      </c>
      <c s="33">
        <f>ROUND(ROUND(H343,2)*ROUND(G343,3),2)</f>
      </c>
      <c r="O343">
        <f>(I343*21)/100</f>
      </c>
      <c t="s">
        <v>26</v>
      </c>
    </row>
    <row r="344" spans="1:5" ht="12.75">
      <c r="A344" s="34" t="s">
        <v>53</v>
      </c>
      <c r="E344" s="35" t="s">
        <v>1083</v>
      </c>
    </row>
    <row r="345" spans="1:5" ht="12.75">
      <c r="A345" s="36" t="s">
        <v>55</v>
      </c>
      <c r="E345" s="37" t="s">
        <v>50</v>
      </c>
    </row>
    <row r="346" spans="1:5" ht="25.5">
      <c r="A346" t="s">
        <v>56</v>
      </c>
      <c r="E346" s="35" t="s">
        <v>852</v>
      </c>
    </row>
    <row r="347" spans="1:16" ht="12.75">
      <c r="A347" s="24" t="s">
        <v>48</v>
      </c>
      <c s="29" t="s">
        <v>861</v>
      </c>
      <c s="29" t="s">
        <v>1084</v>
      </c>
      <c s="24" t="s">
        <v>50</v>
      </c>
      <c s="30" t="s">
        <v>1085</v>
      </c>
      <c s="31" t="s">
        <v>218</v>
      </c>
      <c s="32">
        <v>40</v>
      </c>
      <c s="33">
        <v>0</v>
      </c>
      <c s="33">
        <f>ROUND(ROUND(H347,2)*ROUND(G347,3),2)</f>
      </c>
      <c r="O347">
        <f>(I347*21)/100</f>
      </c>
      <c t="s">
        <v>26</v>
      </c>
    </row>
    <row r="348" spans="1:5" ht="12.75">
      <c r="A348" s="34" t="s">
        <v>53</v>
      </c>
      <c r="E348" s="35" t="s">
        <v>1086</v>
      </c>
    </row>
    <row r="349" spans="1:5" ht="12.75">
      <c r="A349" s="36" t="s">
        <v>55</v>
      </c>
      <c r="E349" s="37" t="s">
        <v>1087</v>
      </c>
    </row>
    <row r="350" spans="1:5" ht="51">
      <c r="A350" t="s">
        <v>56</v>
      </c>
      <c r="E350" s="35" t="s">
        <v>494</v>
      </c>
    </row>
    <row r="351" spans="1:16" ht="12.75">
      <c r="A351" s="24" t="s">
        <v>48</v>
      </c>
      <c s="29" t="s">
        <v>863</v>
      </c>
      <c s="29" t="s">
        <v>496</v>
      </c>
      <c s="24" t="s">
        <v>50</v>
      </c>
      <c s="30" t="s">
        <v>497</v>
      </c>
      <c s="31" t="s">
        <v>218</v>
      </c>
      <c s="32">
        <v>12</v>
      </c>
      <c s="33">
        <v>0</v>
      </c>
      <c s="33">
        <f>ROUND(ROUND(H351,2)*ROUND(G351,3),2)</f>
      </c>
      <c r="O351">
        <f>(I351*21)/100</f>
      </c>
      <c t="s">
        <v>26</v>
      </c>
    </row>
    <row r="352" spans="1:5" ht="12.75">
      <c r="A352" s="34" t="s">
        <v>53</v>
      </c>
      <c r="E352" s="35" t="s">
        <v>1088</v>
      </c>
    </row>
    <row r="353" spans="1:5" ht="12.75">
      <c r="A353" s="36" t="s">
        <v>55</v>
      </c>
      <c r="E353" s="37" t="s">
        <v>50</v>
      </c>
    </row>
    <row r="354" spans="1:5" ht="51">
      <c r="A354" t="s">
        <v>56</v>
      </c>
      <c r="E354" s="35" t="s">
        <v>494</v>
      </c>
    </row>
    <row r="355" spans="1:16" ht="12.75">
      <c r="A355" s="24" t="s">
        <v>48</v>
      </c>
      <c s="29" t="s">
        <v>865</v>
      </c>
      <c s="29" t="s">
        <v>504</v>
      </c>
      <c s="24" t="s">
        <v>50</v>
      </c>
      <c s="30" t="s">
        <v>505</v>
      </c>
      <c s="31" t="s">
        <v>218</v>
      </c>
      <c s="32">
        <v>20</v>
      </c>
      <c s="33">
        <v>0</v>
      </c>
      <c s="33">
        <f>ROUND(ROUND(H355,2)*ROUND(G355,3),2)</f>
      </c>
      <c r="O355">
        <f>(I355*21)/100</f>
      </c>
      <c t="s">
        <v>26</v>
      </c>
    </row>
    <row r="356" spans="1:5" ht="12.75">
      <c r="A356" s="34" t="s">
        <v>53</v>
      </c>
      <c r="E356" s="35" t="s">
        <v>1089</v>
      </c>
    </row>
    <row r="357" spans="1:5" ht="12.75">
      <c r="A357" s="36" t="s">
        <v>55</v>
      </c>
      <c r="E357" s="37" t="s">
        <v>50</v>
      </c>
    </row>
    <row r="358" spans="1:5" ht="38.25">
      <c r="A358" t="s">
        <v>56</v>
      </c>
      <c r="E358" s="35" t="s">
        <v>508</v>
      </c>
    </row>
    <row r="359" spans="1:16" ht="12.75">
      <c r="A359" s="24" t="s">
        <v>48</v>
      </c>
      <c s="29" t="s">
        <v>870</v>
      </c>
      <c s="29" t="s">
        <v>866</v>
      </c>
      <c s="24" t="s">
        <v>50</v>
      </c>
      <c s="30" t="s">
        <v>867</v>
      </c>
      <c s="31" t="s">
        <v>218</v>
      </c>
      <c s="32">
        <v>28</v>
      </c>
      <c s="33">
        <v>0</v>
      </c>
      <c s="33">
        <f>ROUND(ROUND(H359,2)*ROUND(G359,3),2)</f>
      </c>
      <c r="O359">
        <f>(I359*21)/100</f>
      </c>
      <c t="s">
        <v>26</v>
      </c>
    </row>
    <row r="360" spans="1:5" ht="12.75">
      <c r="A360" s="34" t="s">
        <v>53</v>
      </c>
      <c r="E360" s="35" t="s">
        <v>1090</v>
      </c>
    </row>
    <row r="361" spans="1:5" ht="12.75">
      <c r="A361" s="36" t="s">
        <v>55</v>
      </c>
      <c r="E361" s="37" t="s">
        <v>1091</v>
      </c>
    </row>
    <row r="362" spans="1:5" ht="25.5">
      <c r="A362" t="s">
        <v>56</v>
      </c>
      <c r="E362" s="35" t="s">
        <v>515</v>
      </c>
    </row>
    <row r="363" spans="1:16" ht="12.75">
      <c r="A363" s="24" t="s">
        <v>48</v>
      </c>
      <c s="29" t="s">
        <v>876</v>
      </c>
      <c s="29" t="s">
        <v>871</v>
      </c>
      <c s="24" t="s">
        <v>50</v>
      </c>
      <c s="30" t="s">
        <v>872</v>
      </c>
      <c s="31" t="s">
        <v>240</v>
      </c>
      <c s="32">
        <v>21.3</v>
      </c>
      <c s="33">
        <v>0</v>
      </c>
      <c s="33">
        <f>ROUND(ROUND(H363,2)*ROUND(G363,3),2)</f>
      </c>
      <c r="O363">
        <f>(I363*21)/100</f>
      </c>
      <c t="s">
        <v>26</v>
      </c>
    </row>
    <row r="364" spans="1:5" ht="12.75">
      <c r="A364" s="34" t="s">
        <v>53</v>
      </c>
      <c r="E364" s="35" t="s">
        <v>873</v>
      </c>
    </row>
    <row r="365" spans="1:5" ht="12.75">
      <c r="A365" s="36" t="s">
        <v>55</v>
      </c>
      <c r="E365" s="37" t="s">
        <v>1092</v>
      </c>
    </row>
    <row r="366" spans="1:5" ht="25.5">
      <c r="A366" t="s">
        <v>56</v>
      </c>
      <c r="E366" s="35" t="s">
        <v>875</v>
      </c>
    </row>
    <row r="367" spans="1:16" ht="12.75">
      <c r="A367" s="24" t="s">
        <v>48</v>
      </c>
      <c s="29" t="s">
        <v>882</v>
      </c>
      <c s="29" t="s">
        <v>877</v>
      </c>
      <c s="24" t="s">
        <v>50</v>
      </c>
      <c s="30" t="s">
        <v>878</v>
      </c>
      <c s="31" t="s">
        <v>218</v>
      </c>
      <c s="32">
        <v>114</v>
      </c>
      <c s="33">
        <v>0</v>
      </c>
      <c s="33">
        <f>ROUND(ROUND(H367,2)*ROUND(G367,3),2)</f>
      </c>
      <c r="O367">
        <f>(I367*21)/100</f>
      </c>
      <c t="s">
        <v>26</v>
      </c>
    </row>
    <row r="368" spans="1:5" ht="25.5">
      <c r="A368" s="34" t="s">
        <v>53</v>
      </c>
      <c r="E368" s="35" t="s">
        <v>1093</v>
      </c>
    </row>
    <row r="369" spans="1:5" ht="12.75">
      <c r="A369" s="36" t="s">
        <v>55</v>
      </c>
      <c r="E369" s="37" t="s">
        <v>1094</v>
      </c>
    </row>
    <row r="370" spans="1:5" ht="38.25">
      <c r="A370" t="s">
        <v>56</v>
      </c>
      <c r="E370" s="35" t="s">
        <v>881</v>
      </c>
    </row>
    <row r="371" spans="1:16" ht="25.5">
      <c r="A371" s="24" t="s">
        <v>48</v>
      </c>
      <c s="29" t="s">
        <v>887</v>
      </c>
      <c s="29" t="s">
        <v>883</v>
      </c>
      <c s="24" t="s">
        <v>50</v>
      </c>
      <c s="30" t="s">
        <v>884</v>
      </c>
      <c s="31" t="s">
        <v>218</v>
      </c>
      <c s="32">
        <v>22.8</v>
      </c>
      <c s="33">
        <v>0</v>
      </c>
      <c s="33">
        <f>ROUND(ROUND(H371,2)*ROUND(G371,3),2)</f>
      </c>
      <c r="O371">
        <f>(I371*21)/100</f>
      </c>
      <c t="s">
        <v>26</v>
      </c>
    </row>
    <row r="372" spans="1:5" ht="12.75">
      <c r="A372" s="34" t="s">
        <v>53</v>
      </c>
      <c r="E372" s="35" t="s">
        <v>885</v>
      </c>
    </row>
    <row r="373" spans="1:5" ht="12.75">
      <c r="A373" s="36" t="s">
        <v>55</v>
      </c>
      <c r="E373" s="37" t="s">
        <v>1095</v>
      </c>
    </row>
    <row r="374" spans="1:5" ht="38.25">
      <c r="A374" t="s">
        <v>56</v>
      </c>
      <c r="E374" s="35" t="s">
        <v>881</v>
      </c>
    </row>
    <row r="375" spans="1:16" ht="12.75">
      <c r="A375" s="24" t="s">
        <v>48</v>
      </c>
      <c s="29" t="s">
        <v>893</v>
      </c>
      <c s="29" t="s">
        <v>888</v>
      </c>
      <c s="24" t="s">
        <v>91</v>
      </c>
      <c s="30" t="s">
        <v>889</v>
      </c>
      <c s="31" t="s">
        <v>240</v>
      </c>
      <c s="32">
        <v>19.6</v>
      </c>
      <c s="33">
        <v>0</v>
      </c>
      <c s="33">
        <f>ROUND(ROUND(H375,2)*ROUND(G375,3),2)</f>
      </c>
      <c r="O375">
        <f>(I375*21)/100</f>
      </c>
      <c t="s">
        <v>26</v>
      </c>
    </row>
    <row r="376" spans="1:5" ht="12.75">
      <c r="A376" s="34" t="s">
        <v>53</v>
      </c>
      <c r="E376" s="35" t="s">
        <v>890</v>
      </c>
    </row>
    <row r="377" spans="1:5" ht="12.75">
      <c r="A377" s="36" t="s">
        <v>55</v>
      </c>
      <c r="E377" s="37" t="s">
        <v>1096</v>
      </c>
    </row>
    <row r="378" spans="1:5" ht="12.75">
      <c r="A378" t="s">
        <v>56</v>
      </c>
      <c r="E378" s="35" t="s">
        <v>892</v>
      </c>
    </row>
    <row r="379" spans="1:16" ht="12.75">
      <c r="A379" s="24" t="s">
        <v>48</v>
      </c>
      <c s="29" t="s">
        <v>897</v>
      </c>
      <c s="29" t="s">
        <v>888</v>
      </c>
      <c s="24" t="s">
        <v>95</v>
      </c>
      <c s="30" t="s">
        <v>889</v>
      </c>
      <c s="31" t="s">
        <v>240</v>
      </c>
      <c s="32">
        <v>44</v>
      </c>
      <c s="33">
        <v>0</v>
      </c>
      <c s="33">
        <f>ROUND(ROUND(H379,2)*ROUND(G379,3),2)</f>
      </c>
      <c r="O379">
        <f>(I379*21)/100</f>
      </c>
      <c t="s">
        <v>26</v>
      </c>
    </row>
    <row r="380" spans="1:5" ht="12.75">
      <c r="A380" s="34" t="s">
        <v>53</v>
      </c>
      <c r="E380" s="35" t="s">
        <v>1097</v>
      </c>
    </row>
    <row r="381" spans="1:5" ht="12.75">
      <c r="A381" s="36" t="s">
        <v>55</v>
      </c>
      <c r="E381" s="37" t="s">
        <v>1098</v>
      </c>
    </row>
    <row r="382" spans="1:5" ht="12.75">
      <c r="A382" t="s">
        <v>56</v>
      </c>
      <c r="E382" s="35" t="s">
        <v>892</v>
      </c>
    </row>
    <row r="383" spans="1:16" ht="12.75">
      <c r="A383" s="24" t="s">
        <v>48</v>
      </c>
      <c s="29" t="s">
        <v>903</v>
      </c>
      <c s="29" t="s">
        <v>1099</v>
      </c>
      <c s="24" t="s">
        <v>50</v>
      </c>
      <c s="30" t="s">
        <v>1100</v>
      </c>
      <c s="31" t="s">
        <v>218</v>
      </c>
      <c s="32">
        <v>19.6</v>
      </c>
      <c s="33">
        <v>0</v>
      </c>
      <c s="33">
        <f>ROUND(ROUND(H383,2)*ROUND(G383,3),2)</f>
      </c>
      <c r="O383">
        <f>(I383*21)/100</f>
      </c>
      <c t="s">
        <v>26</v>
      </c>
    </row>
    <row r="384" spans="1:5" ht="12.75">
      <c r="A384" s="34" t="s">
        <v>53</v>
      </c>
      <c r="E384" s="35" t="s">
        <v>1101</v>
      </c>
    </row>
    <row r="385" spans="1:5" ht="12.75">
      <c r="A385" s="36" t="s">
        <v>55</v>
      </c>
      <c r="E385" s="37" t="s">
        <v>1102</v>
      </c>
    </row>
    <row r="386" spans="1:5" ht="280.5">
      <c r="A386" t="s">
        <v>56</v>
      </c>
      <c r="E386" s="35" t="s">
        <v>1103</v>
      </c>
    </row>
    <row r="387" spans="1:16" ht="12.75">
      <c r="A387" s="24" t="s">
        <v>48</v>
      </c>
      <c s="29" t="s">
        <v>906</v>
      </c>
      <c s="29" t="s">
        <v>894</v>
      </c>
      <c s="24" t="s">
        <v>50</v>
      </c>
      <c s="30" t="s">
        <v>895</v>
      </c>
      <c s="31" t="s">
        <v>87</v>
      </c>
      <c s="32">
        <v>1</v>
      </c>
      <c s="33">
        <v>0</v>
      </c>
      <c s="33">
        <f>ROUND(ROUND(H387,2)*ROUND(G387,3),2)</f>
      </c>
      <c r="O387">
        <f>(I387*21)/100</f>
      </c>
      <c t="s">
        <v>26</v>
      </c>
    </row>
    <row r="388" spans="1:5" ht="12.75">
      <c r="A388" s="34" t="s">
        <v>53</v>
      </c>
      <c r="E388" s="35" t="s">
        <v>896</v>
      </c>
    </row>
    <row r="389" spans="1:5" ht="12.75">
      <c r="A389" s="36" t="s">
        <v>55</v>
      </c>
      <c r="E389" s="37" t="s">
        <v>50</v>
      </c>
    </row>
    <row r="390" spans="1:5" ht="369.75">
      <c r="A390" t="s">
        <v>56</v>
      </c>
      <c r="E390" s="35" t="s">
        <v>309</v>
      </c>
    </row>
    <row r="391" spans="1:16" ht="12.75">
      <c r="A391" s="24" t="s">
        <v>48</v>
      </c>
      <c s="29" t="s">
        <v>911</v>
      </c>
      <c s="29" t="s">
        <v>898</v>
      </c>
      <c s="24" t="s">
        <v>91</v>
      </c>
      <c s="30" t="s">
        <v>899</v>
      </c>
      <c s="31" t="s">
        <v>218</v>
      </c>
      <c s="32">
        <v>77.6</v>
      </c>
      <c s="33">
        <v>0</v>
      </c>
      <c s="33">
        <f>ROUND(ROUND(H391,2)*ROUND(G391,3),2)</f>
      </c>
      <c r="O391">
        <f>(I391*21)/100</f>
      </c>
      <c t="s">
        <v>26</v>
      </c>
    </row>
    <row r="392" spans="1:5" ht="12.75">
      <c r="A392" s="34" t="s">
        <v>53</v>
      </c>
      <c r="E392" s="35" t="s">
        <v>900</v>
      </c>
    </row>
    <row r="393" spans="1:5" ht="12.75">
      <c r="A393" s="36" t="s">
        <v>55</v>
      </c>
      <c r="E393" s="37" t="s">
        <v>1104</v>
      </c>
    </row>
    <row r="394" spans="1:5" ht="409.5">
      <c r="A394" t="s">
        <v>56</v>
      </c>
      <c r="E394" s="35" t="s">
        <v>902</v>
      </c>
    </row>
    <row r="395" spans="1:16" ht="12.75">
      <c r="A395" s="24" t="s">
        <v>48</v>
      </c>
      <c s="29" t="s">
        <v>917</v>
      </c>
      <c s="29" t="s">
        <v>898</v>
      </c>
      <c s="24" t="s">
        <v>95</v>
      </c>
      <c s="30" t="s">
        <v>899</v>
      </c>
      <c s="31" t="s">
        <v>87</v>
      </c>
      <c s="32">
        <v>54</v>
      </c>
      <c s="33">
        <v>0</v>
      </c>
      <c s="33">
        <f>ROUND(ROUND(H395,2)*ROUND(G395,3),2)</f>
      </c>
      <c r="O395">
        <f>(I395*21)/100</f>
      </c>
      <c t="s">
        <v>26</v>
      </c>
    </row>
    <row r="396" spans="1:5" ht="25.5">
      <c r="A396" s="34" t="s">
        <v>53</v>
      </c>
      <c r="E396" s="35" t="s">
        <v>904</v>
      </c>
    </row>
    <row r="397" spans="1:5" ht="12.75">
      <c r="A397" s="36" t="s">
        <v>55</v>
      </c>
      <c r="E397" s="37" t="s">
        <v>1105</v>
      </c>
    </row>
    <row r="398" spans="1:5" ht="409.5">
      <c r="A398" t="s">
        <v>56</v>
      </c>
      <c r="E398" s="35" t="s">
        <v>902</v>
      </c>
    </row>
    <row r="399" spans="1:16" ht="12.75">
      <c r="A399" s="24" t="s">
        <v>48</v>
      </c>
      <c s="29" t="s">
        <v>924</v>
      </c>
      <c s="29" t="s">
        <v>1106</v>
      </c>
      <c s="24" t="s">
        <v>50</v>
      </c>
      <c s="30" t="s">
        <v>1107</v>
      </c>
      <c s="31" t="s">
        <v>87</v>
      </c>
      <c s="32">
        <v>8</v>
      </c>
      <c s="33">
        <v>0</v>
      </c>
      <c s="33">
        <f>ROUND(ROUND(H399,2)*ROUND(G399,3),2)</f>
      </c>
      <c r="O399">
        <f>(I399*21)/100</f>
      </c>
      <c t="s">
        <v>26</v>
      </c>
    </row>
    <row r="400" spans="1:5" ht="12.75">
      <c r="A400" s="34" t="s">
        <v>53</v>
      </c>
      <c r="E400" s="35" t="s">
        <v>1108</v>
      </c>
    </row>
    <row r="401" spans="1:5" ht="12.75">
      <c r="A401" s="36" t="s">
        <v>55</v>
      </c>
      <c r="E401" s="37" t="s">
        <v>50</v>
      </c>
    </row>
    <row r="402" spans="1:5" ht="267.75">
      <c r="A402" t="s">
        <v>56</v>
      </c>
      <c r="E402" s="35" t="s">
        <v>1109</v>
      </c>
    </row>
    <row r="403" spans="1:16" ht="12.75">
      <c r="A403" s="24" t="s">
        <v>48</v>
      </c>
      <c s="29" t="s">
        <v>929</v>
      </c>
      <c s="29" t="s">
        <v>907</v>
      </c>
      <c s="24" t="s">
        <v>50</v>
      </c>
      <c s="30" t="s">
        <v>908</v>
      </c>
      <c s="31" t="s">
        <v>87</v>
      </c>
      <c s="32">
        <v>8</v>
      </c>
      <c s="33">
        <v>0</v>
      </c>
      <c s="33">
        <f>ROUND(ROUND(H403,2)*ROUND(G403,3),2)</f>
      </c>
      <c r="O403">
        <f>(I403*21)/100</f>
      </c>
      <c t="s">
        <v>26</v>
      </c>
    </row>
    <row r="404" spans="1:5" ht="12.75">
      <c r="A404" s="34" t="s">
        <v>53</v>
      </c>
      <c r="E404" s="35" t="s">
        <v>909</v>
      </c>
    </row>
    <row r="405" spans="1:5" ht="12.75">
      <c r="A405" s="36" t="s">
        <v>55</v>
      </c>
      <c r="E405" s="37" t="s">
        <v>50</v>
      </c>
    </row>
    <row r="406" spans="1:5" ht="267.75">
      <c r="A406" t="s">
        <v>56</v>
      </c>
      <c r="E406" s="35" t="s">
        <v>910</v>
      </c>
    </row>
    <row r="407" spans="1:16" ht="12.75">
      <c r="A407" s="24" t="s">
        <v>48</v>
      </c>
      <c s="29" t="s">
        <v>934</v>
      </c>
      <c s="29" t="s">
        <v>912</v>
      </c>
      <c s="24" t="s">
        <v>50</v>
      </c>
      <c s="30" t="s">
        <v>913</v>
      </c>
      <c s="31" t="s">
        <v>240</v>
      </c>
      <c s="32">
        <v>840.224</v>
      </c>
      <c s="33">
        <v>0</v>
      </c>
      <c s="33">
        <f>ROUND(ROUND(H407,2)*ROUND(G407,3),2)</f>
      </c>
      <c r="O407">
        <f>(I407*21)/100</f>
      </c>
      <c t="s">
        <v>26</v>
      </c>
    </row>
    <row r="408" spans="1:5" ht="38.25">
      <c r="A408" s="34" t="s">
        <v>53</v>
      </c>
      <c r="E408" s="35" t="s">
        <v>1110</v>
      </c>
    </row>
    <row r="409" spans="1:5" ht="12.75">
      <c r="A409" s="36" t="s">
        <v>55</v>
      </c>
      <c r="E409" s="37" t="s">
        <v>1111</v>
      </c>
    </row>
    <row r="410" spans="1:5" ht="25.5">
      <c r="A410" t="s">
        <v>56</v>
      </c>
      <c r="E410" s="35" t="s">
        <v>916</v>
      </c>
    </row>
    <row r="411" spans="1:16" ht="12.75">
      <c r="A411" s="24" t="s">
        <v>48</v>
      </c>
      <c s="29" t="s">
        <v>939</v>
      </c>
      <c s="29" t="s">
        <v>918</v>
      </c>
      <c s="24" t="s">
        <v>50</v>
      </c>
      <c s="30" t="s">
        <v>919</v>
      </c>
      <c s="31" t="s">
        <v>920</v>
      </c>
      <c s="32">
        <v>677.15</v>
      </c>
      <c s="33">
        <v>0</v>
      </c>
      <c s="33">
        <f>ROUND(ROUND(H411,2)*ROUND(G411,3),2)</f>
      </c>
      <c r="O411">
        <f>(I411*21)/100</f>
      </c>
      <c t="s">
        <v>26</v>
      </c>
    </row>
    <row r="412" spans="1:5" ht="25.5">
      <c r="A412" s="34" t="s">
        <v>53</v>
      </c>
      <c r="E412" s="35" t="s">
        <v>1112</v>
      </c>
    </row>
    <row r="413" spans="1:5" ht="12.75">
      <c r="A413" s="36" t="s">
        <v>55</v>
      </c>
      <c r="E413" s="37" t="s">
        <v>1113</v>
      </c>
    </row>
    <row r="414" spans="1:5" ht="25.5">
      <c r="A414" t="s">
        <v>56</v>
      </c>
      <c r="E414" s="35" t="s">
        <v>923</v>
      </c>
    </row>
    <row r="415" spans="1:16" ht="12.75">
      <c r="A415" s="24" t="s">
        <v>48</v>
      </c>
      <c s="29" t="s">
        <v>944</v>
      </c>
      <c s="29" t="s">
        <v>925</v>
      </c>
      <c s="24" t="s">
        <v>50</v>
      </c>
      <c s="30" t="s">
        <v>926</v>
      </c>
      <c s="31" t="s">
        <v>240</v>
      </c>
      <c s="32">
        <v>361.8</v>
      </c>
      <c s="33">
        <v>0</v>
      </c>
      <c s="33">
        <f>ROUND(ROUND(H415,2)*ROUND(G415,3),2)</f>
      </c>
      <c r="O415">
        <f>(I415*21)/100</f>
      </c>
      <c t="s">
        <v>26</v>
      </c>
    </row>
    <row r="416" spans="1:5" ht="25.5">
      <c r="A416" s="34" t="s">
        <v>53</v>
      </c>
      <c r="E416" s="35" t="s">
        <v>927</v>
      </c>
    </row>
    <row r="417" spans="1:5" ht="12.75">
      <c r="A417" s="36" t="s">
        <v>55</v>
      </c>
      <c r="E417" s="37" t="s">
        <v>1114</v>
      </c>
    </row>
    <row r="418" spans="1:5" ht="25.5">
      <c r="A418" t="s">
        <v>56</v>
      </c>
      <c r="E418" s="35" t="s">
        <v>923</v>
      </c>
    </row>
    <row r="419" spans="1:16" ht="12.75">
      <c r="A419" s="24" t="s">
        <v>48</v>
      </c>
      <c s="29" t="s">
        <v>1115</v>
      </c>
      <c s="29" t="s">
        <v>1116</v>
      </c>
      <c s="24" t="s">
        <v>50</v>
      </c>
      <c s="30" t="s">
        <v>1117</v>
      </c>
      <c s="31" t="s">
        <v>147</v>
      </c>
      <c s="32">
        <v>19.771</v>
      </c>
      <c s="33">
        <v>0</v>
      </c>
      <c s="33">
        <f>ROUND(ROUND(H419,2)*ROUND(G419,3),2)</f>
      </c>
      <c r="O419">
        <f>(I419*21)/100</f>
      </c>
      <c t="s">
        <v>26</v>
      </c>
    </row>
    <row r="420" spans="1:5" ht="12.75">
      <c r="A420" s="34" t="s">
        <v>53</v>
      </c>
      <c r="E420" s="35" t="s">
        <v>1118</v>
      </c>
    </row>
    <row r="421" spans="1:5" ht="12.75">
      <c r="A421" s="36" t="s">
        <v>55</v>
      </c>
      <c r="E421" s="37" t="s">
        <v>1119</v>
      </c>
    </row>
    <row r="422" spans="1:5" ht="102">
      <c r="A422" t="s">
        <v>56</v>
      </c>
      <c r="E422" s="35" t="s">
        <v>933</v>
      </c>
    </row>
    <row r="423" spans="1:16" ht="12.75">
      <c r="A423" s="24" t="s">
        <v>48</v>
      </c>
      <c s="29" t="s">
        <v>1120</v>
      </c>
      <c s="29" t="s">
        <v>935</v>
      </c>
      <c s="24" t="s">
        <v>50</v>
      </c>
      <c s="30" t="s">
        <v>936</v>
      </c>
      <c s="31" t="s">
        <v>147</v>
      </c>
      <c s="32">
        <v>49.566</v>
      </c>
      <c s="33">
        <v>0</v>
      </c>
      <c s="33">
        <f>ROUND(ROUND(H423,2)*ROUND(G423,3),2)</f>
      </c>
      <c r="O423">
        <f>(I423*21)/100</f>
      </c>
      <c t="s">
        <v>26</v>
      </c>
    </row>
    <row r="424" spans="1:5" ht="25.5">
      <c r="A424" s="34" t="s">
        <v>53</v>
      </c>
      <c r="E424" s="35" t="s">
        <v>1121</v>
      </c>
    </row>
    <row r="425" spans="1:5" ht="12.75">
      <c r="A425" s="36" t="s">
        <v>55</v>
      </c>
      <c r="E425" s="37" t="s">
        <v>1122</v>
      </c>
    </row>
    <row r="426" spans="1:5" ht="102">
      <c r="A426" t="s">
        <v>56</v>
      </c>
      <c r="E426" s="35" t="s">
        <v>933</v>
      </c>
    </row>
    <row r="427" spans="1:16" ht="12.75">
      <c r="A427" s="24" t="s">
        <v>48</v>
      </c>
      <c s="29" t="s">
        <v>1123</v>
      </c>
      <c s="29" t="s">
        <v>1124</v>
      </c>
      <c s="24" t="s">
        <v>50</v>
      </c>
      <c s="30" t="s">
        <v>1125</v>
      </c>
      <c s="31" t="s">
        <v>87</v>
      </c>
      <c s="32">
        <v>8</v>
      </c>
      <c s="33">
        <v>0</v>
      </c>
      <c s="33">
        <f>ROUND(ROUND(H427,2)*ROUND(G427,3),2)</f>
      </c>
      <c r="O427">
        <f>(I427*21)/100</f>
      </c>
      <c t="s">
        <v>26</v>
      </c>
    </row>
    <row r="428" spans="1:5" ht="12.75">
      <c r="A428" s="34" t="s">
        <v>53</v>
      </c>
      <c r="E428" s="35" t="s">
        <v>1126</v>
      </c>
    </row>
    <row r="429" spans="1:5" ht="12.75">
      <c r="A429" s="36" t="s">
        <v>55</v>
      </c>
      <c r="E429" s="37" t="s">
        <v>50</v>
      </c>
    </row>
    <row r="430" spans="1:5" ht="76.5">
      <c r="A430" t="s">
        <v>56</v>
      </c>
      <c r="E430" s="35" t="s">
        <v>529</v>
      </c>
    </row>
    <row r="431" spans="1:16" ht="12.75">
      <c r="A431" s="24" t="s">
        <v>48</v>
      </c>
      <c s="29" t="s">
        <v>1127</v>
      </c>
      <c s="29" t="s">
        <v>940</v>
      </c>
      <c s="24" t="s">
        <v>50</v>
      </c>
      <c s="30" t="s">
        <v>941</v>
      </c>
      <c s="31" t="s">
        <v>147</v>
      </c>
      <c s="32">
        <v>8.473</v>
      </c>
      <c s="33">
        <v>0</v>
      </c>
      <c s="33">
        <f>ROUND(ROUND(H431,2)*ROUND(G431,3),2)</f>
      </c>
      <c r="O431">
        <f>(I431*21)/100</f>
      </c>
      <c t="s">
        <v>26</v>
      </c>
    </row>
    <row r="432" spans="1:5" ht="25.5">
      <c r="A432" s="34" t="s">
        <v>53</v>
      </c>
      <c r="E432" s="35" t="s">
        <v>942</v>
      </c>
    </row>
    <row r="433" spans="1:5" ht="12.75">
      <c r="A433" s="36" t="s">
        <v>55</v>
      </c>
      <c r="E433" s="37" t="s">
        <v>1128</v>
      </c>
    </row>
    <row r="434" spans="1:5" ht="76.5">
      <c r="A434" t="s">
        <v>56</v>
      </c>
      <c r="E434" s="35" t="s">
        <v>529</v>
      </c>
    </row>
    <row r="435" spans="1:16" ht="12.75">
      <c r="A435" s="24" t="s">
        <v>48</v>
      </c>
      <c s="29" t="s">
        <v>1129</v>
      </c>
      <c s="29" t="s">
        <v>945</v>
      </c>
      <c s="24" t="s">
        <v>50</v>
      </c>
      <c s="30" t="s">
        <v>946</v>
      </c>
      <c s="31" t="s">
        <v>240</v>
      </c>
      <c s="32">
        <v>321.6</v>
      </c>
      <c s="33">
        <v>0</v>
      </c>
      <c s="33">
        <f>ROUND(ROUND(H435,2)*ROUND(G435,3),2)</f>
      </c>
      <c r="O435">
        <f>(I435*21)/100</f>
      </c>
      <c t="s">
        <v>26</v>
      </c>
    </row>
    <row r="436" spans="1:5" ht="25.5">
      <c r="A436" s="34" t="s">
        <v>53</v>
      </c>
      <c r="E436" s="35" t="s">
        <v>947</v>
      </c>
    </row>
    <row r="437" spans="1:5" ht="12.75">
      <c r="A437" s="36" t="s">
        <v>55</v>
      </c>
      <c r="E437" s="37" t="s">
        <v>1130</v>
      </c>
    </row>
    <row r="438" spans="1:5" ht="76.5">
      <c r="A438" t="s">
        <v>56</v>
      </c>
      <c r="E438" s="35" t="s">
        <v>529</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