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Archiv\Pokorný\Olší\export\"/>
    </mc:Choice>
  </mc:AlternateContent>
  <bookViews>
    <workbookView xWindow="240" yWindow="120" windowWidth="14940" windowHeight="9225"/>
  </bookViews>
  <sheets>
    <sheet name="Rekapitulace" sheetId="1" r:id="rId1"/>
    <sheet name="000_1" sheetId="2" r:id="rId2"/>
    <sheet name="001_1" sheetId="3" r:id="rId3"/>
    <sheet name="201_1" sheetId="4" r:id="rId4"/>
  </sheets>
  <definedNames>
    <definedName name="_xlnm.Print_Titles" localSheetId="1">'000_1'!$6:$8</definedName>
    <definedName name="_xlnm.Print_Titles" localSheetId="2">'001_1'!$6:$8</definedName>
    <definedName name="_xlnm.Print_Titles" localSheetId="3">'201_1'!$6:$8</definedName>
  </definedNames>
  <calcPr calcId="162913"/>
  <webPublishing codePage="0"/>
</workbook>
</file>

<file path=xl/calcChain.xml><?xml version="1.0" encoding="utf-8"?>
<calcChain xmlns="http://schemas.openxmlformats.org/spreadsheetml/2006/main">
  <c r="I475" i="4" l="1"/>
  <c r="O475" i="4" s="1"/>
  <c r="I471" i="4"/>
  <c r="O471" i="4" s="1"/>
  <c r="I467" i="4"/>
  <c r="O467" i="4" s="1"/>
  <c r="I463" i="4"/>
  <c r="O463" i="4" s="1"/>
  <c r="I459" i="4"/>
  <c r="O459" i="4" s="1"/>
  <c r="I455" i="4"/>
  <c r="O455" i="4" s="1"/>
  <c r="I451" i="4"/>
  <c r="O451" i="4" s="1"/>
  <c r="I447" i="4"/>
  <c r="O447" i="4" s="1"/>
  <c r="I443" i="4"/>
  <c r="O443" i="4" s="1"/>
  <c r="I439" i="4"/>
  <c r="O439" i="4" s="1"/>
  <c r="I435" i="4"/>
  <c r="O435" i="4" s="1"/>
  <c r="I431" i="4"/>
  <c r="O431" i="4" s="1"/>
  <c r="I427" i="4"/>
  <c r="O427" i="4" s="1"/>
  <c r="I423" i="4"/>
  <c r="O423" i="4" s="1"/>
  <c r="I419" i="4"/>
  <c r="O419" i="4" s="1"/>
  <c r="I415" i="4"/>
  <c r="O415" i="4" s="1"/>
  <c r="I411" i="4"/>
  <c r="O411" i="4" s="1"/>
  <c r="I407" i="4"/>
  <c r="O407" i="4" s="1"/>
  <c r="I403" i="4"/>
  <c r="O403" i="4" s="1"/>
  <c r="I399" i="4"/>
  <c r="O399" i="4" s="1"/>
  <c r="I395" i="4"/>
  <c r="O395" i="4" s="1"/>
  <c r="I391" i="4"/>
  <c r="O391" i="4" s="1"/>
  <c r="I386" i="4"/>
  <c r="O386" i="4" s="1"/>
  <c r="R385" i="4" s="1"/>
  <c r="O385" i="4" s="1"/>
  <c r="I381" i="4"/>
  <c r="O381" i="4" s="1"/>
  <c r="I377" i="4"/>
  <c r="O377" i="4" s="1"/>
  <c r="I373" i="4"/>
  <c r="O373" i="4" s="1"/>
  <c r="I369" i="4"/>
  <c r="O369" i="4" s="1"/>
  <c r="I365" i="4"/>
  <c r="I360" i="4"/>
  <c r="O360" i="4" s="1"/>
  <c r="R359" i="4" s="1"/>
  <c r="O359" i="4" s="1"/>
  <c r="I355" i="4"/>
  <c r="O355" i="4" s="1"/>
  <c r="I351" i="4"/>
  <c r="O351" i="4" s="1"/>
  <c r="I347" i="4"/>
  <c r="O347" i="4" s="1"/>
  <c r="I343" i="4"/>
  <c r="O343" i="4" s="1"/>
  <c r="I339" i="4"/>
  <c r="O339" i="4" s="1"/>
  <c r="I335" i="4"/>
  <c r="O335" i="4" s="1"/>
  <c r="I331" i="4"/>
  <c r="O331" i="4" s="1"/>
  <c r="I327" i="4"/>
  <c r="O327" i="4" s="1"/>
  <c r="I323" i="4"/>
  <c r="O323" i="4" s="1"/>
  <c r="I319" i="4"/>
  <c r="O319" i="4" s="1"/>
  <c r="I315" i="4"/>
  <c r="I310" i="4"/>
  <c r="O310" i="4" s="1"/>
  <c r="I306" i="4"/>
  <c r="O306" i="4" s="1"/>
  <c r="I302" i="4"/>
  <c r="O302" i="4" s="1"/>
  <c r="I298" i="4"/>
  <c r="O298" i="4" s="1"/>
  <c r="I294" i="4"/>
  <c r="O294" i="4" s="1"/>
  <c r="I290" i="4"/>
  <c r="O290" i="4" s="1"/>
  <c r="I286" i="4"/>
  <c r="O286" i="4" s="1"/>
  <c r="I282" i="4"/>
  <c r="O282" i="4" s="1"/>
  <c r="I278" i="4"/>
  <c r="O278" i="4" s="1"/>
  <c r="I274" i="4"/>
  <c r="O274" i="4" s="1"/>
  <c r="I270" i="4"/>
  <c r="O270" i="4" s="1"/>
  <c r="I266" i="4"/>
  <c r="O266" i="4" s="1"/>
  <c r="I261" i="4"/>
  <c r="O261" i="4" s="1"/>
  <c r="I257" i="4"/>
  <c r="O257" i="4" s="1"/>
  <c r="I253" i="4"/>
  <c r="O253" i="4" s="1"/>
  <c r="I249" i="4"/>
  <c r="O249" i="4" s="1"/>
  <c r="I245" i="4"/>
  <c r="O245" i="4" s="1"/>
  <c r="I241" i="4"/>
  <c r="O241" i="4" s="1"/>
  <c r="I237" i="4"/>
  <c r="O237" i="4" s="1"/>
  <c r="I232" i="4"/>
  <c r="O232" i="4" s="1"/>
  <c r="I228" i="4"/>
  <c r="O228" i="4" s="1"/>
  <c r="I224" i="4"/>
  <c r="O224" i="4" s="1"/>
  <c r="I220" i="4"/>
  <c r="O220" i="4" s="1"/>
  <c r="I216" i="4"/>
  <c r="O216" i="4" s="1"/>
  <c r="I212" i="4"/>
  <c r="O212" i="4" s="1"/>
  <c r="I208" i="4"/>
  <c r="I204" i="4"/>
  <c r="O204" i="4" s="1"/>
  <c r="I200" i="4"/>
  <c r="O200" i="4" s="1"/>
  <c r="I196" i="4"/>
  <c r="O196" i="4" s="1"/>
  <c r="I191" i="4"/>
  <c r="O191" i="4" s="1"/>
  <c r="I187" i="4"/>
  <c r="O187" i="4" s="1"/>
  <c r="I183" i="4"/>
  <c r="O183" i="4" s="1"/>
  <c r="I179" i="4"/>
  <c r="O179" i="4" s="1"/>
  <c r="I175" i="4"/>
  <c r="O175" i="4" s="1"/>
  <c r="I171" i="4"/>
  <c r="O171" i="4" s="1"/>
  <c r="I167" i="4"/>
  <c r="O167" i="4" s="1"/>
  <c r="I163" i="4"/>
  <c r="O163" i="4" s="1"/>
  <c r="I159" i="4"/>
  <c r="O159" i="4" s="1"/>
  <c r="I155" i="4"/>
  <c r="O155" i="4" s="1"/>
  <c r="I151" i="4"/>
  <c r="O151" i="4" s="1"/>
  <c r="I147" i="4"/>
  <c r="O147" i="4" s="1"/>
  <c r="I143" i="4"/>
  <c r="O143" i="4" s="1"/>
  <c r="I139" i="4"/>
  <c r="O139" i="4" s="1"/>
  <c r="I135" i="4"/>
  <c r="O135" i="4" s="1"/>
  <c r="I131" i="4"/>
  <c r="O131" i="4" s="1"/>
  <c r="I127" i="4"/>
  <c r="O127" i="4" s="1"/>
  <c r="I123" i="4"/>
  <c r="O123" i="4" s="1"/>
  <c r="I119" i="4"/>
  <c r="O119" i="4" s="1"/>
  <c r="I115" i="4"/>
  <c r="O115" i="4" s="1"/>
  <c r="I111" i="4"/>
  <c r="O111" i="4" s="1"/>
  <c r="I107" i="4"/>
  <c r="O107" i="4" s="1"/>
  <c r="I103" i="4"/>
  <c r="O103" i="4" s="1"/>
  <c r="I99" i="4"/>
  <c r="O99" i="4" s="1"/>
  <c r="I95" i="4"/>
  <c r="O95" i="4" s="1"/>
  <c r="I91" i="4"/>
  <c r="O91" i="4" s="1"/>
  <c r="I87" i="4"/>
  <c r="O87" i="4" s="1"/>
  <c r="I83" i="4"/>
  <c r="O83" i="4" s="1"/>
  <c r="I79" i="4"/>
  <c r="O79" i="4" s="1"/>
  <c r="I75" i="4"/>
  <c r="O75" i="4" s="1"/>
  <c r="I71" i="4"/>
  <c r="O71" i="4" s="1"/>
  <c r="I67" i="4"/>
  <c r="O67" i="4" s="1"/>
  <c r="I63" i="4"/>
  <c r="O63" i="4" s="1"/>
  <c r="I59" i="4"/>
  <c r="O59" i="4" s="1"/>
  <c r="I55" i="4"/>
  <c r="O55" i="4" s="1"/>
  <c r="I51" i="4"/>
  <c r="O51" i="4" s="1"/>
  <c r="I47" i="4"/>
  <c r="O47" i="4" s="1"/>
  <c r="I43" i="4"/>
  <c r="O43" i="4" s="1"/>
  <c r="I39" i="4"/>
  <c r="O39" i="4" s="1"/>
  <c r="I35" i="4"/>
  <c r="O35" i="4" s="1"/>
  <c r="I31" i="4"/>
  <c r="O31" i="4" s="1"/>
  <c r="I27" i="4"/>
  <c r="O27" i="4" s="1"/>
  <c r="I23" i="4"/>
  <c r="I18" i="4"/>
  <c r="O18" i="4" s="1"/>
  <c r="I14" i="4"/>
  <c r="O14" i="4" s="1"/>
  <c r="I10" i="4"/>
  <c r="O10" i="4" s="1"/>
  <c r="I35" i="3"/>
  <c r="O35" i="3" s="1"/>
  <c r="I31" i="3"/>
  <c r="O31" i="3" s="1"/>
  <c r="I27" i="3"/>
  <c r="O27" i="3" s="1"/>
  <c r="I23" i="3"/>
  <c r="Q22" i="3" s="1"/>
  <c r="I22" i="3" s="1"/>
  <c r="I18" i="3"/>
  <c r="O18" i="3" s="1"/>
  <c r="I14" i="3"/>
  <c r="O14" i="3" s="1"/>
  <c r="I10" i="3"/>
  <c r="O10" i="3" s="1"/>
  <c r="I92" i="2"/>
  <c r="O92" i="2" s="1"/>
  <c r="I88" i="2"/>
  <c r="O88" i="2" s="1"/>
  <c r="I84" i="2"/>
  <c r="O84" i="2" s="1"/>
  <c r="I80" i="2"/>
  <c r="O80" i="2" s="1"/>
  <c r="I76" i="2"/>
  <c r="O76" i="2" s="1"/>
  <c r="I72" i="2"/>
  <c r="O72" i="2" s="1"/>
  <c r="I68" i="2"/>
  <c r="O68" i="2" s="1"/>
  <c r="I64" i="2"/>
  <c r="O64" i="2" s="1"/>
  <c r="I60" i="2"/>
  <c r="O60" i="2" s="1"/>
  <c r="I56" i="2"/>
  <c r="O56" i="2" s="1"/>
  <c r="I52" i="2"/>
  <c r="O52" i="2" s="1"/>
  <c r="I48" i="2"/>
  <c r="O48" i="2" s="1"/>
  <c r="I44" i="2"/>
  <c r="O44" i="2" s="1"/>
  <c r="I40" i="2"/>
  <c r="O40" i="2" s="1"/>
  <c r="I36" i="2"/>
  <c r="O36" i="2" s="1"/>
  <c r="I32" i="2"/>
  <c r="I28" i="2"/>
  <c r="O28" i="2" s="1"/>
  <c r="I24" i="2"/>
  <c r="O24" i="2" s="1"/>
  <c r="I20" i="2"/>
  <c r="O20" i="2" s="1"/>
  <c r="I15" i="2"/>
  <c r="O15" i="2" s="1"/>
  <c r="R14" i="2" s="1"/>
  <c r="O14" i="2" s="1"/>
  <c r="I10" i="2"/>
  <c r="O10" i="2" s="1"/>
  <c r="R9" i="2" s="1"/>
  <c r="O9" i="2" s="1"/>
  <c r="Q359" i="4" l="1"/>
  <c r="I359" i="4" s="1"/>
  <c r="Q364" i="4"/>
  <c r="I364" i="4" s="1"/>
  <c r="Q195" i="4"/>
  <c r="I195" i="4" s="1"/>
  <c r="Q22" i="4"/>
  <c r="I22" i="4" s="1"/>
  <c r="Q314" i="4"/>
  <c r="I314" i="4" s="1"/>
  <c r="Q14" i="2"/>
  <c r="I14" i="2" s="1"/>
  <c r="Q19" i="2"/>
  <c r="I19" i="2" s="1"/>
  <c r="R390" i="4"/>
  <c r="O390" i="4" s="1"/>
  <c r="R265" i="4"/>
  <c r="O265" i="4" s="1"/>
  <c r="R9" i="4"/>
  <c r="O9" i="4" s="1"/>
  <c r="R236" i="4"/>
  <c r="O236" i="4" s="1"/>
  <c r="R9" i="3"/>
  <c r="O9" i="3" s="1"/>
  <c r="O2" i="3" s="1"/>
  <c r="D11" i="1" s="1"/>
  <c r="O32" i="2"/>
  <c r="R19" i="2" s="1"/>
  <c r="O19" i="2" s="1"/>
  <c r="O2" i="2" s="1"/>
  <c r="D10" i="1" s="1"/>
  <c r="O23" i="4"/>
  <c r="R22" i="4" s="1"/>
  <c r="O22" i="4" s="1"/>
  <c r="O365" i="4"/>
  <c r="R364" i="4" s="1"/>
  <c r="O364" i="4" s="1"/>
  <c r="Q265" i="4"/>
  <c r="I265" i="4" s="1"/>
  <c r="Q390" i="4"/>
  <c r="I390" i="4" s="1"/>
  <c r="O315" i="4"/>
  <c r="R314" i="4" s="1"/>
  <c r="O314" i="4" s="1"/>
  <c r="Q9" i="4"/>
  <c r="I9" i="4" s="1"/>
  <c r="Q385" i="4"/>
  <c r="I385" i="4" s="1"/>
  <c r="Q9" i="2"/>
  <c r="I9" i="2" s="1"/>
  <c r="I3" i="2" s="1"/>
  <c r="C10" i="1" s="1"/>
  <c r="Q9" i="3"/>
  <c r="I9" i="3" s="1"/>
  <c r="I3" i="3" s="1"/>
  <c r="C11" i="1" s="1"/>
  <c r="Q236" i="4"/>
  <c r="I236" i="4" s="1"/>
  <c r="O208" i="4"/>
  <c r="R195" i="4" s="1"/>
  <c r="O195" i="4" s="1"/>
  <c r="O23" i="3"/>
  <c r="R22" i="3" s="1"/>
  <c r="O22" i="3" s="1"/>
  <c r="O2" i="4" l="1"/>
  <c r="D12" i="1" s="1"/>
  <c r="I3" i="4"/>
  <c r="C12" i="1" s="1"/>
  <c r="E12" i="1" s="1"/>
  <c r="E11" i="1"/>
  <c r="E10" i="1"/>
  <c r="C6" i="1"/>
  <c r="C7" i="1" l="1"/>
</calcChain>
</file>

<file path=xl/sharedStrings.xml><?xml version="1.0" encoding="utf-8"?>
<sst xmlns="http://schemas.openxmlformats.org/spreadsheetml/2006/main" count="2192" uniqueCount="742">
  <si>
    <t>Rekapitulace ceny</t>
  </si>
  <si>
    <t>Stavba: III/35433 - Olší nad Oslavou, most ev. č. 35433-2</t>
  </si>
  <si>
    <t xml:space="preserve">Varianta: ZŘ - </t>
  </si>
  <si>
    <t>Celková cena bez DPH:</t>
  </si>
  <si>
    <t>Celková cena s DPH:</t>
  </si>
  <si>
    <t>Objekt</t>
  </si>
  <si>
    <t>Popis</t>
  </si>
  <si>
    <t>Cena bez DPH</t>
  </si>
  <si>
    <t>DPH</t>
  </si>
  <si>
    <t>Cena s DPH</t>
  </si>
  <si>
    <t>ASPE230</t>
  </si>
  <si>
    <t>S</t>
  </si>
  <si>
    <t>Soupis prací objektu</t>
  </si>
  <si>
    <t xml:space="preserve">Stavba: </t>
  </si>
  <si>
    <t>III/35433</t>
  </si>
  <si>
    <t>Olší nad Oslavou, most ev. č. 35433-2</t>
  </si>
  <si>
    <t>O</t>
  </si>
  <si>
    <t>Objekt:</t>
  </si>
  <si>
    <t>000</t>
  </si>
  <si>
    <t>Soupis vedlejších a ostatních nákladů</t>
  </si>
  <si>
    <t>O1</t>
  </si>
  <si>
    <t>Rozpočet:</t>
  </si>
  <si>
    <t>0.00</t>
  </si>
  <si>
    <t>15.00</t>
  </si>
  <si>
    <t>21.00</t>
  </si>
  <si>
    <t>3</t>
  </si>
  <si>
    <t>6</t>
  </si>
  <si>
    <t>2</t>
  </si>
  <si>
    <t>1</t>
  </si>
  <si>
    <t>Základní rozpočet CÚ 2021</t>
  </si>
  <si>
    <t>Typ</t>
  </si>
  <si>
    <t>0</t>
  </si>
  <si>
    <t>Poř. číslo</t>
  </si>
  <si>
    <t>Kód položky</t>
  </si>
  <si>
    <t>Varianta</t>
  </si>
  <si>
    <t>Název položky</t>
  </si>
  <si>
    <t>4</t>
  </si>
  <si>
    <t>MJ</t>
  </si>
  <si>
    <t>5</t>
  </si>
  <si>
    <t>Množství</t>
  </si>
  <si>
    <t>Jednotková cena</t>
  </si>
  <si>
    <t>Jednotková</t>
  </si>
  <si>
    <t>9</t>
  </si>
  <si>
    <t>Celkem</t>
  </si>
  <si>
    <t>10</t>
  </si>
  <si>
    <t>Cenová soustava</t>
  </si>
  <si>
    <t>11</t>
  </si>
  <si>
    <t>SD</t>
  </si>
  <si>
    <t>01-ZS</t>
  </si>
  <si>
    <t>Zařízení staveniště</t>
  </si>
  <si>
    <t>P</t>
  </si>
  <si>
    <t>03100</t>
  </si>
  <si>
    <t/>
  </si>
  <si>
    <t>ZAŘÍZENÍ STAVENIŠTĚ</t>
  </si>
  <si>
    <t>KPL</t>
  </si>
  <si>
    <t>2021_OTSKP</t>
  </si>
  <si>
    <t>PP</t>
  </si>
  <si>
    <t>Náklady spojené s případným vypracováním projektové dokumentace, zřízením přípojek energií k objektům zařízení staveniště, vybudování případných měřících odběrných míst, případná příprava území pro objekty ZS a vlastní vybudování objektů ZS včetně oplocení a osvětlení, vč. případného nájemného, nákladů na provoz, úklid, nutnou údržbu a opravy na objektech ZS a přípojkách energií, vč. kompletního odstranění objektů ZS po stavbě a uvedení ploch pro ZS do původního stavu, součástí je rovněž zřízení, provoz, odstranění skládek a mezideponií dle dispozic zhotovitele</t>
  </si>
  <si>
    <t>VV</t>
  </si>
  <si>
    <t>TS</t>
  </si>
  <si>
    <t>zahrnuje objednatelem povolené náklady na pořízení (event. pronájem), provozování, udržování a likvidaci zhotovitelova zařízení</t>
  </si>
  <si>
    <t>02-P</t>
  </si>
  <si>
    <t>Publicita</t>
  </si>
  <si>
    <t>02990</t>
  </si>
  <si>
    <t>OSTATNÍ POŽADAVKY - INFORMAČNÍ TABULE</t>
  </si>
  <si>
    <t>Publicita stavby dle požadavku objednatele, grafického manuálu a počtu dle SOD, OP objednatele. Informační tabule (dočasný billboard) o stavbě.  Rozměr dle požadavku stavebníka. 
Komplet vč. zřízení, pronájmu po dobu stavby a odstranění po stavbě.</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</si>
  <si>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</si>
  <si>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03-R</t>
  </si>
  <si>
    <t>Různé</t>
  </si>
  <si>
    <t>02851</t>
  </si>
  <si>
    <t>PASPORTIZACE OKOLNÍCH OBJEKTŮ PŘED A PO STAVBĚ</t>
  </si>
  <si>
    <t>pasportizace objízdných tras před a po stavbě</t>
  </si>
  <si>
    <t>zahrnuje veškeré náklady spojené s objednatelem požadovanými pracemi</t>
  </si>
  <si>
    <t>029113</t>
  </si>
  <si>
    <t>OSTATNÍ POŽADAVKY - GEODETICKÉ ZAMĚŘENÍ - CELKY</t>
  </si>
  <si>
    <t>KUS</t>
  </si>
  <si>
    <t>Vytýčení stavby a obvodu staveniště, veškeré potřebné geodetické doměření během výstavby vč. protokolů, zaměření skutečného provedení stavby, na podkladu katastrální mapy, vč. zaměření a výkazu kubatur bouracích prací</t>
  </si>
  <si>
    <t>029412</t>
  </si>
  <si>
    <t>OSTATNÍ POŽADAVKY - VYPRACOVÁNÍ MOSTNÍHO LISTU</t>
  </si>
  <si>
    <t>Zajištění mostního listu, 3ks, výpočet zatížitelnosti, vč zápisu do BMS</t>
  </si>
  <si>
    <t>02943</t>
  </si>
  <si>
    <t>OSTATNÍ POŽADAVKY - VYPRACOVÁNÍ RDS</t>
  </si>
  <si>
    <t>Vypracování dokumentace – realizační  - RDS dokumentace objektu SO 201, počet paré 2 (1x investor + 1x stavba), vč. TePř bourání mostu, vč.požadavků SOD</t>
  </si>
  <si>
    <t>7</t>
  </si>
  <si>
    <t>02944</t>
  </si>
  <si>
    <t>OSTAT POŽADAVKY - DOKUMENTACE SKUTEČ PROVEDENÍ V DIGIT FORMĚ</t>
  </si>
  <si>
    <t>Vypracování dokumentace - skutečného provedení stavby DSPS včetně digitální formy, vč. požadavků SOD</t>
  </si>
  <si>
    <t>8</t>
  </si>
  <si>
    <t>02945</t>
  </si>
  <si>
    <t>OSTAT POŽADAVKY - GEOMETRICKÝ PLÁN</t>
  </si>
  <si>
    <t>Geometrické plány stavby dle požadavku SOD, 12x v tištené podobě vč. ověření KÚ</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</si>
  <si>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</si>
  <si>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02951</t>
  </si>
  <si>
    <t>OSTATNÍ POŽADAVKY - POVODŇOVÝ A HAVARIJNÍ PLÁN</t>
  </si>
  <si>
    <t>Aktualizace povodňového a havarijního plánu na základě požadavků správce toku a dle skutečnosti</t>
  </si>
  <si>
    <t>02953</t>
  </si>
  <si>
    <t>OSTATNÍ POŽADAVKY - HLAVNÍ MOSTNÍ PROHLÍDKA</t>
  </si>
  <si>
    <t>Zajištění 1. hlavní prohlídky, vč zápisu do BMS</t>
  </si>
  <si>
    <t>položka zahrnuje :  
- úkony dle ČSN 73 6221  
- provedení hlavní mostní prohlídky oprávněnou fyzickou nebo právnickou osobou  
- vyhotovení záznamu (protokolu), který jednoznačně definuje stav mostu</t>
  </si>
  <si>
    <t>02960</t>
  </si>
  <si>
    <t>OSTATNÍ POŽADAVKY - PLÁN BOZP</t>
  </si>
  <si>
    <t>Veškerá opatření pro zajištění plnění BOZP v průběhu výstavby</t>
  </si>
  <si>
    <t>zahrnuje veškeré náklady spojené s objednatelem požadovaným dozorem</t>
  </si>
  <si>
    <t>12</t>
  </si>
  <si>
    <t>02971</t>
  </si>
  <si>
    <t>OSTAT POŽADAVKY - GEOTECHNICKÝ MONITORING NA POVRCHU</t>
  </si>
  <si>
    <t>přetřídění hornin, posudky dosažených vrstev, převzetí základové spáry, zatřízení zemin z hlediska vhodnosti pro násypová tělesa</t>
  </si>
  <si>
    <t>13</t>
  </si>
  <si>
    <t>03720</t>
  </si>
  <si>
    <t>POMOC PRÁCE ZAJIŠŤ NEBO ZŘÍZ REGULACI A OCHRANU DOPRAVY</t>
  </si>
  <si>
    <t>Schválení a projednání přechodného DZ po dobu výstavby, vč. zajištění rozhodnutí. Všechny související práce se zřízením objízdných tras. 
Veškeré práce a činnosti spojené se zajištěním povolení a úhrada poplatků vzniklých na základě HMG zhotovitele v souladu s POV (zvláštní užívání silnice, poplatky za užívání veřejného prostranství apod.)</t>
  </si>
  <si>
    <t>zahrnuje objednatelem povolené náklady na požadovaná zařízení zhotovitele</t>
  </si>
  <si>
    <t>14</t>
  </si>
  <si>
    <t>91412R</t>
  </si>
  <si>
    <t>DOPRAVNÍ ZNAČKY ZÁKLADNÍ VELIKOSTI OCELOVÉ FÓLIE TŘ 1 - MONTÁŽ S PŘEMÍSTĚNÍM, NÁJEMNÉ, DEMONTÁŽ</t>
  </si>
  <si>
    <t>přechodné DZ, montáž + nájem a údržba po celou dobu stavby + demontáž s odvozem 
A15: 2 ks 
B1: 2 ks 
B20a: 2 ks</t>
  </si>
  <si>
    <t>položka zahrnuje: 
- dopravu demontované značky z dočasné skládky 
- osazení a montáž značky na místě určeném projektem 
- nutnou opravu poškozených částí 
nezahrnuje dodávku značky</t>
  </si>
  <si>
    <t>15</t>
  </si>
  <si>
    <t>91422R</t>
  </si>
  <si>
    <t>DOPRAVNÍ ZNAČKY ZVĚTŠENÉ VELIKOSTI OCELOVÉ FÓLIE TŘ 1 - MONTÁŽ S PŘEMÍSTĚNÍM</t>
  </si>
  <si>
    <t>přechodné DZ, montáž + nájem a údržba po celou dobu stavby + demontáž s odvozem 
IS11a: 2 ks</t>
  </si>
  <si>
    <t>16</t>
  </si>
  <si>
    <t>91432R</t>
  </si>
  <si>
    <t>DOPRAV ZNAČKY ZMENŠ VEL OCEL FÓLIE TŘ 1 - MONTÁŽ S PŘESUNEM, NÁJEMNÉ, DEMONTÁŽ</t>
  </si>
  <si>
    <t>přechodné DZ, montáž + nájem a údržba po celou dobu stavby + demontáž s odvozem 
E13: 2 ks 
E9: 2 ks "BUS" 
E3a: 2 ks 
IP10a: 2 ks 
IS11b: 13 ks</t>
  </si>
  <si>
    <t>17</t>
  </si>
  <si>
    <t>91612R</t>
  </si>
  <si>
    <t>DOPRAV SVĚTLO VÝSTRAŽ SOUPRAVA 3KS - MONTÁŽ S PŘESUNEM, NÁJEMNÉ, DEMONTÁŽ</t>
  </si>
  <si>
    <t>přechodné DZ,  montáž + nájem a údržba po celou dobu stavby + demontáž s odvozem 
souprava 3x S7: 2 ks</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</si>
  <si>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</si>
  <si>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18</t>
  </si>
  <si>
    <t>91631R</t>
  </si>
  <si>
    <t>DOPRAVNÍ ZÁBRANY Z2 S FÓLIÍ TŘ 1 - MONTÁŽ S PŘESUNEM, NÁJEMNÉ, DEMONTÁŽ</t>
  </si>
  <si>
    <t>přechodné DZ, montáž + nájem a údržba po celou dobu stavby + demontáž s odvozem 
Z2: 2 ks</t>
  </si>
  <si>
    <t>položka zahrnuje: 
- přemístění zařízení z dočasné skládky a jeho osazení a montáž na místě určeném projektem 
- údržbu po celou dobu trvání funkce, náhradu zničených nebo ztracených kusů, nutnou opravu poškozených částí</t>
  </si>
  <si>
    <t>19</t>
  </si>
  <si>
    <t>91671R</t>
  </si>
  <si>
    <t>UPEVŇOVACÍ KONSTR - PODKLADNÍ DESKA POD 28KG - MONTÁŽ S PŘESUNEM, NÁJEMNÉ, DEMONTÁŽ</t>
  </si>
  <si>
    <t>přechodné DZ, vyznačení objízdné trasy, montáž + nájem a údržba po celou dobu stavby + demontáž s odvozem</t>
  </si>
  <si>
    <t>20</t>
  </si>
  <si>
    <t>91673R</t>
  </si>
  <si>
    <t>UPEVŇOVACÍ KONSTR - OCEL STOJAN - MONTÁŽ S PŘESUNEM, NÁJEMNÉ, DEMONTÁŽ</t>
  </si>
  <si>
    <t>sloupky dočasného DZ, montáž + nájem a údržba po celou dobu stavby + demontáž s odvozem</t>
  </si>
  <si>
    <t>21</t>
  </si>
  <si>
    <t>95324</t>
  </si>
  <si>
    <t>BEZPEČNOST ZNAČKY RETROREFLEX SAMOLEPICÍ VÝSTRAŽNÁ PÁSKA</t>
  </si>
  <si>
    <t>M</t>
  </si>
  <si>
    <t>výstražná páska pro značení objízdné trasy</t>
  </si>
  <si>
    <t>Součástí značky jsou i nosné prvky, připevňovací prvky a potřebný spojovací materiál.</t>
  </si>
  <si>
    <t>001</t>
  </si>
  <si>
    <t>Bourání stávajících konstrukcí</t>
  </si>
  <si>
    <t>Všeobecné konstrukce a práce</t>
  </si>
  <si>
    <t>014101</t>
  </si>
  <si>
    <t>A</t>
  </si>
  <si>
    <t>POPLATKY ZA SKLÁDKU</t>
  </si>
  <si>
    <t>M3</t>
  </si>
  <si>
    <t>kámen viz položka 966138</t>
  </si>
  <si>
    <t>zahrnuje veškeré poplatky provozovateli skládky související s uložením odpadu na skládce.</t>
  </si>
  <si>
    <t>B</t>
  </si>
  <si>
    <t>železobeton viz položka 966168</t>
  </si>
  <si>
    <t>014102</t>
  </si>
  <si>
    <t>T</t>
  </si>
  <si>
    <t>stávající izolace, účtováno podle skutečnosti se souhlasem investora, čerpáno se souhlasem TDS</t>
  </si>
  <si>
    <t>34,72*0,005*2,0=0,347 [A]</t>
  </si>
  <si>
    <t>Ostatní konstrukce a práce</t>
  </si>
  <si>
    <t>9112A3</t>
  </si>
  <si>
    <t>ZÁBRADLÍ MOSTNÍ S VODOR MADLY - DEMONTÁŽ S PŘESUNEM</t>
  </si>
  <si>
    <t>demontáž ocelového zábradlí se svislou výplní, odhad 20 kg/mb, 
vč. odvozu a předání správci na cestmistrovství Velké Meziříčí</t>
  </si>
  <si>
    <t>9,5+10=19,500 [A]</t>
  </si>
  <si>
    <t>položka zahrnuje: 
- demontáž a odstranění zařízení 
- jeho odvoz na předepsané místo</t>
  </si>
  <si>
    <t>966138</t>
  </si>
  <si>
    <t>BOURÁNÍ KONSTRUKCÍ Z KAMENE NA MC S ODVOZEM DO 20KM</t>
  </si>
  <si>
    <t>- bourání stávající spodní stavby, odhad dle dostupných podkladů, vč. odvozu na skládku dle dispozic zhotovitele, vč. uložení na skládku, bude čerpáno se souhlasem TDS dle skutečnosti 
- vhodné kameny lze použít do odláždění kolem mostu, záhozu z lomového kamene atd. (uvažováno 4,400 m3 do záhozu a 5,368 m3 do odláždění, viz. položka předláždění) 
- zhotovitel je povinen nacenit skutečnou odvozovou vzdálenost dle svých dispozic, nelze uplatňovat vícepráce ve smyslu rozdílu vzdálenosti skládky uvažované v projektové dokumentaci a zajištěné zhotovitelem (platí pro všechny položky s odvozem na skládku ve všech částecch rozpočtu)</t>
  </si>
  <si>
    <t>2*2,44*6,2+4*0,32*1,3+4*1,1*3,2-4,400-5,368=36,232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</si>
  <si>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</si>
  <si>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966168</t>
  </si>
  <si>
    <t>BOURÁNÍ KONSTRUKCÍ ZE ŽELEZOBETONU S ODVOZEM DO 20KM</t>
  </si>
  <si>
    <t>kompletní vybourání stávající úložných prahů a ŽB desky s trámy, odhad dle dostupných podkladů, může se lišit dle skutečných rozměrů, vč. odvozu na skládku dle dispozic zhotovitele, bude čerpáno se souhlasem TDS dle skutečnosti</t>
  </si>
  <si>
    <t>1,35*5,6+2*0,52*6,2+8,1*(0,19+0,21)=17,248 [A]</t>
  </si>
  <si>
    <t>97817</t>
  </si>
  <si>
    <t>ODSTRANĚNÍ MOSTNÍ IZOLACE</t>
  </si>
  <si>
    <t>M2</t>
  </si>
  <si>
    <t>odstranění stávající izolace, včetně odvozu do 20 km, uložení na skládku, účtováno podle skutečnosti se souhlasem TDS pouze v případě zastižení</t>
  </si>
  <si>
    <t>5,6*6,2=34,720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</si>
  <si>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</si>
  <si>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201</t>
  </si>
  <si>
    <t>Most ev.č. 35433-2</t>
  </si>
  <si>
    <t>uložení nevhodné zeminy na skládku, viz. pol. 121108+12960+131738</t>
  </si>
  <si>
    <t>40,506+5,23+116,232+70,236+108,23+4,17=344,604 [A]</t>
  </si>
  <si>
    <t>poplatek za uložení vybouraného materiálu s obsahem PAU, dle provedených zkoušek spadají ZAS do třídy T4, viz pol. 113728 + 113338</t>
  </si>
  <si>
    <t>22,32+12,4=34,720 [A]</t>
  </si>
  <si>
    <t>02520</t>
  </si>
  <si>
    <t>ZKOUŠENÍ MATERIÁLŮ NEZÁVISLOU ZKUŠEBNOU</t>
  </si>
  <si>
    <t>Zkoušení zemin dle požadavku skládky zajištěné zhotovitelem s ohledem na jejich řádné skládkování. Pro splnění požadavků zákona č. 541/2020 Sb., vyhlášky č. 273/2021 Sb., 8/2021 Sb. a souvisejicích. Čerpáno se souhlasem TDS pouze pokud nebude rozmělněno v ostatních položkách.</t>
  </si>
  <si>
    <t>zahrnuje veškeré náklady spojené s objednatelem požadovanými zkouškami</t>
  </si>
  <si>
    <t>Zemní práce</t>
  </si>
  <si>
    <t>111206</t>
  </si>
  <si>
    <t>ODSTRANĚNÍ KŘOVIN S ODVOZEM DO 12KM</t>
  </si>
  <si>
    <t>vykácení náletových dřevin v místě stavby, odvoz a uložení vč. poplatku nebo štěpkování na místě</t>
  </si>
  <si>
    <t>1,2*(10+10)=24,000 [A]</t>
  </si>
  <si>
    <t>odstranění křovin a stromů do průměru 100 mm 
doprava dřevin na předepsanou vzdálenost 
spálení na hromadách nebo štěpkování</t>
  </si>
  <si>
    <t>112018</t>
  </si>
  <si>
    <t>KÁCENÍ STROMŮ D KMENE DO 0,5M S ODSTRANĚNÍM PAŘEZŮ, ODVOZ DO 20KM</t>
  </si>
  <si>
    <t>0,41+0,46+0,43+0,42+0,40+0,38+0,35+0,40+0,44 m, vytěžené dřevo bude odvezeno dle pokynu vlastníka pozemku</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</si>
  <si>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</si>
  <si>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</si>
  <si>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</si>
  <si>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0,53 + 0,80 m, vytěžené dřevo bude odvezeno dle pokynu pozemku, čerpáno se soulasem TDS pouze v případě, že stromy nebudou pokáceny před stavbou</t>
  </si>
  <si>
    <t>112038</t>
  </si>
  <si>
    <t>KÁCENÍ STROMŮ D KMENE PŘES 0,9M S ODSTR PAŘEZŮ, ODVOZ DO 20KM</t>
  </si>
  <si>
    <t>0,96 m, vytěžené dřevo bude odvezeno dle pokynu pozemku, čerpáno se soulasem TDS pouze v případě, že stromy nebudou pokáceny před stavbou</t>
  </si>
  <si>
    <t>112048</t>
  </si>
  <si>
    <t>KÁCENÍ STROMŮ D KMENE DO 0,3M S ODSTRANĚNÍM PAŘEZŮ, ODVOZ DO 20KM</t>
  </si>
  <si>
    <t>0,22+0,21+0,18+0,25+0,26+0,20+0,14+0,14 m, vytěžené dřevo bude odvezeno dle pokynu pozemku</t>
  </si>
  <si>
    <t>112218</t>
  </si>
  <si>
    <t>ODSTRANĚNÍ PAŘEZŮ D DO 0,5M, ODVOZ DO 20KM</t>
  </si>
  <si>
    <t>0,41+0,40+0,44 m + 0,25+0,26+0,20+0,14+0,14, odstranění pařezu v koruně komunikace, vč. odvozu a uložení na skládku, vč. poplatku za skládku, bude čerpáno v případě již pokácených stromů se souhlasem TDS</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</si>
  <si>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</si>
  <si>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112228</t>
  </si>
  <si>
    <t>ODSTRANĚNÍ PAŘEZŮ D DO 0,9M, ODVOZ DO 20KM</t>
  </si>
  <si>
    <t>0,53 + 0,80 m, odstranění pařezu v koruně komunikace, vč. odvozu a uložení na skládku, vč. poplatku za skládku, bude čerpáno v případě již pokácených stromů se souhlasem TDS</t>
  </si>
  <si>
    <t>112238</t>
  </si>
  <si>
    <t>ODSTRANĚNÍ PAŘEZŮ D PŘES 0,9M, ODVOZ DO 20KM</t>
  </si>
  <si>
    <t>0,96 m, odstranění pařezu v koruně komunikace, vč. odvozu a uložení na skládku, vč. poplatku za skládku, bude čerpáno v případě již pokácených stromů se souhlasem TDS</t>
  </si>
  <si>
    <t>11251</t>
  </si>
  <si>
    <t>ODSTRANĚNÍ PAŘEZŮ FRÉZOVÁNÍM D DO 0,5M</t>
  </si>
  <si>
    <t>0,46+0,43+0,42+0,40+0,38+0,35 m, frézování pařezu na místě, bude čerpáno v případě již pokácených stromů se souhlasem TDS</t>
  </si>
  <si>
    <t>Frézování pařezů se měří v [ks] frézovaných pařezů, průměr pařezu je uvažován dle stromu ve výšce 1,3m nad terénem, u stávajícího pařezu se stanoví jako změřený průměr vynásobený  koeficientem 1/1,38. 
 Položka zahrnuje zejména: 
- frézování do hloubky 20cm pod úroveň terénu 
- veškeré drobné zemní práce spojené s frézováním pařezů 
- případně další práce s nimi dle pokynů zadávací dokumentace.</t>
  </si>
  <si>
    <t>11254</t>
  </si>
  <si>
    <t>ODSTRANĚNÍ PAŘEZŮ FRÉZOVÁNÍM D DO 0,3M</t>
  </si>
  <si>
    <t>0,22+0,21+0,18 m, frézování pařezu na místě, bude čerpáno v případě již pokácených stromů se souhlasem TDS</t>
  </si>
  <si>
    <t>113324</t>
  </si>
  <si>
    <t>ODSTRAN PODKL ZPEVNĚNÝCH PLOCH Z KAMENIVA NESTMEL, ODVOZ DO 5KM</t>
  </si>
  <si>
    <t>v celém úseku předpokládaní tl.310mm + dotěžení na úroveň pláně v předpokládané tl. 120mm, odtěžení podkladních vrstev na úroveň zemní pláně, vč. odvozu a uložení na mezideponii pro zpětné použití</t>
  </si>
  <si>
    <t>267,1*0,31+(133,6+120,2)*0,12=113,257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</si>
  <si>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</si>
  <si>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113338</t>
  </si>
  <si>
    <t>ODSTRAN PODKL ZPEVNĚNÝCH PLOCH S ASFALT POJIVEM, ODVOZ DO 20KM</t>
  </si>
  <si>
    <t>předpokládaná tl. 50 mm v celé délce úseku, vč. odvozu na skládku, bez poplatku za uložení</t>
  </si>
  <si>
    <t>248*0,05=12,400 [A]</t>
  </si>
  <si>
    <t>113438</t>
  </si>
  <si>
    <t>ODSTRAN KRYTU ZPEVNĚNÝCH PLOCH S ASFALT POJIVEM VČET PODKLADU, ODVOZ DO 20KM</t>
  </si>
  <si>
    <t>předpokládaná tl. 90mm od začátku po konec upravovaného úseku, ZAS-T4, vč. odvozu na specializovanou skládku del dispozic zhotovitele, bez poplatku za uložení</t>
  </si>
  <si>
    <t>248*0,09=22,320 [A]</t>
  </si>
  <si>
    <t>11512</t>
  </si>
  <si>
    <t>ČERPÁNÍ VODY DO 1000 L/MIN</t>
  </si>
  <si>
    <t>HOD</t>
  </si>
  <si>
    <t>čerpání vody z výkopu v případě nadměrných průsaků do stavební jámy, bude čerpáno se souhlasem TDS dle skutečnosti</t>
  </si>
  <si>
    <t>10*10=100,000 [A]</t>
  </si>
  <si>
    <t>Položka čerpání vody na povrchu zahrnuje i potrubí, pohotovost záložní čerpací soupravy a zřízení čerpací jímky. Součástí položky je také následná demontáž a likvidace těchto zařízení</t>
  </si>
  <si>
    <t>11526</t>
  </si>
  <si>
    <t>PŘEVEDENÍ VODY POTRUBÍM DN 800 NEBO ŽLABY R.O. DO 2,8M</t>
  </si>
  <si>
    <t>dočasné převedení průtoků, 1xDN800, včetně spojů, kolen, uložení, údržby, pronájmu, demontáže a odvozu, bude čerpáno se souhlasem TDS v případě potřeby</t>
  </si>
  <si>
    <t>Položka převedení vody na povrchu zahrnuje zřízení, udržování a odstranění příslušného zařízení. Převedení vody se uvádí buď průměrem potrubí (DN) nebo délkou rozvinutého obvodu žlabu (r.o.).</t>
  </si>
  <si>
    <t>121104</t>
  </si>
  <si>
    <t>SEJMUTÍ ORNICE NEBO LESNÍ PŮDY S ODVOZEM DO 5KM</t>
  </si>
  <si>
    <t>tl. 150mm, svahy v okolí mostu a přilehlé plochy v místě dočasného záboru, vč.odvozu do 5km a uložení na mezideponii</t>
  </si>
  <si>
    <t>0,15*(273+212+287+267+1,2*(71+75+98+119+36+42+18+18))-40,506=201,204 [A]</t>
  </si>
  <si>
    <t>položka zahrnuje sejmutí ornice bez ohledu na tloušťku vrstvy a její vodorovnou dopravu 
nezahrnuje uložení na trvalou skládku</t>
  </si>
  <si>
    <t>121108</t>
  </si>
  <si>
    <t>SEJMUTÍ ORNICE NEBO LESNÍ PŮDY S ODVOZEM DO 20KM</t>
  </si>
  <si>
    <t>tl. 150mm, svahy v okolí mostu a přilehlé plochy v místě dočasného záboru, vč. odvozu na skládku dle zajištění zhotovitele, bez poplatku za uložení, po dohodě s TDS lze rozprostřít na plochy v místě stavby</t>
  </si>
  <si>
    <t>0,15*(1611,4-1341,36)=40,506 [A]</t>
  </si>
  <si>
    <t>12960</t>
  </si>
  <si>
    <t>ČIŠTĚNÍ VODOTEČÍ A MELIORAČ KANÁLŮ OD NÁNOSŮ</t>
  </si>
  <si>
    <t>nánosy stávajícího koryta, odstranění, odvoz s uložením na skládku</t>
  </si>
  <si>
    <t>(2,43+2,8)*1,0=5,230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</si>
  <si>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</si>
  <si>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22</t>
  </si>
  <si>
    <t>131734</t>
  </si>
  <si>
    <t>HLOUBENÍ JAM ZAPAŽ I NEPAŽ TŘ. I, ODVOZ DO 5KM</t>
  </si>
  <si>
    <t>hloubení pro bourání, otevření výkopové jámy pro nový most, zemina pro zpětné použití s odvozem na mezideponii</t>
  </si>
  <si>
    <t>91,218+80,95=172,168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</si>
  <si>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</si>
  <si>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23</t>
  </si>
  <si>
    <t>rozšíření silničního tělesa, zemina ze zazubení pro zpětné použití, hloubení s odvozem na mezideponii</t>
  </si>
  <si>
    <t>16,75+72,1+44,4+6,7=139,950 [A]</t>
  </si>
  <si>
    <t>24</t>
  </si>
  <si>
    <t>C</t>
  </si>
  <si>
    <t>zemina z prostoru sanace podloží v místě rozšíření násypového tělesa, uvažováno 50% pro zpětné použití</t>
  </si>
  <si>
    <t>(21,6+91,96+90,0+12,9)*0,5=108,230 [A]</t>
  </si>
  <si>
    <t>25</t>
  </si>
  <si>
    <t>131738</t>
  </si>
  <si>
    <t>HLOUBENÍ JAM ZAPAŽ I NEPAŽ TŘ. I, ODVOZ DO 20KM</t>
  </si>
  <si>
    <t>hloubení jam pro vybourání původního mostu, přebytečná zemina s odvozem na skládku  dle dispozic zhotovitele, po posouzení osoby způsobilé v oboru inženýrské geologie a odsouhlasení TDS lze zpětně použít</t>
  </si>
  <si>
    <t>10,3*(24,7+3,3)-91,218-80,95=116,232 [A]</t>
  </si>
  <si>
    <t>26</t>
  </si>
  <si>
    <t>hloubení jam pro sanaci podloží, vč. odtěžení podloží pro zatlačení kameniva, dle IGP se předpokládá nevhodná zemina s odvozem na skládku dle dispozic zhotovitele, bez poplatku za uložení</t>
  </si>
  <si>
    <t>9,0*7,5*0,8+8,2*6,6*0,3=70,236 [A]</t>
  </si>
  <si>
    <t>27</t>
  </si>
  <si>
    <t>rozšíření silničního tělesa, nevhodná zemina s odvozem na skládku dle dispozic zhotovitele, po posouzení osoby způsobilé v oboru inženýrské geologie a odsouhlasení TDS lze zpětně použít (uvažováno 50% zpět)</t>
  </si>
  <si>
    <t>28</t>
  </si>
  <si>
    <t>D</t>
  </si>
  <si>
    <t>odtěžení hrázek, přebytečná zemina s odvozem na skládku del dispozic zhotovitele</t>
  </si>
  <si>
    <t>1,2*2,5+0,65*1,8=4,170 [A]</t>
  </si>
  <si>
    <t>29</t>
  </si>
  <si>
    <t>171103</t>
  </si>
  <si>
    <t>ULOŽENÍ SYPANINY DO NÁSYPŮ SE ZHUTNĚNÍM DO 100% PS</t>
  </si>
  <si>
    <t>zpětné uložení zeminy ze zazubení svahů silničního tělesa, zemina z mezideponie, bude promíseno s nakupovanou zeminou pro rozšíření násypu</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</si>
  <si>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</si>
  <si>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30</t>
  </si>
  <si>
    <t>zpětné uložení zeminy z podkladu původní vozovky pol. 113324 a ze sanace pol. 131734C v místě rozšíření svahů silničního tělesa, zemina z mezideponie, bude promíseno s nakupovanou zeminou (kameninou) pro sanaci rozšíření násypu</t>
  </si>
  <si>
    <t>113,257+108,23=221,487 [A]</t>
  </si>
  <si>
    <t>31</t>
  </si>
  <si>
    <t>17120</t>
  </si>
  <si>
    <t>ULOŽENÍ SYPANINY DO NÁSYPŮ A NA SKLÁDKY BEZ ZHUTNĚNÍ</t>
  </si>
  <si>
    <t>uložení zeminy na mezideponii pro zpětné použití</t>
  </si>
  <si>
    <t>201,204+91,218+80,95+113,257+108,23=594,859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</si>
  <si>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</si>
  <si>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32</t>
  </si>
  <si>
    <t>uložení zeminy ze zazubení násypu na mezideponii pro zpětné použití</t>
  </si>
  <si>
    <t>33</t>
  </si>
  <si>
    <t>17180</t>
  </si>
  <si>
    <t>ULOŽENÍ SYPANINY DO NÁSYPŮ Z NAKUPOVANÝCH MATERIÁLŮ</t>
  </si>
  <si>
    <t>rozšíření násypového tělesa, vč. pořízení a dovozu ze zemníku dle zajištění zhotovitele, zemina vhodná do násypových těles, Id=min.0,85, bude promíseno se zeminou odtěženou ze zazubení a z podkladu původní vozovky</t>
  </si>
  <si>
    <t>31,9+138,0+108,0+16,2-113,257=180,843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</si>
  <si>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</si>
  <si>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34</t>
  </si>
  <si>
    <t>zřízení hrázek pro dočasné převedení průtoků, zemina vhodná do násypových těles, vč. nákupu, dovozu, uložení a hutnění</t>
  </si>
  <si>
    <t>35</t>
  </si>
  <si>
    <t>17290</t>
  </si>
  <si>
    <t>ZŘÍZENÍ TĚSNĚNÍ Z JINÝCH MATERIÁLŮ</t>
  </si>
  <si>
    <t>těsnící PE fólie překrytá ochr.geotextilií z obou stran, geotextilie vykázána samostatně</t>
  </si>
  <si>
    <t>2*6,61*5,15=68,083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</si>
  <si>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</si>
  <si>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36</t>
  </si>
  <si>
    <t>fólie na těsnění hrázky, pořízení, rozprostření, údržba, odstranění, odvoz, uložení na skládku vč. poplatku</t>
  </si>
  <si>
    <t>1,85*3,61+1,4*2,4=10,039 [A]</t>
  </si>
  <si>
    <t>37</t>
  </si>
  <si>
    <t>17411</t>
  </si>
  <si>
    <t>ZÁSYP JAM A RÝH ZEMINOU SE ZHUTNĚNÍM</t>
  </si>
  <si>
    <t>hutněný zpětný zásyp po úroveň PE folie, zemina z mezideponie</t>
  </si>
  <si>
    <t>2*6,9*6,61=91,218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</si>
  <si>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</si>
  <si>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t>
  </si>
  <si>
    <t>hutněný zpětný zásyp kolem křídel, zemina z mezideponie</t>
  </si>
  <si>
    <t>1,9*(11,7+11,4)+1,7*(10,4+11,4)=80,950 [A]</t>
  </si>
  <si>
    <t>39</t>
  </si>
  <si>
    <t>17481</t>
  </si>
  <si>
    <t>ZÁSYP JAM A RÝH Z NAKUPOVANÝCH MATERIÁLŮ</t>
  </si>
  <si>
    <t>sanace podloží z nakupovaného materiálu, hutněno po vrstvách tl. 200 mm na Id &gt;0,9 
- hutněný zásyp kamenivem frakce 32-63 tl. min. 600 mm 
- uzavření hutněnou frakcí 0-32 tl. min. 200 mm</t>
  </si>
  <si>
    <t>9,0*7,5*0,8=54,000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</si>
  <si>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</si>
  <si>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40</t>
  </si>
  <si>
    <t>ochranný zásyp za rubem opěr, ŠD fr.0-32, Id=min.0,85</t>
  </si>
  <si>
    <t>2*0,95*6,61+2,0*(4,7+5,4)=32,759 [A]</t>
  </si>
  <si>
    <t>41</t>
  </si>
  <si>
    <t>přechodová oblast za opěrami, hutněný ŠD nebo ŠP, Id=min.0,9</t>
  </si>
  <si>
    <t>(3,85+4,40)*4,61=38,033 [A]</t>
  </si>
  <si>
    <t>42</t>
  </si>
  <si>
    <t>18090</t>
  </si>
  <si>
    <t>VŠEOBECNÉ ÚPRAVY OSTATNÍCH PLOCH</t>
  </si>
  <si>
    <t>vyčištění, rozprostření humózní vrstvy tl.150mm z mezideponie, osetí travním semenem</t>
  </si>
  <si>
    <t>1,08*(76+115+136+140)+204+128+192+205+1,2*(27+35+14+14)=1 341,360 [A]</t>
  </si>
  <si>
    <t>Všeobecné úpravy musí zahrnovat úpravu území po uskutečnění stavby, tak jak je požadováno v zadávací dokumentaci s výjimkou těch prací, pro které jsou uvedeny samostatné položky.</t>
  </si>
  <si>
    <t>43</t>
  </si>
  <si>
    <t>18110</t>
  </si>
  <si>
    <t>ÚPRAVA PLÁNĚ SE ZHUTNĚNÍM V HORNINĚ TŘ. I</t>
  </si>
  <si>
    <t>- dno stavební jámy 
- zemní pláň pro rozšíření násypu před a za mostem</t>
  </si>
  <si>
    <t>80,7+83,2+345,9+355,2+54,4=919,400 [A]</t>
  </si>
  <si>
    <t>položka zahrnuje úpravu pláně včetně vyrovnání výškových rozdílů. Míru zhutnění určuje projekt.</t>
  </si>
  <si>
    <t>44</t>
  </si>
  <si>
    <t>18481</t>
  </si>
  <si>
    <t>OCHRANA STROMŮ BEDNĚNÍM</t>
  </si>
  <si>
    <t>skupina 2x0,15 m + 0,2 m+ 0,3 m, výška min. 2 m, vč. odstranění a odvozu</t>
  </si>
  <si>
    <t>2*4*(2*0,15+0,2+0,3)=6,400 [A]</t>
  </si>
  <si>
    <t>položka zahrnuje veškerý materiál, výrobky a polotovary, včetně mimostaveništní a vnitrostaveništní dopravy (rovněž přesuny), včetně naložení a složení, případně s uložením</t>
  </si>
  <si>
    <t>45</t>
  </si>
  <si>
    <t>184B12R</t>
  </si>
  <si>
    <t>VYSAZOVÁNÍ STROMŮ LISTNATÝCH S BALEM OBVOD KMENE DO 10CM, VÝŠ DO 1,7M</t>
  </si>
  <si>
    <t>- náhradní výsadba dle stanovení OŽP MÚ Velké Meziříčí, podrobněji viz. vyjádření v dokladové části vč. parcel pro náhradní výsadbu, komplet, vč. součinnosti s OŽP a dodržením podmínek vyjádření 
Listnaté stromy, celkem 15 ks 
- Acer platanoides, javor mléč, 5ks, ok 8/10 cm 
- Tilia cordata, lípa srdčitá, 6 ks, ok 8/10 cm 
- Prunus avium, třešeň ptačí, 4 ks, ok 8/10 cm 
Ovocné stromy, celkem 17 ks 
- třešeň, prostokořená, 5 ks, vysokokmen, pk, (Napoleonova, Kaštánka,Těchlovan) 
- švestka, prostokořená, 12 ks, vysokokmen, pk, (Domácí, Hamanova) 
Položka obsahuje hloubení jamky, výsadbu dřevin s balem a dřevin prostokořenných, ukotvení dřevin 3 kůly průměru 6cm a výšky 2m, 3ks příčníky a uvázek. Dále zalití rostlin vodou 50l/ks (do plochy 20m2), mulčování rostlin tl. 10 cm, instalace ochrany pletivem, hnojení tabletovým hnojivem 5ks/strom (1tableta 10g). Položka bude oceněna komplet vč. pořízení, dovozu a pomocného materiálu atd.</t>
  </si>
  <si>
    <t>15+17=32,000 [A]</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</si>
  <si>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</si>
  <si>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46</t>
  </si>
  <si>
    <t>- náhradní výsadba dle stanovení OÚ Netín, podrobněji viz. vyjádření v dokladové části vč. parcel pro náhradní výsadbu, komplet, vč. součinnosti s OÚ a dodržením podmínek vyjádření 
Listnaté stromy, celkem 10 ks 
- Acer platanoides, javor mléč, 10ks, ok 8/10 cm 
Položka obsahuje hloubení jamky, výsadbu dřevin s balem, ukotvení dřevin 3 kůly průměru 6cm a výšky 2m, 3ks příčníky a uvázek. Dále zalití rostlin vodou 50l/ks (do plochy 20m2), mulčování rostlin tl. 10 cm, instalace ochrany pletivem, hnojení tabletovým hnojivem 5ks/strom (1tableta 10g). Položka bude oceněna komplet vč. pořízení, dovozu a pomocného materiálu atd.</t>
  </si>
  <si>
    <t>Základy</t>
  </si>
  <si>
    <t>47</t>
  </si>
  <si>
    <t>21263</t>
  </si>
  <si>
    <t>TRATIVODY KOMPLET Z TRUB Z PLAST HMOT DN DO 150MM</t>
  </si>
  <si>
    <t>drenážní perforovaná trubka DN 150 za rubem opěr, vč. vyústění skrz opěry</t>
  </si>
  <si>
    <t>2*(6,65+0,75)=14,800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</si>
  <si>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</si>
  <si>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48</t>
  </si>
  <si>
    <t>21341</t>
  </si>
  <si>
    <t>DRENÁŽNÍ VRSTVY Z PLASTBETONU (PLASTMALTY)</t>
  </si>
  <si>
    <t>odvodnění izolace, obetonování odvodňovacího profilu z polymerního betonu</t>
  </si>
  <si>
    <t>(2*5,9*0,15+6,61*0,05)*0,035=0,074 [A]</t>
  </si>
  <si>
    <t>Položka zahrnuje:  
- dodávku předepsaného materiálu pro drenážní vrstvu, včetně mimostaveništní a vnitrostaveništní dopravy  
- provedení drenážní vrstvy předepsaných rozměrů a předepsaného tvaru</t>
  </si>
  <si>
    <t>49</t>
  </si>
  <si>
    <t>21450</t>
  </si>
  <si>
    <t>SANAČNÍ VRSTVY Z KAMENIVA</t>
  </si>
  <si>
    <t>sanace zemní pláně (aktivní zóny) v případě zastižení neúnosného podloží: odstranění stávajícího materiálu v předpokládané tloušťce 0,50 m, výměna za vrstvu hutněného kameniva potřebné frakce (předpoklad 0/63), včetně odvozu vytěžené neúnosné zeminy na skládku dle zajištění zhotovitele, uložení a poplatku za uložení - ČERPÁNÍ PODMÍNĚNO SOUHLASEM INVESTORA (TDS)</t>
  </si>
  <si>
    <t>10,8+41,8+62,4+10,4=125,400 [A]</t>
  </si>
  <si>
    <t>položka zahrnuje dodávku předepsaného kameniva, mimostaveništní a vnitrostaveništní dopravu a jeho uložení  
není-li v zadávací dokumentaci uvedeno jinak, jedná se o nakupovaný materiál</t>
  </si>
  <si>
    <t>50</t>
  </si>
  <si>
    <t>sanace podloží, hrubé lomové kamenivo min. 125-250 pro zatlačení do neúnosného podloží, vč. dovozu a pořízení vhodného materiálu, bude čerpáno se souhlasem TDS dle skutečnosti</t>
  </si>
  <si>
    <t>8,2*6,6*1,0=54,120 [A]</t>
  </si>
  <si>
    <t>položka zahrnuje dodávku předepsaného kameniva, mimostaveništní a vnitrostaveništní dopravu a jeho uložení 
není-li v zadávací dokumentaci uvedeno jinak, jedná se o nakupovaný materiál</t>
  </si>
  <si>
    <t>51</t>
  </si>
  <si>
    <t>sanace podloží v místě rozšíření násypového tělesa, vrstva hutněného kameniva potřebné frakce (předpoklad 0/63), bude promísena z dříve vytěženou zeminou z pol. 113734C (je uvažována sanace v objemu 50%), bude čerpáno se souhlasem TDS dle skutečnosti, vč. dovozu a pořízení vhodného materiálu</t>
  </si>
  <si>
    <t>52</t>
  </si>
  <si>
    <t>272313</t>
  </si>
  <si>
    <t>ZÁKLADY Z PROSTÉHO BETONU DO C16/20</t>
  </si>
  <si>
    <t>podkladní beton "přesný" C12/15 X0, min. tl. 0,15m</t>
  </si>
  <si>
    <t>60,32*0,15=9,048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</si>
  <si>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</si>
  <si>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53</t>
  </si>
  <si>
    <t>272325</t>
  </si>
  <si>
    <t>ZÁKLADY ZE ŽELEZOBETONU DO C30/37</t>
  </si>
  <si>
    <t>základová deska, C 30/37 XC2, XF2, XD1, XA2, vč. bednění</t>
  </si>
  <si>
    <t>4*0,92*1,525+2,12*7,63=21,788 [A]</t>
  </si>
  <si>
    <t>54</t>
  </si>
  <si>
    <t>272365</t>
  </si>
  <si>
    <t>VÝZTUŽ ZÁKLADŮ Z OCELI 10505, B500B</t>
  </si>
  <si>
    <t>odhad 180kg/m3, vč. ochrany PKO</t>
  </si>
  <si>
    <t>21,788*0,18=3,922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</si>
  <si>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</si>
  <si>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55</t>
  </si>
  <si>
    <t>28997</t>
  </si>
  <si>
    <t>OPLÁŠTĚNÍ (ZPEVNĚNÍ) Z GEOTEXTILIE A GEOMŘÍŽOVIN</t>
  </si>
  <si>
    <t>geotextilie hmotnost min.350g/m2, separační vrstva pod sanačními vrstvami z nakupovaného materiálu, zřízení a uložení</t>
  </si>
  <si>
    <t>10,5*8,5=89,250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</si>
  <si>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</si>
  <si>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56</t>
  </si>
  <si>
    <t>- pod rozšíření násypovéhoo tělesa 
geotextilie hmotnost min.350g/m2, separační vrstva, zřízení a uložení</t>
  </si>
  <si>
    <t>51,9+215,3+216,0+37,4=520,600 [A]</t>
  </si>
  <si>
    <t>Svislé konstrukce</t>
  </si>
  <si>
    <t>57</t>
  </si>
  <si>
    <t>31717</t>
  </si>
  <si>
    <t>KOVOVÉ KONSTRUKCE PRO KOTVENÍ ŘÍMSY</t>
  </si>
  <si>
    <t>KG</t>
  </si>
  <si>
    <t>kotvení říms do vývrtů na chemické kotvy, kompletní dodávka, kotva certifikovaná do betonu, včetně povrchové ochrany, provedení vrtu vč. vyčištění vrtu, vč. dodání a provedení chemické kotvy atd., kotevní šrouby po 1 m, 1 kotva cca 7,0 kg</t>
  </si>
  <si>
    <t>(13+13)*7=182,000 [A]</t>
  </si>
  <si>
    <t>Položka zahrnuje dodávku (výrobu) kotevního prvku předepsaného tvaru a jeho osazení do předepsané polohy včetně nezbytných prací (vrty, zálivky apod.)</t>
  </si>
  <si>
    <t>58</t>
  </si>
  <si>
    <t>317325</t>
  </si>
  <si>
    <t>ŘÍMSY ZE ŽELEZOBETONU DO C30/37</t>
  </si>
  <si>
    <t>C 30/37 XC4, XF4, XD3, vč. bednění, úpravy prac. a dilat. spar a zámečnických výrobků</t>
  </si>
  <si>
    <t>2*0,29*12,1=7,018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</si>
  <si>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</si>
  <si>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59</t>
  </si>
  <si>
    <t>317365</t>
  </si>
  <si>
    <t>VÝZTUŽ ŘÍMS Z OCELI 10505, B500B</t>
  </si>
  <si>
    <t>odhad 200kg/m3, vč.opatření PKO</t>
  </si>
  <si>
    <t>7,018*0,2=1,404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</si>
  <si>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</si>
  <si>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60</t>
  </si>
  <si>
    <t>333325</t>
  </si>
  <si>
    <t>MOSTNÍ OPĚRY A KŘÍDLA ZE ŽELEZOVÉHO BETONU DO C30/37 (B37)</t>
  </si>
  <si>
    <t>křídla C 30/37 XC4, XF2, XD1, XA2 vč. bednění, úpravy pracovních spar</t>
  </si>
  <si>
    <t>0,5*(7,94+6,92+7,25+7,54)=14,825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</si>
  <si>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</si>
  <si>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61</t>
  </si>
  <si>
    <t>333365</t>
  </si>
  <si>
    <t>VÝZTUŽ MOSTNÍCH OPĚR A KŘÍDEL Z OCELI 10505, B500B</t>
  </si>
  <si>
    <t>výztuž křídel odhad 180kg/m3, vč. opatření PKO do doby zabetonování</t>
  </si>
  <si>
    <t>14,825*0,18=2,669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</si>
  <si>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</si>
  <si>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62</t>
  </si>
  <si>
    <t>389325</t>
  </si>
  <si>
    <t>MOSTNÍ RÁMOVÉ KONSTRUKCE ZE ŽELEZOBETONU C30/37</t>
  </si>
  <si>
    <t>stěny a příčle C 30/37 XC4, XF2, XD1, XA2, vč. bednění, kov. výrobků, kotevních prvků, prostupů, vč. bednění a skruže (ztížené podmínky nad vodou), kov. výrobků, kotevních prvků, prostupů</t>
  </si>
  <si>
    <t>2*1,0*7,63+4,9*2,7=28,490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</si>
  <si>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</si>
  <si>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t>
  </si>
  <si>
    <t>389365</t>
  </si>
  <si>
    <t>VÝZTUŽ MOSTNÍ RÁMOVÉ KONSTRUKCE Z OCELI 10505, B500B</t>
  </si>
  <si>
    <t>stěny a příčle odhad 180kg/m3, vč. opatření PKO</t>
  </si>
  <si>
    <t>28,49*0,18=5,128 [A]</t>
  </si>
  <si>
    <t>Vodorovné konstrukce</t>
  </si>
  <si>
    <t>64</t>
  </si>
  <si>
    <t>431125</t>
  </si>
  <si>
    <t>SCHODIŠŤ KONSTR Z DÍLCŮ ŽELEZOBETON DO C30/37 (B37)</t>
  </si>
  <si>
    <t>bet. stupně, XF4, XD3, komplet, vč. výztuže, dodávky, uložení</t>
  </si>
  <si>
    <t>0,18*0,45*0,75*(12+13)=1,519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</si>
  <si>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</si>
  <si>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65</t>
  </si>
  <si>
    <t>451311</t>
  </si>
  <si>
    <t>PODKL A VÝPLŇ VRSTVY Z PROST BET DO C8/10</t>
  </si>
  <si>
    <t>podkladní beton pro drenáže za ruby opěr</t>
  </si>
  <si>
    <t>2*0,3*1,7*6,61=6,742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</si>
  <si>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</si>
  <si>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66</t>
  </si>
  <si>
    <t>2*4,8*0,35=3,360 [A]</t>
  </si>
  <si>
    <t>67</t>
  </si>
  <si>
    <t>451312</t>
  </si>
  <si>
    <t>PODKLADNÍ A VÝPLŇOVÉ VRSTVY Z PROSTÉHO BETONU C12/15</t>
  </si>
  <si>
    <t>výplňový beton pod dlažbou v mostním otvoru, C12/15</t>
  </si>
  <si>
    <t>1,37*9,0=12,330 [A]</t>
  </si>
  <si>
    <t>68</t>
  </si>
  <si>
    <t>45131A</t>
  </si>
  <si>
    <t>PODKLADNÍ A VÝPLŇOVÉ VRSTVY Z PROSTÉHO BETONU C20/25</t>
  </si>
  <si>
    <t>lože pod schodišťové dílce C20/25n - XF3 tl. min. 150 mm</t>
  </si>
  <si>
    <t>2*1,35*1,60=4,320 [A]</t>
  </si>
  <si>
    <t>69</t>
  </si>
  <si>
    <t>45160</t>
  </si>
  <si>
    <t>PODKL A VÝPLŇ VRSTVY Z MEZEROVITÉHO BETONU</t>
  </si>
  <si>
    <t>obetonování drenáže za opěrami, MCB dle TKP 18</t>
  </si>
  <si>
    <t>2*0,3*0,3*6,61=1,190 [A]</t>
  </si>
  <si>
    <t>Položka zahrnuje dodávku mezerovitého betonu a jeho uložení se zhutněním, včetně mimostaveništní a vnitrostaveništní dopravy (rovněž přesuny)</t>
  </si>
  <si>
    <t>70</t>
  </si>
  <si>
    <t>458315</t>
  </si>
  <si>
    <t>VÝPLŇ ZA OPĚRAMI A ZDMI Z PROST BETONU DO C25/30</t>
  </si>
  <si>
    <t>C 25/30 XC4, XF2, přechodový klín na šířku mezi křídly</t>
  </si>
  <si>
    <t>2*1,5*6,61=19,830 [A]</t>
  </si>
  <si>
    <t>71</t>
  </si>
  <si>
    <t>46321</t>
  </si>
  <si>
    <t>ROVNANINA Z LOMOVÉHO KAMENE</t>
  </si>
  <si>
    <t>pružná přechodová vrstvy, kamenná rovnanina s vyklínováním, min. hmotnost kamene 80-200 kg, je uvažováno, že polovina kubatury bude tvořena očištěným kamenem spodní stavby, účtováno dle skutečnosti se soulasem TDS</t>
  </si>
  <si>
    <t>(9,0+8,6)/2=8,800 [A]</t>
  </si>
  <si>
    <t>položka zahrnuje: 
- dodávku a vyrovnání lomového kamene předepsané frakce do předepsaného tvaru včetně mimostaveništní a vnitrostaveništní dopravy 
není-li v zadávací dokumentaci uvedeno jinak, jedná se o nakupovaný materiál</t>
  </si>
  <si>
    <t>72</t>
  </si>
  <si>
    <t>465512</t>
  </si>
  <si>
    <t>DLAŽBY Z LOMOVÉHO KAMENE NA MC</t>
  </si>
  <si>
    <t>do beton.lože,celk.tl.0,35m, odláždění koryta pod mostem, na části se předpokládá použití původního odláždění a kamene spodní stavby, viz. položka 465513, bude čerpáno dle skutečnosti</t>
  </si>
  <si>
    <t>0,35*4,26*9,0*0,6-4,43=3,621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</si>
  <si>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</si>
  <si>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73</t>
  </si>
  <si>
    <t>do beton.lože,celk.tl.0,35m, odláždění kolem křídel a za římsami</t>
  </si>
  <si>
    <t>0,35*(3,75+3,35+3,35+3,85+1,2*(3,20+0,86+3,49+0,80))=8,512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</si>
  <si>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</si>
  <si>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74</t>
  </si>
  <si>
    <t>465513</t>
  </si>
  <si>
    <t>PŘEDLÁŽDĚNÍ DLAŽBY Z LOMOVÉHO KAMENE</t>
  </si>
  <si>
    <t>zbytky původní dlažby a vhodné kameny ze spodní stavby, do beton.lože,celk.tl.0,35m, vč. rozebrání, očištění a předláždění koryta pod mostem, lomový kámen tl. 0,2 m od betonového lože 0,15 m, čerpáno dle skutečnosti se souhlasem TDS dle skutečnosti</t>
  </si>
  <si>
    <t>0,35*4,15*6,1/2+0,35*4,26*9,0*0,4=9,798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</si>
  <si>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</si>
  <si>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75</t>
  </si>
  <si>
    <t>46731</t>
  </si>
  <si>
    <t>STUPNĚ A PRAHY VODNÍCH KORYT Z PROSTÉHO BETONU</t>
  </si>
  <si>
    <t>příčný práh na začátku a konci odláždění, prostý beton, se zavázáním do břehů</t>
  </si>
  <si>
    <t>(5,1+5,3)*1,0*0,5=5,200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</si>
  <si>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</si>
  <si>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</si>
  <si>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76</t>
  </si>
  <si>
    <t>56333</t>
  </si>
  <si>
    <t>VOZOVKOVÉ VRSTVY ZE ŠTĚRKODRTI TL. DO 150MM</t>
  </si>
  <si>
    <t>mimo most, štěrkodrť třídy A tl. 150mm, 2 vrstvy</t>
  </si>
  <si>
    <t>163,1+148,95+204,9+181,9=698,850 [A]</t>
  </si>
  <si>
    <t>- dodání kameniva předepsané kvality a zrnitosti  
- rozprostření a zhutnění vrstvy v předepsané tloušťce  
- zřízení vrstvy bez rozlišení šířky, pokládání vrstvy po etapách  
- nezahrnuje postřiky, nátěry</t>
  </si>
  <si>
    <t>77</t>
  </si>
  <si>
    <t>56930</t>
  </si>
  <si>
    <t>ZPEVNĚNÍ KRAJNIC ZE ŠTĚRKODRTI</t>
  </si>
  <si>
    <t>nové hutněné krajnice š. 120 cm (tl.15 cm), provedení ze štěrkodrti 0/32</t>
  </si>
  <si>
    <t>1,2*0,15*4*22=15,840 [A]</t>
  </si>
  <si>
    <t>- dodání kameniva předepsané kvality a zrnitosti 
- rozprostření a zhutnění vrstvy v předepsané tloušťce 
- zřízení vrstvy bez rozlišení šířky, pokládání vrstvy po etapách</t>
  </si>
  <si>
    <t>78</t>
  </si>
  <si>
    <t>572121</t>
  </si>
  <si>
    <t>INFILTRAČNÍ POSTŘIK ASFALTOVÝ DO 1,0KG/M2</t>
  </si>
  <si>
    <t>pod ACP16+, PI-C, množství zbytkového pojiva 0,6-1,0 kg/m2</t>
  </si>
  <si>
    <t>163,1+148,95=312,050 [A]</t>
  </si>
  <si>
    <t>- dodání všech předepsaných materiálů pro postřiky v předepsaném množství  
- provedení dle předepsaného technologického předpisu  
- zřízení vrstvy bez rozlišení šířky, pokládání vrstvy po etapách  
- úpravu napojení, ukončení</t>
  </si>
  <si>
    <t>79</t>
  </si>
  <si>
    <t>572211</t>
  </si>
  <si>
    <t>SPOJOVACÍ POSTŘIK Z ASFALTU DO 0,5KG/M2</t>
  </si>
  <si>
    <t>2 vrstvy, pod ACO11+, pod ACL16+, PS-C, množství zbytkového pojiva 0,1-0,35 kg/m2</t>
  </si>
  <si>
    <t>326,15+152,8+140,3=619,250 [A]</t>
  </si>
  <si>
    <t>80</t>
  </si>
  <si>
    <t>572741</t>
  </si>
  <si>
    <t>ASFALTOVÝ NÁTĚR VOZOVKY</t>
  </si>
  <si>
    <t>vodonepropustný nátěr vozovky š.500mm podél obrubníků pro snazší transport vody (např.asfaltová suspenze)</t>
  </si>
  <si>
    <t>2*0,5*17,1=17,100 [A]</t>
  </si>
  <si>
    <t>- dodání všech předepsaných materiálů pro nátěry v předepsaném množství  
- provedení dle předepsaného technologického předpisu  
- zřízení vrstvy bez rozlišení šířky, pokládání vrstvy po etapách  
- úpravu napojení, ukončení</t>
  </si>
  <si>
    <t>81</t>
  </si>
  <si>
    <t>57472</t>
  </si>
  <si>
    <t>VOZOVKOVÉ VÝZTUŽNÉ VRSTVY Z TEXTILIE</t>
  </si>
  <si>
    <t>instalační geotextilie pod geomříž na rozhraní rám X přechodový klín, pevnost v tahu min. 0,5 kN, hmotnost min. 100g/m2</t>
  </si>
  <si>
    <t>2*6,0*6,61=79,320 [A]</t>
  </si>
  <si>
    <t>- dodání textilie v požadované kvalitě a v množství včetně přesahů (přesahy započteny v jednotkové ceně) 
- očištění podkladu 
- pokládka textilie dle předepsaného technologického předpisu</t>
  </si>
  <si>
    <t>82</t>
  </si>
  <si>
    <t>57475</t>
  </si>
  <si>
    <t>VOZOVKOVÉ VÝZTUŽNÉ VRSTVY Z GEOMŘÍŽOVINY</t>
  </si>
  <si>
    <t>vyztužení vozovky geomříží dl.6,3 m na rozhraní rám X přechodový klín</t>
  </si>
  <si>
    <t>- dodání geomříže v požadované kvalitě a v množství včetně přesahů (přesahy započteny v jednotkové ceně)  
- očištění podkladu  
- pokládka geomříže dle předepsaného technologického předpisu</t>
  </si>
  <si>
    <t>83</t>
  </si>
  <si>
    <t>574A34</t>
  </si>
  <si>
    <t>ASFALTOVÝ BETON PRO OBRUSNÉ VRSTVY ACO 11+, 11S TL. 40MM</t>
  </si>
  <si>
    <t>asf.beton ACO 11+, tl.40mm,  50/70, v celém úseku komunikace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</si>
  <si>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</si>
  <si>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84</t>
  </si>
  <si>
    <t>574C56</t>
  </si>
  <si>
    <t>ASFALTOVÝ BETON PRO LOŽNÍ VRSTVY ACL 16+, 16S TL. 60MM</t>
  </si>
  <si>
    <t>asf.beton ACL 16+, tl.60mm,  50/70, v celém úseku komunikace</t>
  </si>
  <si>
    <t>85</t>
  </si>
  <si>
    <t>574E46</t>
  </si>
  <si>
    <t>ASFALTOVÝ BETON PRO PODKLADNÍ VRSTVY ACP 16+, 16S TL. 50MM</t>
  </si>
  <si>
    <t>mimo most, asf.beton ACP 16+,  50/70, tl. 50mm</t>
  </si>
  <si>
    <t>152,8+140,3=293,100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</si>
  <si>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</si>
  <si>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86</t>
  </si>
  <si>
    <t>575C43</t>
  </si>
  <si>
    <t>LITÝ ASFALT MA IV (OCHRANA MOSTNÍ IZOLACE) 11 TL. 35MM</t>
  </si>
  <si>
    <t>na mostě s přesahem na přechodové desky, litý asfalt MA 11 IV tl. 35 mm, vč. posypu drtí fr. 4/8, 2-4 kg/m2, vč. klínů pro napojení ACP 16+</t>
  </si>
  <si>
    <t>6,5*5,9+2*0,5*6,61=44,960 [A]</t>
  </si>
  <si>
    <t>Úpravy povrchů, podlahy, výplně otvorů</t>
  </si>
  <si>
    <t>87</t>
  </si>
  <si>
    <t>62592</t>
  </si>
  <si>
    <t>ÚPRAVA POVRCHU BETONOVÝCH PLOCH A KONSTRUKCÍ - STRIÁŽ</t>
  </si>
  <si>
    <t>provedení striáže na horním povrchu říms</t>
  </si>
  <si>
    <t>2*0,77*12,1=18,634 [A]</t>
  </si>
  <si>
    <t>položka zahrnuje: 
- provedení předepsané úpravy</t>
  </si>
  <si>
    <t>Přidružená stavební výroba</t>
  </si>
  <si>
    <t>88</t>
  </si>
  <si>
    <t>711112</t>
  </si>
  <si>
    <t>IZOLACE BĚŽNÝCH KONSTRUKCÍ PROTI ZEMNÍ VLHKOSTI ASFALTOVÝMI PÁSY</t>
  </si>
  <si>
    <t>obsypané povrchy základů a opěr, NK v místě koryta potoka</t>
  </si>
  <si>
    <t>12,0+12,2+8,85+7,85+8,2+8,45+0,5*(4,8+4,4+4,7+4,5)+2*6,61*3,5+5,2*7,5+4*(2,3+0,95)=165,020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</si>
  <si>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</si>
  <si>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89</t>
  </si>
  <si>
    <t>711442</t>
  </si>
  <si>
    <t>IZOLACE MOSTOVEK CELOPLOŠNÁ ASFALTOVÝMI PÁSY S PEČETÍCÍ VRSTVOU</t>
  </si>
  <si>
    <t>horní povrch NK s přetažením na ruby opěr, vč.pečetící vrstvy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</si>
  <si>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</si>
  <si>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90</t>
  </si>
  <si>
    <t>711502</t>
  </si>
  <si>
    <t>OCHRANA IZOLACE NA POVRCHU ASFALTOVÝMI PÁSY</t>
  </si>
  <si>
    <t>ochrana izolace pod římsami, celoplošně natavené asfaltové pásy s hliníkovou vložkou</t>
  </si>
  <si>
    <t>2*6,55=13,100 [A]</t>
  </si>
  <si>
    <t>položka zahrnuje: 
- dodání  předepsaného ochranného materiálu 
- zřízení ochrany izolace</t>
  </si>
  <si>
    <t>91</t>
  </si>
  <si>
    <t>711509</t>
  </si>
  <si>
    <t>OCHRANA IZOLACE NA POVRCHU TEXTILIÍ</t>
  </si>
  <si>
    <t>vrstva geotextilie jako ochrana proti poškození izolace, oboustranná ochrana těsnící PE fólie, hmotnost min. 600g/m2, tl. min. 6mm, tažnost min. 70%</t>
  </si>
  <si>
    <t>165,02+2*68,083=301,186 [A]</t>
  </si>
  <si>
    <t>položka zahrnuje:  
- dodání  předepsaného ochranného materiálu  
- zřízení ochrany izolace</t>
  </si>
  <si>
    <t>92</t>
  </si>
  <si>
    <t>78383</t>
  </si>
  <si>
    <t>NÁTĚRY BETON KONSTR TYP S4 (OS-C)</t>
  </si>
  <si>
    <t>sekundární ochrana proti CH.R.P.</t>
  </si>
  <si>
    <t>2*1,71*12,1+4*0,29=42,542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</si>
  <si>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</si>
  <si>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Potrubí</t>
  </si>
  <si>
    <t>93</t>
  </si>
  <si>
    <t>87445</t>
  </si>
  <si>
    <t>POTRUBÍ Z TRUB PLASTOVÝCH ODPADNÍCH DN DO 300MM</t>
  </si>
  <si>
    <t>dočasné převedení meliorace DN300, napojení do dočasného zatrubnění, komplet, vč. flexibilní těsnící spojky atd., vč. údržby po dobu stavby a odstranění po stavbě, vč. odvozu a uložení na skládku, vč. poplatku za uložení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</si>
  <si>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</si>
  <si>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94</t>
  </si>
  <si>
    <t>9113B1</t>
  </si>
  <si>
    <t>SVODIDLO OCEL SILNIČ JEDNOSTR, ÚROVEŇ ZADRŽ H1 -DODÁVKA A MONTÁŽ</t>
  </si>
  <si>
    <t>silniční svodidlo s beraněnými sloupky, kompletní dodávka vč. zatažení do země, vč. veškerého přislušenství 
- úroveň zadržení H1 
- svodnice tl. plechu 4 mm 
- tř.odolnosti proti odklizení sněhu č.4 (dle ČSN EN 1317-5+A2)</t>
  </si>
  <si>
    <t>2*(23,2+24,2)=94,800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</si>
  <si>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</si>
  <si>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95</t>
  </si>
  <si>
    <t>9117C1</t>
  </si>
  <si>
    <t>SVOD OCEL ZÁBRADEL ÚROVEŇ ZADRŽ H2 - DODÁVKA A MONTÁŽ</t>
  </si>
  <si>
    <t>zábradelní svodidlo, kompletní dodávka vč. veškerého příslušenství, vč. kotvení do říms, vč. protikorozního nátěru, ocelové zábradlí ze svislých profilů se svislou výplní na mostě, vč. PKO dle TZ kap. 4.2.5, vč. kotvení, vč. VTD zábradlí, délka mezi krajními sloupky ZS včetně krajních sloupků, vč. napojení na silniční svodidlo před a za mostem, vč. zatažení madla na sloupky silničního svodidla 
- úroveň zadržení H2 
- svodnice tl. plechu 4 mm 
- tř.odolnosti proti odklizení sněhu č.4 (dle ČSN EN 1317-5+A2)</t>
  </si>
  <si>
    <t>2*10=20,000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</si>
  <si>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</si>
  <si>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96</t>
  </si>
  <si>
    <t>91238</t>
  </si>
  <si>
    <t>SMĚROVÉ SLOUPKY Z PLAST HMOT - NÁSTAVCE NA SVODIDLA VČETNĚ ODRAZNÉHO PÁSKU</t>
  </si>
  <si>
    <t>4+4=8,000 [A]</t>
  </si>
  <si>
    <t>položka zahrnuje: 
- dodání a osazení sloupku včetně nutných zemních prací 
- vnitrostaveništní a mimostaveništní doprava 
- odrazky plastové nebo z retroreflexní fólie</t>
  </si>
  <si>
    <t>97</t>
  </si>
  <si>
    <t>91345</t>
  </si>
  <si>
    <t>NIVELAČNÍ ZNAČKY KOVOVÉ</t>
  </si>
  <si>
    <t>- 4 spodní stavby 
- 2 římsy ve středu rozpětí 
- 1 obnova nivelačního bodu čtvrtého řádu</t>
  </si>
  <si>
    <t>položka zahrnuje: 
- dodání a osazení nivelační značky včetně nutných zemních prací 
- vnitrostaveništní a mimostaveništní dopravu</t>
  </si>
  <si>
    <t>98</t>
  </si>
  <si>
    <t>91355</t>
  </si>
  <si>
    <t>EVIDENČNÍ ČÍSLO MOSTU</t>
  </si>
  <si>
    <t>osazení tabulek (2x ev.č.mostu, 2x tabulka s názvem překračované překážky "Zátoky", vč. 2 ks sloupků a patek)</t>
  </si>
  <si>
    <t>položka zahrnuje štítek s evidenčním číslem mostu, sloupek dopravní značky včetně osazení a nutných zemních prací a zabetonování</t>
  </si>
  <si>
    <t>99</t>
  </si>
  <si>
    <t>914123</t>
  </si>
  <si>
    <t>DOPRAVNÍ ZNAČKY ZÁKLADNÍ VELIKOSTI OCELOVÉ FÓLIE TŘ 1 - DEMONTÁŽ</t>
  </si>
  <si>
    <t>stávajcí trvalé DZ, demontáž s odvozem na CM Velké Meziříčí 
B13: 2 ks 
B14: 2 ks 
E13: 2 ks</t>
  </si>
  <si>
    <t>Položka zahrnuje odstranění, demontáž a odklizení materiálu s odvozem na předepsané místo</t>
  </si>
  <si>
    <t>100</t>
  </si>
  <si>
    <t>914323</t>
  </si>
  <si>
    <t>DOPRAV ZNAČKY ZMENŠ VEL OCEL FÓLIE TŘ 1 - DEMONTÁŽ</t>
  </si>
  <si>
    <t>stávajcí trvalé DZ, demontáž s odvozem na CM Velké Meziříčí 
ev. číslo mostu: 2 ks</t>
  </si>
  <si>
    <t>101</t>
  </si>
  <si>
    <t>914923</t>
  </si>
  <si>
    <t>SLOUPKY A STOJKY DZ Z OCEL TRUBEK DO PATKY DEMONTÁŽ</t>
  </si>
  <si>
    <t>odstranění stávajících sloupků DZ, včetně odvozu, odstranění komplet sloupku vč. patky, sloupky předat správci, odvoz  na CM Velké Meziříčí</t>
  </si>
  <si>
    <t>102</t>
  </si>
  <si>
    <t>917223</t>
  </si>
  <si>
    <t>SILNIČNÍ A CHODNÍKOVÉ OBRUBY Z BETONOVÝCH OBRUBNÍKŮ ŠÍŘ 100MM</t>
  </si>
  <si>
    <t>chodníkové obrubníky 100/250 podél odláždění lomovým kamenem do betonu a schodišť, včetně lože z betonu (5,6m3)</t>
  </si>
  <si>
    <t>4*(1,4+1,25+3,25)+2*0,5+1,2*(3,1+3,3+2*3,0+2*3,5)=47,880 [A]</t>
  </si>
  <si>
    <t>Položka zahrnuje:  
dodání a pokládku betonových obrubníků o rozměrech předepsaných zadávací dokumentací  
betonové lože i boční betonovou opěrku.</t>
  </si>
  <si>
    <t>103</t>
  </si>
  <si>
    <t>917224</t>
  </si>
  <si>
    <t>SILNIČNÍ A CHODNÍKOVÉ OBRUBY Z BETONOVÝCH OBRUBNÍKŮ ŠÍŘ 150MM</t>
  </si>
  <si>
    <t>silniční obrubník, v místě odláždění, včetně lože z betonu (0,5m3)</t>
  </si>
  <si>
    <t>4*1,0=4,000 [A]</t>
  </si>
  <si>
    <t>104</t>
  </si>
  <si>
    <t>919111</t>
  </si>
  <si>
    <t>ŘEZÁNÍ ASFALTOVÉHO KRYTU VOZOVEK TL DO 50MM</t>
  </si>
  <si>
    <t>proříznutí spar nad rubem opěr</t>
  </si>
  <si>
    <t>2*6,61=13,220 [A]</t>
  </si>
  <si>
    <t>položka zahrnuje řezání vozovkové vrstvy v předepsané tloušťce, včetně spotřeby vody</t>
  </si>
  <si>
    <t>105</t>
  </si>
  <si>
    <t>příčně vozovkou na spoji nové a stávající vozovky</t>
  </si>
  <si>
    <t>2*4,5=9,000 [A]</t>
  </si>
  <si>
    <t>106</t>
  </si>
  <si>
    <t>931182</t>
  </si>
  <si>
    <t>VÝPLŇ DILATAČNÍCH SPAR Z POLYSTYRENU TL 20MM</t>
  </si>
  <si>
    <t>mezi přechodovým klínem a rubem NK</t>
  </si>
  <si>
    <t>2*0,8*6,61+4*1,5=16,576 [A]</t>
  </si>
  <si>
    <t>položka zahrnuje dodávku a osazení předepsaného materiálu, očištění ploch spáry před úpravou, očištění okolí spáry po úpravě</t>
  </si>
  <si>
    <t>107</t>
  </si>
  <si>
    <t>931327</t>
  </si>
  <si>
    <t>TĚSNĚNÍ DILATAČ SPAR ASF ZÁLIVKOU MODIFIK PRŮŘ DO 1000MM2</t>
  </si>
  <si>
    <t>položka zahrnuje dodávku a osazení předepsaného materiálu, očištění ploch spáry před úpravou, očištění okolí spáry po úpravě 
nezahrnuje těsnící profil</t>
  </si>
  <si>
    <t>108</t>
  </si>
  <si>
    <t>řezaná spára nad opěrami vyplněná těsnící zálivkou</t>
  </si>
  <si>
    <t>109</t>
  </si>
  <si>
    <t>pod obrubou, vč. předtěsnění</t>
  </si>
  <si>
    <t>2*17,1=34,200 [A]</t>
  </si>
  <si>
    <t>110</t>
  </si>
  <si>
    <t>931328</t>
  </si>
  <si>
    <t>TĚSNĚNÍ DILATAČ SPAR ASF ZÁLIVKOU MODIFIK PRŮŘ DO 1200MM2</t>
  </si>
  <si>
    <t>utěsnění spáry mezi NK a přechodovým klínem, vč. předtěsnění</t>
  </si>
  <si>
    <t>položka zahrnuje dodávku a osazení předepsaného materiálu, očištění ploch spáry před úpravou, očištění okolí spáry po úpravě  
nezahrnuje těsnící profil</t>
  </si>
  <si>
    <t>111</t>
  </si>
  <si>
    <t>931335</t>
  </si>
  <si>
    <t>TĚSNĚNÍ DILATAČNÍCH SPAR POLYURETANOVÝM TMELEM PRŮŘEZU DO 600MM2</t>
  </si>
  <si>
    <t>těsnění dilatačních a pracovních spar říms, vč. předtěsnění</t>
  </si>
  <si>
    <t>4*1,81=7,240 [A]</t>
  </si>
  <si>
    <t>112</t>
  </si>
  <si>
    <t>93136</t>
  </si>
  <si>
    <t>PŘEKRYTÍ DILATAČNÍCH SPAR ASFALTOVOU LEPENKOU</t>
  </si>
  <si>
    <t>přelep spáry NK x přech. klín, š. pásu 1,0 m, asf. pás s vysokou průtažností</t>
  </si>
  <si>
    <t>2*6,61*1,0=13,220 [A]</t>
  </si>
  <si>
    <t>položka zahrnuje dodávku a připevnění předepsané lepenky, včetně nutných přesahů</t>
  </si>
  <si>
    <t>113</t>
  </si>
  <si>
    <t>přelep pracovních a dilatačních spár pásem šířky 500 mm, spáry na rozhraní základů a dříků, stěn a křídel</t>
  </si>
  <si>
    <t>0,5*(2*(2,85+0,6+2,8+0,75)+2*22,2)=29,200 [A]</t>
  </si>
  <si>
    <t>114</t>
  </si>
  <si>
    <t>93631</t>
  </si>
  <si>
    <t>DROBNÉ DOPLŇK KONSTR BETON MONOLIT</t>
  </si>
  <si>
    <t>letopočet výstavby (vlisem do betonu)</t>
  </si>
  <si>
    <t>115</t>
  </si>
  <si>
    <t>93650</t>
  </si>
  <si>
    <t>DROBNÉ DOPLŇK KONSTR KOVOVÉ</t>
  </si>
  <si>
    <t>drenážní hliníkový profil 30/20 - odvodnění izolace</t>
  </si>
  <si>
    <t>2*(4,9+1)=11,800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</si>
  <si>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</si>
  <si>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odrazky do prolisu svodnice, modrá barva v místě mostu (2+2ks), bílá barva na začátku a konci úseku (2+2ks)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</si>
</sst>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8" x14ac:knownFonts="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style="thin">
        <color auto="1"/>
      </left>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43">
    <xf numFmtId="0" fontId="0" fillId="0" borderId="0" xfId="0"/>
    <xf numFmtId="0" fontId="0" fillId="2" borderId="0" xfId="6" applyFont="1" applyFill="1"/>
    <xf numFmtId="0" fontId="1" fillId="2" borderId="0" xfId="6" applyFont="1" applyFill="1" applyAlignment="1">
      <alignment horizontal="center" vertical="center"/>
    </xf>
    <xf numFmtId="0" fontId="3" fillId="2" borderId="0" xfId="6" applyFont="1" applyFill="1" applyAlignment="1">
      <alignment horizontal="right"/>
    </xf>
    <xf numFmtId="0" fontId="4" fillId="3" borderId="1" xfId="6" applyFont="1" applyFill="1" applyBorder="1" applyAlignment="1">
      <alignment horizontal="center"/>
    </xf>
    <xf numFmtId="0" fontId="0" fillId="2" borderId="2" xfId="6" applyFont="1" applyFill="1" applyBorder="1"/>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0" fillId="2" borderId="4" xfId="6" applyFont="1" applyFill="1" applyBorder="1"/>
    <xf numFmtId="0" fontId="0" fillId="2" borderId="5" xfId="6" applyFont="1" applyFill="1" applyBorder="1"/>
    <xf numFmtId="0" fontId="5" fillId="2" borderId="0" xfId="6" applyFont="1" applyFill="1"/>
    <xf numFmtId="0" fontId="5" fillId="2" borderId="0" xfId="6" applyFont="1" applyFill="1" applyAlignment="1">
      <alignment horizontal="left"/>
    </xf>
    <xf numFmtId="0" fontId="4" fillId="3" borderId="1" xfId="6" applyFont="1" applyFill="1" applyBorder="1" applyAlignment="1">
      <alignment horizontal="center" vertical="center" wrapText="1"/>
    </xf>
    <xf numFmtId="0" fontId="5" fillId="2" borderId="2" xfId="6" applyFont="1" applyFill="1" applyBorder="1"/>
    <xf numFmtId="0" fontId="5" fillId="2" borderId="2" xfId="6" applyFont="1" applyFill="1" applyBorder="1" applyAlignment="1">
      <alignment horizontal="left"/>
    </xf>
    <xf numFmtId="0" fontId="0" fillId="0" borderId="1" xfId="6" applyFont="1" applyBorder="1" applyAlignment="1">
      <alignment horizontal="left"/>
    </xf>
    <xf numFmtId="4" fontId="0" fillId="0" borderId="1" xfId="6" applyNumberFormat="1" applyFont="1" applyBorder="1" applyAlignment="1">
      <alignment horizontal="right"/>
    </xf>
    <xf numFmtId="0" fontId="0" fillId="0" borderId="1" xfId="6" applyFont="1" applyBorder="1"/>
    <xf numFmtId="0" fontId="0" fillId="2" borderId="6" xfId="6" applyFont="1" applyFill="1" applyBorder="1"/>
    <xf numFmtId="0" fontId="3" fillId="2" borderId="6" xfId="6" applyFont="1" applyFill="1" applyBorder="1" applyAlignment="1">
      <alignment horizontal="right"/>
    </xf>
    <xf numFmtId="0" fontId="3" fillId="2" borderId="6" xfId="6" applyFont="1" applyFill="1" applyBorder="1" applyAlignment="1">
      <alignment wrapText="1"/>
    </xf>
    <xf numFmtId="4" fontId="3" fillId="2" borderId="6"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5"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4" fontId="0" fillId="2" borderId="1" xfId="6" applyNumberFormat="1" applyFont="1" applyFill="1" applyBorder="1" applyAlignment="1">
      <alignment horizontal="center"/>
    </xf>
    <xf numFmtId="0" fontId="0" fillId="0" borderId="1" xfId="6" quotePrefix="1" applyFont="1" applyBorder="1" applyAlignment="1">
      <alignment horizontal="left"/>
    </xf>
    <xf numFmtId="0" fontId="0" fillId="2" borderId="0" xfId="6" applyFont="1" applyFill="1"/>
    <xf numFmtId="0" fontId="1" fillId="2" borderId="0" xfId="6" applyFont="1" applyFill="1" applyAlignment="1">
      <alignment horizontal="center" vertical="center"/>
    </xf>
    <xf numFmtId="0" fontId="2" fillId="2" borderId="0" xfId="6" applyFont="1" applyFill="1"/>
    <xf numFmtId="0" fontId="5" fillId="2" borderId="0" xfId="6" applyFont="1" applyFill="1" applyAlignment="1">
      <alignment horizontal="right"/>
    </xf>
    <xf numFmtId="0" fontId="5" fillId="2" borderId="2" xfId="6" applyFont="1" applyFill="1" applyBorder="1" applyAlignment="1">
      <alignment horizontal="right"/>
    </xf>
    <xf numFmtId="0" fontId="0" fillId="2" borderId="2" xfId="6" applyFont="1" applyFill="1" applyBorder="1"/>
    <xf numFmtId="0" fontId="4" fillId="3" borderId="1" xfId="6" applyFont="1" applyFill="1" applyBorder="1" applyAlignment="1">
      <alignment horizontal="center" vertical="center" wrapText="1"/>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tabSelected="1" workbookViewId="0">
      <selection activeCell="B8" sqref="B8"/>
    </sheetView>
  </sheetViews>
  <sheetFormatPr defaultColWidth="9.140625" defaultRowHeight="12.75" customHeight="1" x14ac:dyDescent="0.2"/>
  <cols>
    <col min="1" max="1" width="22.5703125" customWidth="1"/>
    <col min="2" max="2" width="63.85546875" customWidth="1"/>
    <col min="3" max="5" width="20.7109375" customWidth="1"/>
  </cols>
  <sheetData>
    <row r="1" spans="1:5" ht="12.75" customHeight="1" x14ac:dyDescent="0.2">
      <c r="A1" s="36"/>
      <c r="B1" s="1"/>
      <c r="C1" s="1"/>
      <c r="D1" s="1"/>
      <c r="E1" s="1"/>
    </row>
    <row r="2" spans="1:5" ht="12.75" customHeight="1" x14ac:dyDescent="0.2">
      <c r="A2" s="36"/>
      <c r="B2" s="37" t="s">
        <v>0</v>
      </c>
      <c r="C2" s="1"/>
      <c r="D2" s="1"/>
      <c r="E2" s="1"/>
    </row>
    <row r="3" spans="1:5" ht="20.100000000000001" customHeight="1" x14ac:dyDescent="0.2">
      <c r="A3" s="36"/>
      <c r="B3" s="36"/>
      <c r="C3" s="1"/>
      <c r="D3" s="1"/>
      <c r="E3" s="1"/>
    </row>
    <row r="4" spans="1:5" ht="20.100000000000001" customHeight="1" x14ac:dyDescent="0.3">
      <c r="A4" s="1"/>
      <c r="B4" s="38" t="s">
        <v>1</v>
      </c>
      <c r="C4" s="36"/>
      <c r="D4" s="36"/>
      <c r="E4" s="1"/>
    </row>
    <row r="5" spans="1:5" ht="12.75" customHeight="1" x14ac:dyDescent="0.2">
      <c r="A5" s="1"/>
      <c r="B5" s="36" t="s">
        <v>2</v>
      </c>
      <c r="C5" s="36"/>
      <c r="D5" s="36"/>
      <c r="E5" s="1"/>
    </row>
    <row r="6" spans="1:5" ht="12.75" customHeight="1" x14ac:dyDescent="0.2">
      <c r="A6" s="1"/>
      <c r="B6" s="3" t="s">
        <v>3</v>
      </c>
      <c r="C6" s="6">
        <f>SUM(C10:C12)</f>
        <v>0</v>
      </c>
      <c r="D6" s="1"/>
      <c r="E6" s="1"/>
    </row>
    <row r="7" spans="1:5" ht="12.75" customHeight="1" x14ac:dyDescent="0.2">
      <c r="A7" s="1"/>
      <c r="B7" s="3" t="s">
        <v>4</v>
      </c>
      <c r="C7" s="6">
        <f>SUM(E10:E12)</f>
        <v>0</v>
      </c>
      <c r="D7" s="1"/>
      <c r="E7" s="1"/>
    </row>
    <row r="8" spans="1:5" ht="12.75" customHeight="1" x14ac:dyDescent="0.2">
      <c r="A8" s="5"/>
      <c r="B8" s="5"/>
      <c r="C8" s="5"/>
      <c r="D8" s="5"/>
      <c r="E8" s="5"/>
    </row>
    <row r="9" spans="1:5" ht="12.75" customHeight="1" x14ac:dyDescent="0.2">
      <c r="A9" s="4" t="s">
        <v>5</v>
      </c>
      <c r="B9" s="4" t="s">
        <v>6</v>
      </c>
      <c r="C9" s="4" t="s">
        <v>7</v>
      </c>
      <c r="D9" s="4" t="s">
        <v>8</v>
      </c>
      <c r="E9" s="4" t="s">
        <v>9</v>
      </c>
    </row>
    <row r="10" spans="1:5" ht="12.75" customHeight="1" x14ac:dyDescent="0.2">
      <c r="A10" s="35" t="s">
        <v>18</v>
      </c>
      <c r="B10" s="16" t="s">
        <v>19</v>
      </c>
      <c r="C10" s="17">
        <f>'000_1'!I3</f>
        <v>0</v>
      </c>
      <c r="D10" s="17">
        <f>'000_1'!O2</f>
        <v>0</v>
      </c>
      <c r="E10" s="17">
        <f>C10+D10</f>
        <v>0</v>
      </c>
    </row>
    <row r="11" spans="1:5" ht="12.75" customHeight="1" x14ac:dyDescent="0.2">
      <c r="A11" s="35" t="s">
        <v>149</v>
      </c>
      <c r="B11" s="16" t="s">
        <v>150</v>
      </c>
      <c r="C11" s="17">
        <f>'001_1'!I3</f>
        <v>0</v>
      </c>
      <c r="D11" s="17">
        <f>'001_1'!O2</f>
        <v>0</v>
      </c>
      <c r="E11" s="17">
        <f>C11+D11</f>
        <v>0</v>
      </c>
    </row>
    <row r="12" spans="1:5" ht="12.75" customHeight="1" x14ac:dyDescent="0.2">
      <c r="A12" s="35" t="s">
        <v>185</v>
      </c>
      <c r="B12" s="16" t="s">
        <v>186</v>
      </c>
      <c r="C12" s="17">
        <f>'201_1'!I3</f>
        <v>0</v>
      </c>
      <c r="D12" s="17">
        <f>'201_1'!O2</f>
        <v>0</v>
      </c>
      <c r="E12" s="17">
        <f>C12+D12</f>
        <v>0</v>
      </c>
    </row>
  </sheetData>
  <mergeCells count="4">
    <mergeCell ref="A1:A3"/>
    <mergeCell ref="B2:B3"/>
    <mergeCell ref="B4:D4"/>
    <mergeCell ref="B5:D5"/>
  </mergeCells>
  <pageMargins left="0.74803149606299213" right="0.74803149606299213" top="0.98425196850393704" bottom="0.98425196850393704" header="0.51181102362204722" footer="0.51181102362204722"/>
  <pageSetup paperSize="9" scale="89"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5"/>
  <sheetViews>
    <sheetView topLeftCell="B1" workbookViewId="0">
      <pane ySplit="8" topLeftCell="A9" activePane="bottomLeft" state="frozen"/>
      <selection pane="bottomLeft" activeCell="H9" sqref="H9"/>
    </sheetView>
  </sheetViews>
  <sheetFormatPr defaultColWidth="9.140625" defaultRowHeight="12.75" customHeight="1" x14ac:dyDescent="0.2"/>
  <cols>
    <col min="1" max="1" width="9.140625" hidden="1" customWidth="1"/>
    <col min="2" max="2" width="9.85546875" customWidth="1"/>
    <col min="3" max="3" width="10.5703125" customWidth="1"/>
    <col min="4" max="4" width="7.85546875" bestFit="1" customWidth="1"/>
    <col min="5" max="5" width="70.7109375" customWidth="1"/>
    <col min="6" max="6" width="5.7109375" customWidth="1"/>
    <col min="7" max="8" width="11.7109375" customWidth="1"/>
    <col min="9" max="9" width="13.7109375" customWidth="1"/>
    <col min="10" max="10" width="15" bestFit="1" customWidth="1"/>
    <col min="15" max="18" width="9.140625" hidden="1" customWidth="1"/>
  </cols>
  <sheetData>
    <row r="1" spans="1:18" ht="12.75" customHeight="1" x14ac:dyDescent="0.2">
      <c r="A1" t="s">
        <v>10</v>
      </c>
      <c r="B1" s="1"/>
      <c r="C1" s="1"/>
      <c r="D1" s="1"/>
      <c r="E1" s="1"/>
      <c r="F1" s="1"/>
      <c r="G1" s="1"/>
      <c r="H1" s="1"/>
      <c r="I1" s="1"/>
      <c r="J1" s="1"/>
      <c r="P1" t="s">
        <v>25</v>
      </c>
    </row>
    <row r="2" spans="1:18" ht="24.95" customHeight="1" x14ac:dyDescent="0.2">
      <c r="B2" s="1"/>
      <c r="C2" s="1"/>
      <c r="D2" s="1"/>
      <c r="E2" s="2" t="s">
        <v>12</v>
      </c>
      <c r="F2" s="1"/>
      <c r="G2" s="1"/>
      <c r="H2" s="5"/>
      <c r="I2" s="5"/>
      <c r="J2" s="1"/>
      <c r="O2">
        <f>0+O9+O14+O19</f>
        <v>0</v>
      </c>
      <c r="P2" t="s">
        <v>26</v>
      </c>
    </row>
    <row r="3" spans="1:18" ht="15" customHeight="1" x14ac:dyDescent="0.25">
      <c r="A3" t="s">
        <v>11</v>
      </c>
      <c r="B3" s="11" t="s">
        <v>13</v>
      </c>
      <c r="C3" s="39" t="s">
        <v>14</v>
      </c>
      <c r="D3" s="36"/>
      <c r="E3" s="12" t="s">
        <v>15</v>
      </c>
      <c r="F3" s="1"/>
      <c r="G3" s="8"/>
      <c r="H3" s="7" t="s">
        <v>28</v>
      </c>
      <c r="I3" s="34">
        <f>0+I9+I14+I19</f>
        <v>0</v>
      </c>
      <c r="J3" s="9"/>
      <c r="O3" t="s">
        <v>22</v>
      </c>
      <c r="P3" t="s">
        <v>27</v>
      </c>
    </row>
    <row r="4" spans="1:18" ht="15" customHeight="1" x14ac:dyDescent="0.25">
      <c r="A4" t="s">
        <v>16</v>
      </c>
      <c r="B4" s="11" t="s">
        <v>17</v>
      </c>
      <c r="C4" s="39" t="s">
        <v>18</v>
      </c>
      <c r="D4" s="36"/>
      <c r="E4" s="12" t="s">
        <v>19</v>
      </c>
      <c r="F4" s="1"/>
      <c r="G4" s="1"/>
      <c r="H4" s="10"/>
      <c r="I4" s="10"/>
      <c r="J4" s="1"/>
      <c r="O4" t="s">
        <v>23</v>
      </c>
      <c r="P4" t="s">
        <v>27</v>
      </c>
    </row>
    <row r="5" spans="1:18" ht="12.75" customHeight="1" x14ac:dyDescent="0.25">
      <c r="A5" t="s">
        <v>20</v>
      </c>
      <c r="B5" s="14" t="s">
        <v>21</v>
      </c>
      <c r="C5" s="40" t="s">
        <v>28</v>
      </c>
      <c r="D5" s="41"/>
      <c r="E5" s="15" t="s">
        <v>29</v>
      </c>
      <c r="F5" s="5"/>
      <c r="G5" s="5"/>
      <c r="H5" s="5"/>
      <c r="I5" s="5"/>
      <c r="J5" s="5"/>
      <c r="O5" t="s">
        <v>24</v>
      </c>
      <c r="P5" t="s">
        <v>27</v>
      </c>
    </row>
    <row r="6" spans="1:18" ht="12.75" customHeight="1" x14ac:dyDescent="0.2">
      <c r="A6" s="42" t="s">
        <v>30</v>
      </c>
      <c r="B6" s="42" t="s">
        <v>32</v>
      </c>
      <c r="C6" s="42" t="s">
        <v>33</v>
      </c>
      <c r="D6" s="42" t="s">
        <v>34</v>
      </c>
      <c r="E6" s="42" t="s">
        <v>35</v>
      </c>
      <c r="F6" s="42" t="s">
        <v>37</v>
      </c>
      <c r="G6" s="42" t="s">
        <v>39</v>
      </c>
      <c r="H6" s="42" t="s">
        <v>40</v>
      </c>
      <c r="I6" s="42"/>
      <c r="J6" s="42" t="s">
        <v>45</v>
      </c>
    </row>
    <row r="7" spans="1:18" ht="12.75" customHeight="1" x14ac:dyDescent="0.2">
      <c r="A7" s="42"/>
      <c r="B7" s="42"/>
      <c r="C7" s="42"/>
      <c r="D7" s="42"/>
      <c r="E7" s="42"/>
      <c r="F7" s="42"/>
      <c r="G7" s="42"/>
      <c r="H7" s="13" t="s">
        <v>41</v>
      </c>
      <c r="I7" s="13" t="s">
        <v>43</v>
      </c>
      <c r="J7" s="42"/>
    </row>
    <row r="8" spans="1:18" ht="12.75" customHeight="1" x14ac:dyDescent="0.2">
      <c r="A8" s="13" t="s">
        <v>31</v>
      </c>
      <c r="B8" s="13" t="s">
        <v>28</v>
      </c>
      <c r="C8" s="13" t="s">
        <v>27</v>
      </c>
      <c r="D8" s="13" t="s">
        <v>25</v>
      </c>
      <c r="E8" s="13" t="s">
        <v>36</v>
      </c>
      <c r="F8" s="13" t="s">
        <v>38</v>
      </c>
      <c r="G8" s="13" t="s">
        <v>26</v>
      </c>
      <c r="H8" s="13">
        <v>9</v>
      </c>
      <c r="I8" s="13" t="s">
        <v>44</v>
      </c>
      <c r="J8" s="13" t="s">
        <v>46</v>
      </c>
    </row>
    <row r="9" spans="1:18" ht="12.75" customHeight="1" x14ac:dyDescent="0.2">
      <c r="A9" s="19" t="s">
        <v>47</v>
      </c>
      <c r="B9" s="19"/>
      <c r="C9" s="20" t="s">
        <v>48</v>
      </c>
      <c r="D9" s="19"/>
      <c r="E9" s="21" t="s">
        <v>49</v>
      </c>
      <c r="F9" s="19"/>
      <c r="G9" s="19"/>
      <c r="H9" s="19"/>
      <c r="I9" s="22">
        <f>0+Q9</f>
        <v>0</v>
      </c>
      <c r="J9" s="19"/>
      <c r="O9">
        <f>0+R9</f>
        <v>0</v>
      </c>
      <c r="Q9">
        <f>0+I10</f>
        <v>0</v>
      </c>
      <c r="R9">
        <f>0+O10</f>
        <v>0</v>
      </c>
    </row>
    <row r="10" spans="1:18" x14ac:dyDescent="0.2">
      <c r="A10" s="18" t="s">
        <v>50</v>
      </c>
      <c r="B10" s="23" t="s">
        <v>28</v>
      </c>
      <c r="C10" s="23" t="s">
        <v>51</v>
      </c>
      <c r="D10" s="18" t="s">
        <v>52</v>
      </c>
      <c r="E10" s="24" t="s">
        <v>53</v>
      </c>
      <c r="F10" s="25" t="s">
        <v>54</v>
      </c>
      <c r="G10" s="26">
        <v>1</v>
      </c>
      <c r="H10" s="27"/>
      <c r="I10" s="27">
        <f>ROUND(ROUND(H10,2)*ROUND(G10,3),2)</f>
        <v>0</v>
      </c>
      <c r="J10" s="25" t="s">
        <v>55</v>
      </c>
      <c r="O10">
        <f>(I10*21)/100</f>
        <v>0</v>
      </c>
      <c r="P10" t="s">
        <v>27</v>
      </c>
    </row>
    <row r="11" spans="1:18" ht="102" x14ac:dyDescent="0.2">
      <c r="A11" s="28" t="s">
        <v>56</v>
      </c>
      <c r="E11" s="29" t="s">
        <v>57</v>
      </c>
    </row>
    <row r="12" spans="1:18" x14ac:dyDescent="0.2">
      <c r="A12" s="30" t="s">
        <v>58</v>
      </c>
      <c r="E12" s="31" t="s">
        <v>52</v>
      </c>
    </row>
    <row r="13" spans="1:18" ht="25.5" x14ac:dyDescent="0.2">
      <c r="A13" t="s">
        <v>59</v>
      </c>
      <c r="E13" s="29" t="s">
        <v>60</v>
      </c>
    </row>
    <row r="14" spans="1:18" ht="12.75" customHeight="1" x14ac:dyDescent="0.2">
      <c r="A14" s="5" t="s">
        <v>47</v>
      </c>
      <c r="B14" s="5"/>
      <c r="C14" s="32" t="s">
        <v>61</v>
      </c>
      <c r="D14" s="5"/>
      <c r="E14" s="21" t="s">
        <v>62</v>
      </c>
      <c r="F14" s="5"/>
      <c r="G14" s="5"/>
      <c r="H14" s="5"/>
      <c r="I14" s="33">
        <f>0+Q14</f>
        <v>0</v>
      </c>
      <c r="J14" s="5"/>
      <c r="O14">
        <f>0+R14</f>
        <v>0</v>
      </c>
      <c r="Q14">
        <f>0+I15</f>
        <v>0</v>
      </c>
      <c r="R14">
        <f>0+O15</f>
        <v>0</v>
      </c>
    </row>
    <row r="15" spans="1:18" x14ac:dyDescent="0.2">
      <c r="A15" s="18" t="s">
        <v>50</v>
      </c>
      <c r="B15" s="23" t="s">
        <v>27</v>
      </c>
      <c r="C15" s="23" t="s">
        <v>63</v>
      </c>
      <c r="D15" s="18" t="s">
        <v>52</v>
      </c>
      <c r="E15" s="24" t="s">
        <v>64</v>
      </c>
      <c r="F15" s="25" t="s">
        <v>54</v>
      </c>
      <c r="G15" s="26">
        <v>1</v>
      </c>
      <c r="H15" s="27"/>
      <c r="I15" s="27">
        <f>ROUND(ROUND(H15,2)*ROUND(G15,3),2)</f>
        <v>0</v>
      </c>
      <c r="J15" s="25" t="s">
        <v>55</v>
      </c>
      <c r="O15">
        <f>(I15*21)/100</f>
        <v>0</v>
      </c>
      <c r="P15" t="s">
        <v>27</v>
      </c>
    </row>
    <row r="16" spans="1:18" ht="51" x14ac:dyDescent="0.2">
      <c r="A16" s="28" t="s">
        <v>56</v>
      </c>
      <c r="E16" s="29" t="s">
        <v>65</v>
      </c>
    </row>
    <row r="17" spans="1:18" x14ac:dyDescent="0.2">
      <c r="A17" s="30" t="s">
        <v>58</v>
      </c>
      <c r="E17" s="31" t="s">
        <v>52</v>
      </c>
    </row>
    <row r="18" spans="1:18" ht="89.25" x14ac:dyDescent="0.2">
      <c r="A18" t="s">
        <v>59</v>
      </c>
      <c r="E18" s="29" t="s">
        <v>66</v>
      </c>
    </row>
    <row r="19" spans="1:18" ht="12.75" customHeight="1" x14ac:dyDescent="0.2">
      <c r="A19" s="5" t="s">
        <v>47</v>
      </c>
      <c r="B19" s="5"/>
      <c r="C19" s="32" t="s">
        <v>67</v>
      </c>
      <c r="D19" s="5"/>
      <c r="E19" s="21" t="s">
        <v>68</v>
      </c>
      <c r="F19" s="5"/>
      <c r="G19" s="5"/>
      <c r="H19" s="5"/>
      <c r="I19" s="33">
        <f>0+Q19</f>
        <v>0</v>
      </c>
      <c r="J19" s="5"/>
      <c r="O19">
        <f>0+R19</f>
        <v>0</v>
      </c>
      <c r="Q19">
        <f>0+I20+I24+I28+I32+I36+I40+I44+I48+I52+I56+I60+I64+I68+I72+I76+I80+I84+I88+I92</f>
        <v>0</v>
      </c>
      <c r="R19">
        <f>0+O20+O24+O28+O32+O36+O40+O44+O48+O52+O56+O60+O64+O68+O72+O76+O80+O84+O88+O92</f>
        <v>0</v>
      </c>
    </row>
    <row r="20" spans="1:18" x14ac:dyDescent="0.2">
      <c r="A20" s="18" t="s">
        <v>50</v>
      </c>
      <c r="B20" s="23" t="s">
        <v>25</v>
      </c>
      <c r="C20" s="23" t="s">
        <v>69</v>
      </c>
      <c r="D20" s="18" t="s">
        <v>52</v>
      </c>
      <c r="E20" s="24" t="s">
        <v>70</v>
      </c>
      <c r="F20" s="25" t="s">
        <v>54</v>
      </c>
      <c r="G20" s="26">
        <v>1</v>
      </c>
      <c r="H20" s="27"/>
      <c r="I20" s="27">
        <f>ROUND(ROUND(H20,2)*ROUND(G20,3),2)</f>
        <v>0</v>
      </c>
      <c r="J20" s="25" t="s">
        <v>55</v>
      </c>
      <c r="O20">
        <f>(I20*21)/100</f>
        <v>0</v>
      </c>
      <c r="P20" t="s">
        <v>27</v>
      </c>
    </row>
    <row r="21" spans="1:18" x14ac:dyDescent="0.2">
      <c r="A21" s="28" t="s">
        <v>56</v>
      </c>
      <c r="E21" s="29" t="s">
        <v>71</v>
      </c>
    </row>
    <row r="22" spans="1:18" x14ac:dyDescent="0.2">
      <c r="A22" s="30" t="s">
        <v>58</v>
      </c>
      <c r="E22" s="31" t="s">
        <v>52</v>
      </c>
    </row>
    <row r="23" spans="1:18" x14ac:dyDescent="0.2">
      <c r="A23" t="s">
        <v>59</v>
      </c>
      <c r="E23" s="29" t="s">
        <v>72</v>
      </c>
    </row>
    <row r="24" spans="1:18" x14ac:dyDescent="0.2">
      <c r="A24" s="18" t="s">
        <v>50</v>
      </c>
      <c r="B24" s="23" t="s">
        <v>36</v>
      </c>
      <c r="C24" s="23" t="s">
        <v>73</v>
      </c>
      <c r="D24" s="18" t="s">
        <v>52</v>
      </c>
      <c r="E24" s="24" t="s">
        <v>74</v>
      </c>
      <c r="F24" s="25" t="s">
        <v>75</v>
      </c>
      <c r="G24" s="26">
        <v>1</v>
      </c>
      <c r="H24" s="27"/>
      <c r="I24" s="27">
        <f>ROUND(ROUND(H24,2)*ROUND(G24,3),2)</f>
        <v>0</v>
      </c>
      <c r="J24" s="25" t="s">
        <v>55</v>
      </c>
      <c r="O24">
        <f>(I24*21)/100</f>
        <v>0</v>
      </c>
      <c r="P24" t="s">
        <v>27</v>
      </c>
    </row>
    <row r="25" spans="1:18" ht="38.25" x14ac:dyDescent="0.2">
      <c r="A25" s="28" t="s">
        <v>56</v>
      </c>
      <c r="E25" s="29" t="s">
        <v>76</v>
      </c>
    </row>
    <row r="26" spans="1:18" x14ac:dyDescent="0.2">
      <c r="A26" s="30" t="s">
        <v>58</v>
      </c>
      <c r="E26" s="31" t="s">
        <v>52</v>
      </c>
    </row>
    <row r="27" spans="1:18" x14ac:dyDescent="0.2">
      <c r="A27" t="s">
        <v>59</v>
      </c>
      <c r="E27" s="29" t="s">
        <v>72</v>
      </c>
    </row>
    <row r="28" spans="1:18" x14ac:dyDescent="0.2">
      <c r="A28" s="18" t="s">
        <v>50</v>
      </c>
      <c r="B28" s="23" t="s">
        <v>38</v>
      </c>
      <c r="C28" s="23" t="s">
        <v>77</v>
      </c>
      <c r="D28" s="18" t="s">
        <v>52</v>
      </c>
      <c r="E28" s="24" t="s">
        <v>78</v>
      </c>
      <c r="F28" s="25" t="s">
        <v>75</v>
      </c>
      <c r="G28" s="26">
        <v>1</v>
      </c>
      <c r="H28" s="27"/>
      <c r="I28" s="27">
        <f>ROUND(ROUND(H28,2)*ROUND(G28,3),2)</f>
        <v>0</v>
      </c>
      <c r="J28" s="25" t="s">
        <v>55</v>
      </c>
      <c r="O28">
        <f>(I28*21)/100</f>
        <v>0</v>
      </c>
      <c r="P28" t="s">
        <v>27</v>
      </c>
    </row>
    <row r="29" spans="1:18" x14ac:dyDescent="0.2">
      <c r="A29" s="28" t="s">
        <v>56</v>
      </c>
      <c r="E29" s="29" t="s">
        <v>79</v>
      </c>
    </row>
    <row r="30" spans="1:18" x14ac:dyDescent="0.2">
      <c r="A30" s="30" t="s">
        <v>58</v>
      </c>
      <c r="E30" s="31" t="s">
        <v>52</v>
      </c>
    </row>
    <row r="31" spans="1:18" x14ac:dyDescent="0.2">
      <c r="A31" t="s">
        <v>59</v>
      </c>
      <c r="E31" s="29" t="s">
        <v>72</v>
      </c>
    </row>
    <row r="32" spans="1:18" x14ac:dyDescent="0.2">
      <c r="A32" s="18" t="s">
        <v>50</v>
      </c>
      <c r="B32" s="23" t="s">
        <v>26</v>
      </c>
      <c r="C32" s="23" t="s">
        <v>80</v>
      </c>
      <c r="D32" s="18" t="s">
        <v>52</v>
      </c>
      <c r="E32" s="24" t="s">
        <v>81</v>
      </c>
      <c r="F32" s="25" t="s">
        <v>54</v>
      </c>
      <c r="G32" s="26">
        <v>1</v>
      </c>
      <c r="H32" s="27"/>
      <c r="I32" s="27">
        <f>ROUND(ROUND(H32,2)*ROUND(G32,3),2)</f>
        <v>0</v>
      </c>
      <c r="J32" s="25" t="s">
        <v>55</v>
      </c>
      <c r="O32">
        <f>(I32*21)/100</f>
        <v>0</v>
      </c>
      <c r="P32" t="s">
        <v>27</v>
      </c>
    </row>
    <row r="33" spans="1:16" ht="38.25" x14ac:dyDescent="0.2">
      <c r="A33" s="28" t="s">
        <v>56</v>
      </c>
      <c r="E33" s="29" t="s">
        <v>82</v>
      </c>
    </row>
    <row r="34" spans="1:16" x14ac:dyDescent="0.2">
      <c r="A34" s="30" t="s">
        <v>58</v>
      </c>
      <c r="E34" s="31" t="s">
        <v>52</v>
      </c>
    </row>
    <row r="35" spans="1:16" x14ac:dyDescent="0.2">
      <c r="A35" t="s">
        <v>59</v>
      </c>
      <c r="E35" s="29" t="s">
        <v>72</v>
      </c>
    </row>
    <row r="36" spans="1:16" x14ac:dyDescent="0.2">
      <c r="A36" s="18" t="s">
        <v>50</v>
      </c>
      <c r="B36" s="23" t="s">
        <v>83</v>
      </c>
      <c r="C36" s="23" t="s">
        <v>84</v>
      </c>
      <c r="D36" s="18" t="s">
        <v>52</v>
      </c>
      <c r="E36" s="24" t="s">
        <v>85</v>
      </c>
      <c r="F36" s="25" t="s">
        <v>54</v>
      </c>
      <c r="G36" s="26">
        <v>1</v>
      </c>
      <c r="H36" s="27"/>
      <c r="I36" s="27">
        <f>ROUND(ROUND(H36,2)*ROUND(G36,3),2)</f>
        <v>0</v>
      </c>
      <c r="J36" s="25" t="s">
        <v>55</v>
      </c>
      <c r="O36">
        <f>(I36*21)/100</f>
        <v>0</v>
      </c>
      <c r="P36" t="s">
        <v>27</v>
      </c>
    </row>
    <row r="37" spans="1:16" ht="25.5" x14ac:dyDescent="0.2">
      <c r="A37" s="28" t="s">
        <v>56</v>
      </c>
      <c r="E37" s="29" t="s">
        <v>86</v>
      </c>
    </row>
    <row r="38" spans="1:16" x14ac:dyDescent="0.2">
      <c r="A38" s="30" t="s">
        <v>58</v>
      </c>
      <c r="E38" s="31" t="s">
        <v>52</v>
      </c>
    </row>
    <row r="39" spans="1:16" x14ac:dyDescent="0.2">
      <c r="A39" t="s">
        <v>59</v>
      </c>
      <c r="E39" s="29" t="s">
        <v>72</v>
      </c>
    </row>
    <row r="40" spans="1:16" x14ac:dyDescent="0.2">
      <c r="A40" s="18" t="s">
        <v>50</v>
      </c>
      <c r="B40" s="23" t="s">
        <v>87</v>
      </c>
      <c r="C40" s="23" t="s">
        <v>88</v>
      </c>
      <c r="D40" s="18" t="s">
        <v>52</v>
      </c>
      <c r="E40" s="24" t="s">
        <v>89</v>
      </c>
      <c r="F40" s="25" t="s">
        <v>54</v>
      </c>
      <c r="G40" s="26">
        <v>1</v>
      </c>
      <c r="H40" s="27"/>
      <c r="I40" s="27">
        <f>ROUND(ROUND(H40,2)*ROUND(G40,3),2)</f>
        <v>0</v>
      </c>
      <c r="J40" s="25" t="s">
        <v>55</v>
      </c>
      <c r="O40">
        <f>(I40*21)/100</f>
        <v>0</v>
      </c>
      <c r="P40" t="s">
        <v>27</v>
      </c>
    </row>
    <row r="41" spans="1:16" ht="25.5" x14ac:dyDescent="0.2">
      <c r="A41" s="28" t="s">
        <v>56</v>
      </c>
      <c r="E41" s="29" t="s">
        <v>90</v>
      </c>
    </row>
    <row r="42" spans="1:16" x14ac:dyDescent="0.2">
      <c r="A42" s="30" t="s">
        <v>58</v>
      </c>
      <c r="E42" s="31" t="s">
        <v>52</v>
      </c>
    </row>
    <row r="43" spans="1:16" ht="76.5" x14ac:dyDescent="0.2">
      <c r="A43" t="s">
        <v>59</v>
      </c>
      <c r="E43" s="29" t="s">
        <v>91</v>
      </c>
    </row>
    <row r="44" spans="1:16" x14ac:dyDescent="0.2">
      <c r="A44" s="18" t="s">
        <v>50</v>
      </c>
      <c r="B44" s="23" t="s">
        <v>42</v>
      </c>
      <c r="C44" s="23" t="s">
        <v>92</v>
      </c>
      <c r="D44" s="18" t="s">
        <v>52</v>
      </c>
      <c r="E44" s="24" t="s">
        <v>93</v>
      </c>
      <c r="F44" s="25" t="s">
        <v>54</v>
      </c>
      <c r="G44" s="26">
        <v>1</v>
      </c>
      <c r="H44" s="27"/>
      <c r="I44" s="27">
        <f>ROUND(ROUND(H44,2)*ROUND(G44,3),2)</f>
        <v>0</v>
      </c>
      <c r="J44" s="25" t="s">
        <v>55</v>
      </c>
      <c r="O44">
        <f>(I44*21)/100</f>
        <v>0</v>
      </c>
      <c r="P44" t="s">
        <v>27</v>
      </c>
    </row>
    <row r="45" spans="1:16" ht="25.5" x14ac:dyDescent="0.2">
      <c r="A45" s="28" t="s">
        <v>56</v>
      </c>
      <c r="E45" s="29" t="s">
        <v>94</v>
      </c>
    </row>
    <row r="46" spans="1:16" x14ac:dyDescent="0.2">
      <c r="A46" s="30" t="s">
        <v>58</v>
      </c>
      <c r="E46" s="31" t="s">
        <v>52</v>
      </c>
    </row>
    <row r="47" spans="1:16" x14ac:dyDescent="0.2">
      <c r="A47" t="s">
        <v>59</v>
      </c>
      <c r="E47" s="29" t="s">
        <v>72</v>
      </c>
    </row>
    <row r="48" spans="1:16" x14ac:dyDescent="0.2">
      <c r="A48" s="18" t="s">
        <v>50</v>
      </c>
      <c r="B48" s="23" t="s">
        <v>44</v>
      </c>
      <c r="C48" s="23" t="s">
        <v>95</v>
      </c>
      <c r="D48" s="18" t="s">
        <v>52</v>
      </c>
      <c r="E48" s="24" t="s">
        <v>96</v>
      </c>
      <c r="F48" s="25" t="s">
        <v>75</v>
      </c>
      <c r="G48" s="26">
        <v>1</v>
      </c>
      <c r="H48" s="27"/>
      <c r="I48" s="27">
        <f>ROUND(ROUND(H48,2)*ROUND(G48,3),2)</f>
        <v>0</v>
      </c>
      <c r="J48" s="25" t="s">
        <v>55</v>
      </c>
      <c r="O48">
        <f>(I48*21)/100</f>
        <v>0</v>
      </c>
      <c r="P48" t="s">
        <v>27</v>
      </c>
    </row>
    <row r="49" spans="1:16" x14ac:dyDescent="0.2">
      <c r="A49" s="28" t="s">
        <v>56</v>
      </c>
      <c r="E49" s="29" t="s">
        <v>97</v>
      </c>
    </row>
    <row r="50" spans="1:16" x14ac:dyDescent="0.2">
      <c r="A50" s="30" t="s">
        <v>58</v>
      </c>
      <c r="E50" s="31" t="s">
        <v>52</v>
      </c>
    </row>
    <row r="51" spans="1:16" ht="51" x14ac:dyDescent="0.2">
      <c r="A51" t="s">
        <v>59</v>
      </c>
      <c r="E51" s="29" t="s">
        <v>98</v>
      </c>
    </row>
    <row r="52" spans="1:16" x14ac:dyDescent="0.2">
      <c r="A52" s="18" t="s">
        <v>50</v>
      </c>
      <c r="B52" s="23" t="s">
        <v>46</v>
      </c>
      <c r="C52" s="23" t="s">
        <v>99</v>
      </c>
      <c r="D52" s="18" t="s">
        <v>52</v>
      </c>
      <c r="E52" s="24" t="s">
        <v>100</v>
      </c>
      <c r="F52" s="25" t="s">
        <v>54</v>
      </c>
      <c r="G52" s="26">
        <v>1</v>
      </c>
      <c r="H52" s="27"/>
      <c r="I52" s="27">
        <f>ROUND(ROUND(H52,2)*ROUND(G52,3),2)</f>
        <v>0</v>
      </c>
      <c r="J52" s="25" t="s">
        <v>55</v>
      </c>
      <c r="O52">
        <f>(I52*21)/100</f>
        <v>0</v>
      </c>
      <c r="P52" t="s">
        <v>27</v>
      </c>
    </row>
    <row r="53" spans="1:16" x14ac:dyDescent="0.2">
      <c r="A53" s="28" t="s">
        <v>56</v>
      </c>
      <c r="E53" s="29" t="s">
        <v>101</v>
      </c>
    </row>
    <row r="54" spans="1:16" x14ac:dyDescent="0.2">
      <c r="A54" s="30" t="s">
        <v>58</v>
      </c>
      <c r="E54" s="31" t="s">
        <v>52</v>
      </c>
    </row>
    <row r="55" spans="1:16" x14ac:dyDescent="0.2">
      <c r="A55" t="s">
        <v>59</v>
      </c>
      <c r="E55" s="29" t="s">
        <v>102</v>
      </c>
    </row>
    <row r="56" spans="1:16" x14ac:dyDescent="0.2">
      <c r="A56" s="18" t="s">
        <v>50</v>
      </c>
      <c r="B56" s="23" t="s">
        <v>103</v>
      </c>
      <c r="C56" s="23" t="s">
        <v>104</v>
      </c>
      <c r="D56" s="18" t="s">
        <v>52</v>
      </c>
      <c r="E56" s="24" t="s">
        <v>105</v>
      </c>
      <c r="F56" s="25" t="s">
        <v>54</v>
      </c>
      <c r="G56" s="26">
        <v>1</v>
      </c>
      <c r="H56" s="27"/>
      <c r="I56" s="27">
        <f>ROUND(ROUND(H56,2)*ROUND(G56,3),2)</f>
        <v>0</v>
      </c>
      <c r="J56" s="25" t="s">
        <v>55</v>
      </c>
      <c r="O56">
        <f>(I56*21)/100</f>
        <v>0</v>
      </c>
      <c r="P56" t="s">
        <v>27</v>
      </c>
    </row>
    <row r="57" spans="1:16" ht="25.5" x14ac:dyDescent="0.2">
      <c r="A57" s="28" t="s">
        <v>56</v>
      </c>
      <c r="E57" s="29" t="s">
        <v>106</v>
      </c>
    </row>
    <row r="58" spans="1:16" x14ac:dyDescent="0.2">
      <c r="A58" s="30" t="s">
        <v>58</v>
      </c>
      <c r="E58" s="31" t="s">
        <v>52</v>
      </c>
    </row>
    <row r="59" spans="1:16" x14ac:dyDescent="0.2">
      <c r="A59" t="s">
        <v>59</v>
      </c>
      <c r="E59" s="29" t="s">
        <v>72</v>
      </c>
    </row>
    <row r="60" spans="1:16" x14ac:dyDescent="0.2">
      <c r="A60" s="18" t="s">
        <v>50</v>
      </c>
      <c r="B60" s="23" t="s">
        <v>107</v>
      </c>
      <c r="C60" s="23" t="s">
        <v>108</v>
      </c>
      <c r="D60" s="18" t="s">
        <v>52</v>
      </c>
      <c r="E60" s="24" t="s">
        <v>109</v>
      </c>
      <c r="F60" s="25" t="s">
        <v>54</v>
      </c>
      <c r="G60" s="26">
        <v>1</v>
      </c>
      <c r="H60" s="27"/>
      <c r="I60" s="27">
        <f>ROUND(ROUND(H60,2)*ROUND(G60,3),2)</f>
        <v>0</v>
      </c>
      <c r="J60" s="25" t="s">
        <v>55</v>
      </c>
      <c r="O60">
        <f>(I60*21)/100</f>
        <v>0</v>
      </c>
      <c r="P60" t="s">
        <v>27</v>
      </c>
    </row>
    <row r="61" spans="1:16" ht="63.75" x14ac:dyDescent="0.2">
      <c r="A61" s="28" t="s">
        <v>56</v>
      </c>
      <c r="E61" s="29" t="s">
        <v>110</v>
      </c>
    </row>
    <row r="62" spans="1:16" x14ac:dyDescent="0.2">
      <c r="A62" s="30" t="s">
        <v>58</v>
      </c>
      <c r="E62" s="31" t="s">
        <v>52</v>
      </c>
    </row>
    <row r="63" spans="1:16" x14ac:dyDescent="0.2">
      <c r="A63" t="s">
        <v>59</v>
      </c>
      <c r="E63" s="29" t="s">
        <v>111</v>
      </c>
    </row>
    <row r="64" spans="1:16" ht="25.5" x14ac:dyDescent="0.2">
      <c r="A64" s="18" t="s">
        <v>50</v>
      </c>
      <c r="B64" s="23" t="s">
        <v>112</v>
      </c>
      <c r="C64" s="23" t="s">
        <v>113</v>
      </c>
      <c r="D64" s="18" t="s">
        <v>52</v>
      </c>
      <c r="E64" s="24" t="s">
        <v>114</v>
      </c>
      <c r="F64" s="25" t="s">
        <v>75</v>
      </c>
      <c r="G64" s="26">
        <v>6</v>
      </c>
      <c r="H64" s="27"/>
      <c r="I64" s="27">
        <f>ROUND(ROUND(H64,2)*ROUND(G64,3),2)</f>
        <v>0</v>
      </c>
      <c r="J64" s="25" t="s">
        <v>55</v>
      </c>
      <c r="O64">
        <f>(I64*21)/100</f>
        <v>0</v>
      </c>
      <c r="P64" t="s">
        <v>27</v>
      </c>
    </row>
    <row r="65" spans="1:16" ht="63.75" x14ac:dyDescent="0.2">
      <c r="A65" s="28" t="s">
        <v>56</v>
      </c>
      <c r="E65" s="29" t="s">
        <v>115</v>
      </c>
    </row>
    <row r="66" spans="1:16" x14ac:dyDescent="0.2">
      <c r="A66" s="30" t="s">
        <v>58</v>
      </c>
      <c r="E66" s="31" t="s">
        <v>52</v>
      </c>
    </row>
    <row r="67" spans="1:16" ht="63.75" x14ac:dyDescent="0.2">
      <c r="A67" t="s">
        <v>59</v>
      </c>
      <c r="E67" s="29" t="s">
        <v>116</v>
      </c>
    </row>
    <row r="68" spans="1:16" ht="25.5" x14ac:dyDescent="0.2">
      <c r="A68" s="18" t="s">
        <v>50</v>
      </c>
      <c r="B68" s="23" t="s">
        <v>117</v>
      </c>
      <c r="C68" s="23" t="s">
        <v>118</v>
      </c>
      <c r="D68" s="18" t="s">
        <v>52</v>
      </c>
      <c r="E68" s="24" t="s">
        <v>119</v>
      </c>
      <c r="F68" s="25" t="s">
        <v>75</v>
      </c>
      <c r="G68" s="26">
        <v>2</v>
      </c>
      <c r="H68" s="27"/>
      <c r="I68" s="27">
        <f>ROUND(ROUND(H68,2)*ROUND(G68,3),2)</f>
        <v>0</v>
      </c>
      <c r="J68" s="25" t="s">
        <v>55</v>
      </c>
      <c r="O68">
        <f>(I68*21)/100</f>
        <v>0</v>
      </c>
      <c r="P68" t="s">
        <v>27</v>
      </c>
    </row>
    <row r="69" spans="1:16" ht="38.25" x14ac:dyDescent="0.2">
      <c r="A69" s="28" t="s">
        <v>56</v>
      </c>
      <c r="E69" s="29" t="s">
        <v>120</v>
      </c>
    </row>
    <row r="70" spans="1:16" x14ac:dyDescent="0.2">
      <c r="A70" s="30" t="s">
        <v>58</v>
      </c>
      <c r="E70" s="31" t="s">
        <v>52</v>
      </c>
    </row>
    <row r="71" spans="1:16" ht="63.75" x14ac:dyDescent="0.2">
      <c r="A71" t="s">
        <v>59</v>
      </c>
      <c r="E71" s="29" t="s">
        <v>116</v>
      </c>
    </row>
    <row r="72" spans="1:16" ht="25.5" x14ac:dyDescent="0.2">
      <c r="A72" s="18" t="s">
        <v>50</v>
      </c>
      <c r="B72" s="23" t="s">
        <v>121</v>
      </c>
      <c r="C72" s="23" t="s">
        <v>122</v>
      </c>
      <c r="D72" s="18" t="s">
        <v>52</v>
      </c>
      <c r="E72" s="24" t="s">
        <v>123</v>
      </c>
      <c r="F72" s="25" t="s">
        <v>75</v>
      </c>
      <c r="G72" s="26">
        <v>21</v>
      </c>
      <c r="H72" s="27"/>
      <c r="I72" s="27">
        <f>ROUND(ROUND(H72,2)*ROUND(G72,3),2)</f>
        <v>0</v>
      </c>
      <c r="J72" s="25" t="s">
        <v>55</v>
      </c>
      <c r="O72">
        <f>(I72*21)/100</f>
        <v>0</v>
      </c>
      <c r="P72" t="s">
        <v>27</v>
      </c>
    </row>
    <row r="73" spans="1:16" ht="89.25" x14ac:dyDescent="0.2">
      <c r="A73" s="28" t="s">
        <v>56</v>
      </c>
      <c r="E73" s="29" t="s">
        <v>124</v>
      </c>
    </row>
    <row r="74" spans="1:16" x14ac:dyDescent="0.2">
      <c r="A74" s="30" t="s">
        <v>58</v>
      </c>
      <c r="E74" s="31" t="s">
        <v>52</v>
      </c>
    </row>
    <row r="75" spans="1:16" ht="63.75" x14ac:dyDescent="0.2">
      <c r="A75" t="s">
        <v>59</v>
      </c>
      <c r="E75" s="29" t="s">
        <v>116</v>
      </c>
    </row>
    <row r="76" spans="1:16" ht="25.5" x14ac:dyDescent="0.2">
      <c r="A76" s="18" t="s">
        <v>50</v>
      </c>
      <c r="B76" s="23" t="s">
        <v>125</v>
      </c>
      <c r="C76" s="23" t="s">
        <v>126</v>
      </c>
      <c r="D76" s="18" t="s">
        <v>52</v>
      </c>
      <c r="E76" s="24" t="s">
        <v>127</v>
      </c>
      <c r="F76" s="25" t="s">
        <v>75</v>
      </c>
      <c r="G76" s="26">
        <v>2</v>
      </c>
      <c r="H76" s="27"/>
      <c r="I76" s="27">
        <f>ROUND(ROUND(H76,2)*ROUND(G76,3),2)</f>
        <v>0</v>
      </c>
      <c r="J76" s="25" t="s">
        <v>55</v>
      </c>
      <c r="O76">
        <f>(I76*21)/100</f>
        <v>0</v>
      </c>
      <c r="P76" t="s">
        <v>27</v>
      </c>
    </row>
    <row r="77" spans="1:16" ht="38.25" x14ac:dyDescent="0.2">
      <c r="A77" s="28" t="s">
        <v>56</v>
      </c>
      <c r="E77" s="29" t="s">
        <v>128</v>
      </c>
    </row>
    <row r="78" spans="1:16" x14ac:dyDescent="0.2">
      <c r="A78" s="30" t="s">
        <v>58</v>
      </c>
      <c r="E78" s="31" t="s">
        <v>52</v>
      </c>
    </row>
    <row r="79" spans="1:16" ht="76.5" x14ac:dyDescent="0.2">
      <c r="A79" t="s">
        <v>59</v>
      </c>
      <c r="E79" s="29" t="s">
        <v>129</v>
      </c>
    </row>
    <row r="80" spans="1:16" ht="25.5" x14ac:dyDescent="0.2">
      <c r="A80" s="18" t="s">
        <v>50</v>
      </c>
      <c r="B80" s="23" t="s">
        <v>130</v>
      </c>
      <c r="C80" s="23" t="s">
        <v>131</v>
      </c>
      <c r="D80" s="18" t="s">
        <v>52</v>
      </c>
      <c r="E80" s="24" t="s">
        <v>132</v>
      </c>
      <c r="F80" s="25" t="s">
        <v>75</v>
      </c>
      <c r="G80" s="26">
        <v>2</v>
      </c>
      <c r="H80" s="27"/>
      <c r="I80" s="27">
        <f>ROUND(ROUND(H80,2)*ROUND(G80,3),2)</f>
        <v>0</v>
      </c>
      <c r="J80" s="25" t="s">
        <v>55</v>
      </c>
      <c r="O80">
        <f>(I80*21)/100</f>
        <v>0</v>
      </c>
      <c r="P80" t="s">
        <v>27</v>
      </c>
    </row>
    <row r="81" spans="1:16" ht="38.25" x14ac:dyDescent="0.2">
      <c r="A81" s="28" t="s">
        <v>56</v>
      </c>
      <c r="E81" s="29" t="s">
        <v>133</v>
      </c>
    </row>
    <row r="82" spans="1:16" x14ac:dyDescent="0.2">
      <c r="A82" s="30" t="s">
        <v>58</v>
      </c>
      <c r="E82" s="31" t="s">
        <v>52</v>
      </c>
    </row>
    <row r="83" spans="1:16" ht="63.75" x14ac:dyDescent="0.2">
      <c r="A83" t="s">
        <v>59</v>
      </c>
      <c r="E83" s="29" t="s">
        <v>134</v>
      </c>
    </row>
    <row r="84" spans="1:16" ht="25.5" x14ac:dyDescent="0.2">
      <c r="A84" s="18" t="s">
        <v>50</v>
      </c>
      <c r="B84" s="23" t="s">
        <v>135</v>
      </c>
      <c r="C84" s="23" t="s">
        <v>136</v>
      </c>
      <c r="D84" s="18" t="s">
        <v>52</v>
      </c>
      <c r="E84" s="24" t="s">
        <v>137</v>
      </c>
      <c r="F84" s="25" t="s">
        <v>75</v>
      </c>
      <c r="G84" s="26">
        <v>31</v>
      </c>
      <c r="H84" s="27"/>
      <c r="I84" s="27">
        <f>ROUND(ROUND(H84,2)*ROUND(G84,3),2)</f>
        <v>0</v>
      </c>
      <c r="J84" s="25" t="s">
        <v>55</v>
      </c>
      <c r="O84">
        <f>(I84*21)/100</f>
        <v>0</v>
      </c>
      <c r="P84" t="s">
        <v>27</v>
      </c>
    </row>
    <row r="85" spans="1:16" ht="25.5" x14ac:dyDescent="0.2">
      <c r="A85" s="28" t="s">
        <v>56</v>
      </c>
      <c r="E85" s="29" t="s">
        <v>138</v>
      </c>
    </row>
    <row r="86" spans="1:16" x14ac:dyDescent="0.2">
      <c r="A86" s="30" t="s">
        <v>58</v>
      </c>
      <c r="E86" s="31" t="s">
        <v>52</v>
      </c>
    </row>
    <row r="87" spans="1:16" ht="63.75" x14ac:dyDescent="0.2">
      <c r="A87" t="s">
        <v>59</v>
      </c>
      <c r="E87" s="29" t="s">
        <v>134</v>
      </c>
    </row>
    <row r="88" spans="1:16" ht="25.5" x14ac:dyDescent="0.2">
      <c r="A88" s="18" t="s">
        <v>50</v>
      </c>
      <c r="B88" s="23" t="s">
        <v>139</v>
      </c>
      <c r="C88" s="23" t="s">
        <v>140</v>
      </c>
      <c r="D88" s="18" t="s">
        <v>52</v>
      </c>
      <c r="E88" s="24" t="s">
        <v>141</v>
      </c>
      <c r="F88" s="25" t="s">
        <v>75</v>
      </c>
      <c r="G88" s="26">
        <v>23</v>
      </c>
      <c r="H88" s="27"/>
      <c r="I88" s="27">
        <f>ROUND(ROUND(H88,2)*ROUND(G88,3),2)</f>
        <v>0</v>
      </c>
      <c r="J88" s="25" t="s">
        <v>55</v>
      </c>
      <c r="O88">
        <f>(I88*21)/100</f>
        <v>0</v>
      </c>
      <c r="P88" t="s">
        <v>27</v>
      </c>
    </row>
    <row r="89" spans="1:16" ht="25.5" x14ac:dyDescent="0.2">
      <c r="A89" s="28" t="s">
        <v>56</v>
      </c>
      <c r="E89" s="29" t="s">
        <v>142</v>
      </c>
    </row>
    <row r="90" spans="1:16" x14ac:dyDescent="0.2">
      <c r="A90" s="30" t="s">
        <v>58</v>
      </c>
      <c r="E90" s="31" t="s">
        <v>52</v>
      </c>
    </row>
    <row r="91" spans="1:16" ht="63.75" x14ac:dyDescent="0.2">
      <c r="A91" t="s">
        <v>59</v>
      </c>
      <c r="E91" s="29" t="s">
        <v>134</v>
      </c>
    </row>
    <row r="92" spans="1:16" x14ac:dyDescent="0.2">
      <c r="A92" s="18" t="s">
        <v>50</v>
      </c>
      <c r="B92" s="23" t="s">
        <v>143</v>
      </c>
      <c r="C92" s="23" t="s">
        <v>144</v>
      </c>
      <c r="D92" s="18" t="s">
        <v>52</v>
      </c>
      <c r="E92" s="24" t="s">
        <v>145</v>
      </c>
      <c r="F92" s="25" t="s">
        <v>146</v>
      </c>
      <c r="G92" s="26">
        <v>10</v>
      </c>
      <c r="H92" s="27"/>
      <c r="I92" s="27">
        <f>ROUND(ROUND(H92,2)*ROUND(G92,3),2)</f>
        <v>0</v>
      </c>
      <c r="J92" s="25" t="s">
        <v>55</v>
      </c>
      <c r="O92">
        <f>(I92*21)/100</f>
        <v>0</v>
      </c>
      <c r="P92" t="s">
        <v>27</v>
      </c>
    </row>
    <row r="93" spans="1:16" x14ac:dyDescent="0.2">
      <c r="A93" s="28" t="s">
        <v>56</v>
      </c>
      <c r="E93" s="29" t="s">
        <v>147</v>
      </c>
    </row>
    <row r="94" spans="1:16" x14ac:dyDescent="0.2">
      <c r="A94" s="30" t="s">
        <v>58</v>
      </c>
      <c r="E94" s="31" t="s">
        <v>52</v>
      </c>
    </row>
    <row r="95" spans="1:16" ht="25.5" x14ac:dyDescent="0.2">
      <c r="A95" t="s">
        <v>59</v>
      </c>
      <c r="E95" s="29" t="s">
        <v>148</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39370078740157499" right="0.39370078740157499" top="0.59055118110236204" bottom="0.59055118110236204" header="0.39370078740157499" footer="0.39370078740157499"/>
  <pageSetup paperSize="9" scale="62" fitToHeight="0" orientation="portrait" cellComments="atEnd"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topLeftCell="B1" workbookViewId="0">
      <pane ySplit="8" topLeftCell="A9" activePane="bottomLeft" state="frozen"/>
      <selection pane="bottomLeft" activeCell="H9" sqref="H9"/>
    </sheetView>
  </sheetViews>
  <sheetFormatPr defaultColWidth="9.140625" defaultRowHeight="12.75" customHeight="1" x14ac:dyDescent="0.2"/>
  <cols>
    <col min="1" max="1" width="9.140625" hidden="1" customWidth="1"/>
    <col min="2" max="2" width="9.85546875" customWidth="1"/>
    <col min="3" max="3" width="10.5703125" customWidth="1"/>
    <col min="4" max="4" width="7.85546875" bestFit="1" customWidth="1"/>
    <col min="5" max="5" width="70.7109375" customWidth="1"/>
    <col min="6" max="6" width="5.7109375" customWidth="1"/>
    <col min="7" max="8" width="11.7109375" customWidth="1"/>
    <col min="9" max="9" width="13.7109375" customWidth="1"/>
    <col min="10" max="10" width="15" bestFit="1" customWidth="1"/>
    <col min="15" max="18" width="9.140625" hidden="1" customWidth="1"/>
  </cols>
  <sheetData>
    <row r="1" spans="1:18" ht="12.75" customHeight="1" x14ac:dyDescent="0.2">
      <c r="A1" t="s">
        <v>10</v>
      </c>
      <c r="B1" s="1"/>
      <c r="C1" s="1"/>
      <c r="D1" s="1"/>
      <c r="E1" s="1"/>
      <c r="F1" s="1"/>
      <c r="G1" s="1"/>
      <c r="H1" s="1"/>
      <c r="I1" s="1"/>
      <c r="J1" s="1"/>
      <c r="P1" t="s">
        <v>25</v>
      </c>
    </row>
    <row r="2" spans="1:18" ht="24.95" customHeight="1" x14ac:dyDescent="0.2">
      <c r="B2" s="1"/>
      <c r="C2" s="1"/>
      <c r="D2" s="1"/>
      <c r="E2" s="2" t="s">
        <v>12</v>
      </c>
      <c r="F2" s="1"/>
      <c r="G2" s="1"/>
      <c r="H2" s="5"/>
      <c r="I2" s="5"/>
      <c r="J2" s="1"/>
      <c r="O2">
        <f>0+O9+O22</f>
        <v>0</v>
      </c>
      <c r="P2" t="s">
        <v>26</v>
      </c>
    </row>
    <row r="3" spans="1:18" ht="15" customHeight="1" x14ac:dyDescent="0.25">
      <c r="A3" t="s">
        <v>11</v>
      </c>
      <c r="B3" s="11" t="s">
        <v>13</v>
      </c>
      <c r="C3" s="39" t="s">
        <v>14</v>
      </c>
      <c r="D3" s="36"/>
      <c r="E3" s="12" t="s">
        <v>15</v>
      </c>
      <c r="F3" s="1"/>
      <c r="G3" s="8"/>
      <c r="H3" s="7" t="s">
        <v>28</v>
      </c>
      <c r="I3" s="34">
        <f>0+I9+I22</f>
        <v>0</v>
      </c>
      <c r="J3" s="9"/>
      <c r="O3" t="s">
        <v>22</v>
      </c>
      <c r="P3" t="s">
        <v>27</v>
      </c>
    </row>
    <row r="4" spans="1:18" ht="15" customHeight="1" x14ac:dyDescent="0.25">
      <c r="A4" t="s">
        <v>16</v>
      </c>
      <c r="B4" s="11" t="s">
        <v>17</v>
      </c>
      <c r="C4" s="39" t="s">
        <v>149</v>
      </c>
      <c r="D4" s="36"/>
      <c r="E4" s="12" t="s">
        <v>150</v>
      </c>
      <c r="F4" s="1"/>
      <c r="G4" s="1"/>
      <c r="H4" s="10"/>
      <c r="I4" s="10"/>
      <c r="J4" s="1"/>
      <c r="O4" t="s">
        <v>23</v>
      </c>
      <c r="P4" t="s">
        <v>27</v>
      </c>
    </row>
    <row r="5" spans="1:18" ht="12.75" customHeight="1" x14ac:dyDescent="0.25">
      <c r="A5" t="s">
        <v>20</v>
      </c>
      <c r="B5" s="14" t="s">
        <v>21</v>
      </c>
      <c r="C5" s="40" t="s">
        <v>28</v>
      </c>
      <c r="D5" s="41"/>
      <c r="E5" s="15" t="s">
        <v>29</v>
      </c>
      <c r="F5" s="5"/>
      <c r="G5" s="5"/>
      <c r="H5" s="5"/>
      <c r="I5" s="5"/>
      <c r="J5" s="5"/>
      <c r="O5" t="s">
        <v>24</v>
      </c>
      <c r="P5" t="s">
        <v>27</v>
      </c>
    </row>
    <row r="6" spans="1:18" ht="12.75" customHeight="1" x14ac:dyDescent="0.2">
      <c r="A6" s="42" t="s">
        <v>30</v>
      </c>
      <c r="B6" s="42" t="s">
        <v>32</v>
      </c>
      <c r="C6" s="42" t="s">
        <v>33</v>
      </c>
      <c r="D6" s="42" t="s">
        <v>34</v>
      </c>
      <c r="E6" s="42" t="s">
        <v>35</v>
      </c>
      <c r="F6" s="42" t="s">
        <v>37</v>
      </c>
      <c r="G6" s="42" t="s">
        <v>39</v>
      </c>
      <c r="H6" s="42" t="s">
        <v>40</v>
      </c>
      <c r="I6" s="42"/>
      <c r="J6" s="42" t="s">
        <v>45</v>
      </c>
    </row>
    <row r="7" spans="1:18" ht="12.75" customHeight="1" x14ac:dyDescent="0.2">
      <c r="A7" s="42"/>
      <c r="B7" s="42"/>
      <c r="C7" s="42"/>
      <c r="D7" s="42"/>
      <c r="E7" s="42"/>
      <c r="F7" s="42"/>
      <c r="G7" s="42"/>
      <c r="H7" s="13" t="s">
        <v>41</v>
      </c>
      <c r="I7" s="13" t="s">
        <v>43</v>
      </c>
      <c r="J7" s="42"/>
    </row>
    <row r="8" spans="1:18" ht="12.75" customHeight="1" x14ac:dyDescent="0.2">
      <c r="A8" s="13" t="s">
        <v>31</v>
      </c>
      <c r="B8" s="13" t="s">
        <v>28</v>
      </c>
      <c r="C8" s="13" t="s">
        <v>27</v>
      </c>
      <c r="D8" s="13" t="s">
        <v>25</v>
      </c>
      <c r="E8" s="13" t="s">
        <v>36</v>
      </c>
      <c r="F8" s="13" t="s">
        <v>38</v>
      </c>
      <c r="G8" s="13" t="s">
        <v>26</v>
      </c>
      <c r="H8" s="13">
        <v>9</v>
      </c>
      <c r="I8" s="13" t="s">
        <v>44</v>
      </c>
      <c r="J8" s="13" t="s">
        <v>46</v>
      </c>
    </row>
    <row r="9" spans="1:18" ht="12.75" customHeight="1" x14ac:dyDescent="0.2">
      <c r="A9" s="19" t="s">
        <v>47</v>
      </c>
      <c r="B9" s="19"/>
      <c r="C9" s="20" t="s">
        <v>31</v>
      </c>
      <c r="D9" s="19"/>
      <c r="E9" s="21" t="s">
        <v>151</v>
      </c>
      <c r="F9" s="19"/>
      <c r="G9" s="19"/>
      <c r="H9" s="19"/>
      <c r="I9" s="22">
        <f>0+Q9</f>
        <v>0</v>
      </c>
      <c r="J9" s="19"/>
      <c r="O9">
        <f>0+R9</f>
        <v>0</v>
      </c>
      <c r="Q9">
        <f>0+I10+I14+I18</f>
        <v>0</v>
      </c>
      <c r="R9">
        <f>0+O10+O14+O18</f>
        <v>0</v>
      </c>
    </row>
    <row r="10" spans="1:18" x14ac:dyDescent="0.2">
      <c r="A10" s="18" t="s">
        <v>50</v>
      </c>
      <c r="B10" s="23" t="s">
        <v>28</v>
      </c>
      <c r="C10" s="23" t="s">
        <v>152</v>
      </c>
      <c r="D10" s="18" t="s">
        <v>153</v>
      </c>
      <c r="E10" s="24" t="s">
        <v>154</v>
      </c>
      <c r="F10" s="25" t="s">
        <v>155</v>
      </c>
      <c r="G10" s="26">
        <v>36.231999999999999</v>
      </c>
      <c r="H10" s="27"/>
      <c r="I10" s="27">
        <f>ROUND(ROUND(H10,2)*ROUND(G10,3),2)</f>
        <v>0</v>
      </c>
      <c r="J10" s="25" t="s">
        <v>55</v>
      </c>
      <c r="O10">
        <f>(I10*21)/100</f>
        <v>0</v>
      </c>
      <c r="P10" t="s">
        <v>27</v>
      </c>
    </row>
    <row r="11" spans="1:18" x14ac:dyDescent="0.2">
      <c r="A11" s="28" t="s">
        <v>56</v>
      </c>
      <c r="E11" s="29" t="s">
        <v>156</v>
      </c>
    </row>
    <row r="12" spans="1:18" x14ac:dyDescent="0.2">
      <c r="A12" s="30" t="s">
        <v>58</v>
      </c>
      <c r="E12" s="31" t="s">
        <v>52</v>
      </c>
    </row>
    <row r="13" spans="1:18" ht="25.5" x14ac:dyDescent="0.2">
      <c r="A13" t="s">
        <v>59</v>
      </c>
      <c r="E13" s="29" t="s">
        <v>157</v>
      </c>
    </row>
    <row r="14" spans="1:18" x14ac:dyDescent="0.2">
      <c r="A14" s="18" t="s">
        <v>50</v>
      </c>
      <c r="B14" s="23" t="s">
        <v>27</v>
      </c>
      <c r="C14" s="23" t="s">
        <v>152</v>
      </c>
      <c r="D14" s="18" t="s">
        <v>158</v>
      </c>
      <c r="E14" s="24" t="s">
        <v>154</v>
      </c>
      <c r="F14" s="25" t="s">
        <v>155</v>
      </c>
      <c r="G14" s="26">
        <v>17.248000000000001</v>
      </c>
      <c r="H14" s="27"/>
      <c r="I14" s="27">
        <f>ROUND(ROUND(H14,2)*ROUND(G14,3),2)</f>
        <v>0</v>
      </c>
      <c r="J14" s="25" t="s">
        <v>55</v>
      </c>
      <c r="O14">
        <f>(I14*21)/100</f>
        <v>0</v>
      </c>
      <c r="P14" t="s">
        <v>27</v>
      </c>
    </row>
    <row r="15" spans="1:18" x14ac:dyDescent="0.2">
      <c r="A15" s="28" t="s">
        <v>56</v>
      </c>
      <c r="E15" s="29" t="s">
        <v>159</v>
      </c>
    </row>
    <row r="16" spans="1:18" x14ac:dyDescent="0.2">
      <c r="A16" s="30" t="s">
        <v>58</v>
      </c>
      <c r="E16" s="31" t="s">
        <v>52</v>
      </c>
    </row>
    <row r="17" spans="1:18" ht="25.5" x14ac:dyDescent="0.2">
      <c r="A17" t="s">
        <v>59</v>
      </c>
      <c r="E17" s="29" t="s">
        <v>157</v>
      </c>
    </row>
    <row r="18" spans="1:18" x14ac:dyDescent="0.2">
      <c r="A18" s="18" t="s">
        <v>50</v>
      </c>
      <c r="B18" s="23" t="s">
        <v>25</v>
      </c>
      <c r="C18" s="23" t="s">
        <v>160</v>
      </c>
      <c r="D18" s="18" t="s">
        <v>52</v>
      </c>
      <c r="E18" s="24" t="s">
        <v>154</v>
      </c>
      <c r="F18" s="25" t="s">
        <v>161</v>
      </c>
      <c r="G18" s="26">
        <v>0.34699999999999998</v>
      </c>
      <c r="H18" s="27"/>
      <c r="I18" s="27">
        <f>ROUND(ROUND(H18,2)*ROUND(G18,3),2)</f>
        <v>0</v>
      </c>
      <c r="J18" s="25" t="s">
        <v>55</v>
      </c>
      <c r="O18">
        <f>(I18*21)/100</f>
        <v>0</v>
      </c>
      <c r="P18" t="s">
        <v>27</v>
      </c>
    </row>
    <row r="19" spans="1:18" ht="25.5" x14ac:dyDescent="0.2">
      <c r="A19" s="28" t="s">
        <v>56</v>
      </c>
      <c r="E19" s="29" t="s">
        <v>162</v>
      </c>
    </row>
    <row r="20" spans="1:18" x14ac:dyDescent="0.2">
      <c r="A20" s="30" t="s">
        <v>58</v>
      </c>
      <c r="E20" s="31" t="s">
        <v>163</v>
      </c>
    </row>
    <row r="21" spans="1:18" ht="25.5" x14ac:dyDescent="0.2">
      <c r="A21" t="s">
        <v>59</v>
      </c>
      <c r="E21" s="29" t="s">
        <v>157</v>
      </c>
    </row>
    <row r="22" spans="1:18" ht="12.75" customHeight="1" x14ac:dyDescent="0.2">
      <c r="A22" s="5" t="s">
        <v>47</v>
      </c>
      <c r="B22" s="5"/>
      <c r="C22" s="32" t="s">
        <v>42</v>
      </c>
      <c r="D22" s="5"/>
      <c r="E22" s="21" t="s">
        <v>164</v>
      </c>
      <c r="F22" s="5"/>
      <c r="G22" s="5"/>
      <c r="H22" s="5"/>
      <c r="I22" s="33">
        <f>0+Q22</f>
        <v>0</v>
      </c>
      <c r="J22" s="5"/>
      <c r="O22">
        <f>0+R22</f>
        <v>0</v>
      </c>
      <c r="Q22">
        <f>0+I23+I27+I31+I35</f>
        <v>0</v>
      </c>
      <c r="R22">
        <f>0+O23+O27+O31+O35</f>
        <v>0</v>
      </c>
    </row>
    <row r="23" spans="1:18" x14ac:dyDescent="0.2">
      <c r="A23" s="18" t="s">
        <v>50</v>
      </c>
      <c r="B23" s="23" t="s">
        <v>36</v>
      </c>
      <c r="C23" s="23" t="s">
        <v>165</v>
      </c>
      <c r="D23" s="18" t="s">
        <v>52</v>
      </c>
      <c r="E23" s="24" t="s">
        <v>166</v>
      </c>
      <c r="F23" s="25" t="s">
        <v>146</v>
      </c>
      <c r="G23" s="26">
        <v>19.5</v>
      </c>
      <c r="H23" s="27"/>
      <c r="I23" s="27">
        <f>ROUND(ROUND(H23,2)*ROUND(G23,3),2)</f>
        <v>0</v>
      </c>
      <c r="J23" s="25" t="s">
        <v>55</v>
      </c>
      <c r="O23">
        <f>(I23*21)/100</f>
        <v>0</v>
      </c>
      <c r="P23" t="s">
        <v>27</v>
      </c>
    </row>
    <row r="24" spans="1:18" ht="25.5" x14ac:dyDescent="0.2">
      <c r="A24" s="28" t="s">
        <v>56</v>
      </c>
      <c r="E24" s="29" t="s">
        <v>167</v>
      </c>
    </row>
    <row r="25" spans="1:18" x14ac:dyDescent="0.2">
      <c r="A25" s="30" t="s">
        <v>58</v>
      </c>
      <c r="E25" s="31" t="s">
        <v>168</v>
      </c>
    </row>
    <row r="26" spans="1:18" ht="38.25" x14ac:dyDescent="0.2">
      <c r="A26" t="s">
        <v>59</v>
      </c>
      <c r="E26" s="29" t="s">
        <v>169</v>
      </c>
    </row>
    <row r="27" spans="1:18" x14ac:dyDescent="0.2">
      <c r="A27" s="18" t="s">
        <v>50</v>
      </c>
      <c r="B27" s="23" t="s">
        <v>38</v>
      </c>
      <c r="C27" s="23" t="s">
        <v>170</v>
      </c>
      <c r="D27" s="18" t="s">
        <v>52</v>
      </c>
      <c r="E27" s="24" t="s">
        <v>171</v>
      </c>
      <c r="F27" s="25" t="s">
        <v>155</v>
      </c>
      <c r="G27" s="26">
        <v>36.231999999999999</v>
      </c>
      <c r="H27" s="27"/>
      <c r="I27" s="27">
        <f>ROUND(ROUND(H27,2)*ROUND(G27,3),2)</f>
        <v>0</v>
      </c>
      <c r="J27" s="25" t="s">
        <v>55</v>
      </c>
      <c r="O27">
        <f>(I27*21)/100</f>
        <v>0</v>
      </c>
      <c r="P27" t="s">
        <v>27</v>
      </c>
    </row>
    <row r="28" spans="1:18" ht="127.5" x14ac:dyDescent="0.2">
      <c r="A28" s="28" t="s">
        <v>56</v>
      </c>
      <c r="E28" s="29" t="s">
        <v>172</v>
      </c>
    </row>
    <row r="29" spans="1:18" x14ac:dyDescent="0.2">
      <c r="A29" s="30" t="s">
        <v>58</v>
      </c>
      <c r="E29" s="31" t="s">
        <v>173</v>
      </c>
    </row>
    <row r="30" spans="1:18" ht="114.75" x14ac:dyDescent="0.2">
      <c r="A30" t="s">
        <v>59</v>
      </c>
      <c r="E30" s="29" t="s">
        <v>174</v>
      </c>
    </row>
    <row r="31" spans="1:18" x14ac:dyDescent="0.2">
      <c r="A31" s="18" t="s">
        <v>50</v>
      </c>
      <c r="B31" s="23" t="s">
        <v>26</v>
      </c>
      <c r="C31" s="23" t="s">
        <v>175</v>
      </c>
      <c r="D31" s="18" t="s">
        <v>52</v>
      </c>
      <c r="E31" s="24" t="s">
        <v>176</v>
      </c>
      <c r="F31" s="25" t="s">
        <v>155</v>
      </c>
      <c r="G31" s="26">
        <v>17.248000000000001</v>
      </c>
      <c r="H31" s="27"/>
      <c r="I31" s="27">
        <f>ROUND(ROUND(H31,2)*ROUND(G31,3),2)</f>
        <v>0</v>
      </c>
      <c r="J31" s="25" t="s">
        <v>55</v>
      </c>
      <c r="O31">
        <f>(I31*21)/100</f>
        <v>0</v>
      </c>
      <c r="P31" t="s">
        <v>27</v>
      </c>
    </row>
    <row r="32" spans="1:18" ht="51" x14ac:dyDescent="0.2">
      <c r="A32" s="28" t="s">
        <v>56</v>
      </c>
      <c r="E32" s="29" t="s">
        <v>177</v>
      </c>
    </row>
    <row r="33" spans="1:16" x14ac:dyDescent="0.2">
      <c r="A33" s="30" t="s">
        <v>58</v>
      </c>
      <c r="E33" s="31" t="s">
        <v>178</v>
      </c>
    </row>
    <row r="34" spans="1:16" ht="114.75" x14ac:dyDescent="0.2">
      <c r="A34" t="s">
        <v>59</v>
      </c>
      <c r="E34" s="29" t="s">
        <v>174</v>
      </c>
    </row>
    <row r="35" spans="1:16" x14ac:dyDescent="0.2">
      <c r="A35" s="18" t="s">
        <v>50</v>
      </c>
      <c r="B35" s="23" t="s">
        <v>83</v>
      </c>
      <c r="C35" s="23" t="s">
        <v>179</v>
      </c>
      <c r="D35" s="18" t="s">
        <v>52</v>
      </c>
      <c r="E35" s="24" t="s">
        <v>180</v>
      </c>
      <c r="F35" s="25" t="s">
        <v>181</v>
      </c>
      <c r="G35" s="26">
        <v>34.72</v>
      </c>
      <c r="H35" s="27"/>
      <c r="I35" s="27">
        <f>ROUND(ROUND(H35,2)*ROUND(G35,3),2)</f>
        <v>0</v>
      </c>
      <c r="J35" s="25" t="s">
        <v>55</v>
      </c>
      <c r="O35">
        <f>(I35*21)/100</f>
        <v>0</v>
      </c>
      <c r="P35" t="s">
        <v>27</v>
      </c>
    </row>
    <row r="36" spans="1:16" ht="25.5" x14ac:dyDescent="0.2">
      <c r="A36" s="28" t="s">
        <v>56</v>
      </c>
      <c r="E36" s="29" t="s">
        <v>182</v>
      </c>
    </row>
    <row r="37" spans="1:16" x14ac:dyDescent="0.2">
      <c r="A37" s="30" t="s">
        <v>58</v>
      </c>
      <c r="E37" s="31" t="s">
        <v>183</v>
      </c>
    </row>
    <row r="38" spans="1:16" ht="89.25" x14ac:dyDescent="0.2">
      <c r="A38" t="s">
        <v>59</v>
      </c>
      <c r="E38" s="29" t="s">
        <v>184</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39370078740157499" right="0.39370078740157499" top="0.59055118110236204" bottom="0.59055118110236204" header="0.39370078740157499" footer="0.39370078740157499"/>
  <pageSetup paperSize="9" scale="62" fitToHeight="0" orientation="portrait" cellComments="atEnd"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78"/>
  <sheetViews>
    <sheetView topLeftCell="B1" workbookViewId="0">
      <pane ySplit="8" topLeftCell="A9" activePane="bottomLeft" state="frozen"/>
      <selection pane="bottomLeft" activeCell="H9" sqref="H9"/>
    </sheetView>
  </sheetViews>
  <sheetFormatPr defaultColWidth="9.140625" defaultRowHeight="12.75" customHeight="1" x14ac:dyDescent="0.2"/>
  <cols>
    <col min="1" max="1" width="9.140625" hidden="1" customWidth="1"/>
    <col min="2" max="2" width="9.85546875" customWidth="1"/>
    <col min="3" max="3" width="10.5703125" customWidth="1"/>
    <col min="4" max="4" width="7.85546875" bestFit="1" customWidth="1"/>
    <col min="5" max="5" width="70.7109375" customWidth="1"/>
    <col min="6" max="6" width="5.7109375" customWidth="1"/>
    <col min="7" max="8" width="11.7109375" customWidth="1"/>
    <col min="9" max="9" width="13.7109375" customWidth="1"/>
    <col min="10" max="10" width="15" bestFit="1" customWidth="1"/>
    <col min="15" max="18" width="9.140625" hidden="1" customWidth="1"/>
  </cols>
  <sheetData>
    <row r="1" spans="1:18" ht="12.75" customHeight="1" x14ac:dyDescent="0.2">
      <c r="A1" t="s">
        <v>10</v>
      </c>
      <c r="B1" s="1"/>
      <c r="C1" s="1"/>
      <c r="D1" s="1"/>
      <c r="E1" s="1"/>
      <c r="F1" s="1"/>
      <c r="G1" s="1"/>
      <c r="H1" s="1"/>
      <c r="I1" s="1"/>
      <c r="J1" s="1"/>
      <c r="P1" t="s">
        <v>25</v>
      </c>
    </row>
    <row r="2" spans="1:18" ht="24.95" customHeight="1" x14ac:dyDescent="0.2">
      <c r="B2" s="1"/>
      <c r="C2" s="1"/>
      <c r="D2" s="1"/>
      <c r="E2" s="2" t="s">
        <v>12</v>
      </c>
      <c r="F2" s="1"/>
      <c r="G2" s="1"/>
      <c r="H2" s="5"/>
      <c r="I2" s="5"/>
      <c r="J2" s="1"/>
      <c r="O2">
        <f>0+O9+O22+O195+O236+O265+O314+O359+O364+O385+O390</f>
        <v>0</v>
      </c>
      <c r="P2" t="s">
        <v>26</v>
      </c>
    </row>
    <row r="3" spans="1:18" ht="15" customHeight="1" x14ac:dyDescent="0.25">
      <c r="A3" t="s">
        <v>11</v>
      </c>
      <c r="B3" s="11" t="s">
        <v>13</v>
      </c>
      <c r="C3" s="39" t="s">
        <v>14</v>
      </c>
      <c r="D3" s="36"/>
      <c r="E3" s="12" t="s">
        <v>15</v>
      </c>
      <c r="F3" s="1"/>
      <c r="G3" s="8"/>
      <c r="H3" s="7" t="s">
        <v>28</v>
      </c>
      <c r="I3" s="34">
        <f>0+I9+I22+I195+I236+I265+I314+I359+I364+I385+I390</f>
        <v>0</v>
      </c>
      <c r="J3" s="9"/>
      <c r="O3" t="s">
        <v>22</v>
      </c>
      <c r="P3" t="s">
        <v>27</v>
      </c>
    </row>
    <row r="4" spans="1:18" ht="15" customHeight="1" x14ac:dyDescent="0.25">
      <c r="A4" t="s">
        <v>16</v>
      </c>
      <c r="B4" s="11" t="s">
        <v>17</v>
      </c>
      <c r="C4" s="39" t="s">
        <v>185</v>
      </c>
      <c r="D4" s="36"/>
      <c r="E4" s="12" t="s">
        <v>186</v>
      </c>
      <c r="F4" s="1"/>
      <c r="G4" s="1"/>
      <c r="H4" s="10"/>
      <c r="I4" s="10"/>
      <c r="J4" s="1"/>
      <c r="O4" t="s">
        <v>23</v>
      </c>
      <c r="P4" t="s">
        <v>27</v>
      </c>
    </row>
    <row r="5" spans="1:18" ht="12.75" customHeight="1" x14ac:dyDescent="0.25">
      <c r="A5" t="s">
        <v>20</v>
      </c>
      <c r="B5" s="14" t="s">
        <v>21</v>
      </c>
      <c r="C5" s="40" t="s">
        <v>28</v>
      </c>
      <c r="D5" s="41"/>
      <c r="E5" s="15" t="s">
        <v>29</v>
      </c>
      <c r="F5" s="5"/>
      <c r="G5" s="5"/>
      <c r="H5" s="5"/>
      <c r="I5" s="5"/>
      <c r="J5" s="5"/>
      <c r="O5" t="s">
        <v>24</v>
      </c>
      <c r="P5" t="s">
        <v>27</v>
      </c>
    </row>
    <row r="6" spans="1:18" ht="12.75" customHeight="1" x14ac:dyDescent="0.2">
      <c r="A6" s="42" t="s">
        <v>30</v>
      </c>
      <c r="B6" s="42" t="s">
        <v>32</v>
      </c>
      <c r="C6" s="42" t="s">
        <v>33</v>
      </c>
      <c r="D6" s="42" t="s">
        <v>34</v>
      </c>
      <c r="E6" s="42" t="s">
        <v>35</v>
      </c>
      <c r="F6" s="42" t="s">
        <v>37</v>
      </c>
      <c r="G6" s="42" t="s">
        <v>39</v>
      </c>
      <c r="H6" s="42" t="s">
        <v>40</v>
      </c>
      <c r="I6" s="42"/>
      <c r="J6" s="42" t="s">
        <v>45</v>
      </c>
    </row>
    <row r="7" spans="1:18" ht="12.75" customHeight="1" x14ac:dyDescent="0.2">
      <c r="A7" s="42"/>
      <c r="B7" s="42"/>
      <c r="C7" s="42"/>
      <c r="D7" s="42"/>
      <c r="E7" s="42"/>
      <c r="F7" s="42"/>
      <c r="G7" s="42"/>
      <c r="H7" s="13" t="s">
        <v>41</v>
      </c>
      <c r="I7" s="13" t="s">
        <v>43</v>
      </c>
      <c r="J7" s="42"/>
    </row>
    <row r="8" spans="1:18" ht="12.75" customHeight="1" x14ac:dyDescent="0.2">
      <c r="A8" s="13" t="s">
        <v>31</v>
      </c>
      <c r="B8" s="13" t="s">
        <v>28</v>
      </c>
      <c r="C8" s="13" t="s">
        <v>27</v>
      </c>
      <c r="D8" s="13" t="s">
        <v>25</v>
      </c>
      <c r="E8" s="13" t="s">
        <v>36</v>
      </c>
      <c r="F8" s="13" t="s">
        <v>38</v>
      </c>
      <c r="G8" s="13" t="s">
        <v>26</v>
      </c>
      <c r="H8" s="13">
        <v>9</v>
      </c>
      <c r="I8" s="13" t="s">
        <v>44</v>
      </c>
      <c r="J8" s="13" t="s">
        <v>46</v>
      </c>
    </row>
    <row r="9" spans="1:18" ht="12.75" customHeight="1" x14ac:dyDescent="0.2">
      <c r="A9" s="19" t="s">
        <v>47</v>
      </c>
      <c r="B9" s="19"/>
      <c r="C9" s="20" t="s">
        <v>31</v>
      </c>
      <c r="D9" s="19"/>
      <c r="E9" s="21" t="s">
        <v>151</v>
      </c>
      <c r="F9" s="19"/>
      <c r="G9" s="19"/>
      <c r="H9" s="19"/>
      <c r="I9" s="22">
        <f>0+Q9</f>
        <v>0</v>
      </c>
      <c r="J9" s="19"/>
      <c r="O9">
        <f>0+R9</f>
        <v>0</v>
      </c>
      <c r="Q9">
        <f>0+I10+I14+I18</f>
        <v>0</v>
      </c>
      <c r="R9">
        <f>0+O10+O14+O18</f>
        <v>0</v>
      </c>
    </row>
    <row r="10" spans="1:18" x14ac:dyDescent="0.2">
      <c r="A10" s="18" t="s">
        <v>50</v>
      </c>
      <c r="B10" s="23" t="s">
        <v>28</v>
      </c>
      <c r="C10" s="23" t="s">
        <v>152</v>
      </c>
      <c r="D10" s="18" t="s">
        <v>153</v>
      </c>
      <c r="E10" s="24" t="s">
        <v>154</v>
      </c>
      <c r="F10" s="25" t="s">
        <v>155</v>
      </c>
      <c r="G10" s="26">
        <v>344.60399999999998</v>
      </c>
      <c r="H10" s="27"/>
      <c r="I10" s="27">
        <f>ROUND(ROUND(H10,2)*ROUND(G10,3),2)</f>
        <v>0</v>
      </c>
      <c r="J10" s="25" t="s">
        <v>55</v>
      </c>
      <c r="O10">
        <f>(I10*21)/100</f>
        <v>0</v>
      </c>
      <c r="P10" t="s">
        <v>27</v>
      </c>
    </row>
    <row r="11" spans="1:18" x14ac:dyDescent="0.2">
      <c r="A11" s="28" t="s">
        <v>56</v>
      </c>
      <c r="E11" s="29" t="s">
        <v>187</v>
      </c>
    </row>
    <row r="12" spans="1:18" x14ac:dyDescent="0.2">
      <c r="A12" s="30" t="s">
        <v>58</v>
      </c>
      <c r="E12" s="31" t="s">
        <v>188</v>
      </c>
    </row>
    <row r="13" spans="1:18" ht="25.5" x14ac:dyDescent="0.2">
      <c r="A13" t="s">
        <v>59</v>
      </c>
      <c r="E13" s="29" t="s">
        <v>157</v>
      </c>
    </row>
    <row r="14" spans="1:18" x14ac:dyDescent="0.2">
      <c r="A14" s="18" t="s">
        <v>50</v>
      </c>
      <c r="B14" s="23" t="s">
        <v>27</v>
      </c>
      <c r="C14" s="23" t="s">
        <v>152</v>
      </c>
      <c r="D14" s="18" t="s">
        <v>158</v>
      </c>
      <c r="E14" s="24" t="s">
        <v>154</v>
      </c>
      <c r="F14" s="25" t="s">
        <v>155</v>
      </c>
      <c r="G14" s="26">
        <v>34.72</v>
      </c>
      <c r="H14" s="27"/>
      <c r="I14" s="27">
        <f>ROUND(ROUND(H14,2)*ROUND(G14,3),2)</f>
        <v>0</v>
      </c>
      <c r="J14" s="25" t="s">
        <v>55</v>
      </c>
      <c r="O14">
        <f>(I14*21)/100</f>
        <v>0</v>
      </c>
      <c r="P14" t="s">
        <v>27</v>
      </c>
    </row>
    <row r="15" spans="1:18" ht="25.5" x14ac:dyDescent="0.2">
      <c r="A15" s="28" t="s">
        <v>56</v>
      </c>
      <c r="E15" s="29" t="s">
        <v>189</v>
      </c>
    </row>
    <row r="16" spans="1:18" x14ac:dyDescent="0.2">
      <c r="A16" s="30" t="s">
        <v>58</v>
      </c>
      <c r="E16" s="31" t="s">
        <v>190</v>
      </c>
    </row>
    <row r="17" spans="1:18" ht="25.5" x14ac:dyDescent="0.2">
      <c r="A17" t="s">
        <v>59</v>
      </c>
      <c r="E17" s="29" t="s">
        <v>157</v>
      </c>
    </row>
    <row r="18" spans="1:18" x14ac:dyDescent="0.2">
      <c r="A18" s="18" t="s">
        <v>50</v>
      </c>
      <c r="B18" s="23" t="s">
        <v>25</v>
      </c>
      <c r="C18" s="23" t="s">
        <v>191</v>
      </c>
      <c r="D18" s="18" t="s">
        <v>52</v>
      </c>
      <c r="E18" s="24" t="s">
        <v>192</v>
      </c>
      <c r="F18" s="25" t="s">
        <v>54</v>
      </c>
      <c r="G18" s="26">
        <v>1</v>
      </c>
      <c r="H18" s="27"/>
      <c r="I18" s="27">
        <f>ROUND(ROUND(H18,2)*ROUND(G18,3),2)</f>
        <v>0</v>
      </c>
      <c r="J18" s="25" t="s">
        <v>55</v>
      </c>
      <c r="O18">
        <f>(I18*21)/100</f>
        <v>0</v>
      </c>
      <c r="P18" t="s">
        <v>27</v>
      </c>
    </row>
    <row r="19" spans="1:18" ht="51" x14ac:dyDescent="0.2">
      <c r="A19" s="28" t="s">
        <v>56</v>
      </c>
      <c r="E19" s="29" t="s">
        <v>193</v>
      </c>
    </row>
    <row r="20" spans="1:18" x14ac:dyDescent="0.2">
      <c r="A20" s="30" t="s">
        <v>58</v>
      </c>
      <c r="E20" s="31" t="s">
        <v>52</v>
      </c>
    </row>
    <row r="21" spans="1:18" x14ac:dyDescent="0.2">
      <c r="A21" t="s">
        <v>59</v>
      </c>
      <c r="E21" s="29" t="s">
        <v>194</v>
      </c>
    </row>
    <row r="22" spans="1:18" ht="12.75" customHeight="1" x14ac:dyDescent="0.2">
      <c r="A22" s="5" t="s">
        <v>47</v>
      </c>
      <c r="B22" s="5"/>
      <c r="C22" s="32" t="s">
        <v>28</v>
      </c>
      <c r="D22" s="5"/>
      <c r="E22" s="21" t="s">
        <v>195</v>
      </c>
      <c r="F22" s="5"/>
      <c r="G22" s="5"/>
      <c r="H22" s="5"/>
      <c r="I22" s="33">
        <f>0+Q22</f>
        <v>0</v>
      </c>
      <c r="J22" s="5"/>
      <c r="O22">
        <f>0+R22</f>
        <v>0</v>
      </c>
      <c r="Q22">
        <f>0+I23+I27+I31+I35+I39+I43+I47+I51+I55+I59+I63+I67+I71+I75+I79+I83+I87+I91+I95+I99+I103+I107+I111+I115+I119+I123+I127+I131+I135+I139+I143+I147+I151+I155+I159+I163+I167+I171+I175+I179+I183+I187+I191</f>
        <v>0</v>
      </c>
      <c r="R22">
        <f>0+O23+O27+O31+O35+O39+O43+O47+O51+O55+O59+O63+O67+O71+O75+O79+O83+O87+O91+O95+O99+O103+O107+O111+O115+O119+O123+O127+O131+O135+O139+O143+O147+O151+O155+O159+O163+O167+O171+O175+O179+O183+O187+O191</f>
        <v>0</v>
      </c>
    </row>
    <row r="23" spans="1:18" x14ac:dyDescent="0.2">
      <c r="A23" s="18" t="s">
        <v>50</v>
      </c>
      <c r="B23" s="23" t="s">
        <v>36</v>
      </c>
      <c r="C23" s="23" t="s">
        <v>196</v>
      </c>
      <c r="D23" s="18" t="s">
        <v>52</v>
      </c>
      <c r="E23" s="24" t="s">
        <v>197</v>
      </c>
      <c r="F23" s="25" t="s">
        <v>181</v>
      </c>
      <c r="G23" s="26">
        <v>24</v>
      </c>
      <c r="H23" s="27"/>
      <c r="I23" s="27">
        <f>ROUND(ROUND(H23,2)*ROUND(G23,3),2)</f>
        <v>0</v>
      </c>
      <c r="J23" s="25" t="s">
        <v>55</v>
      </c>
      <c r="O23">
        <f>(I23*21)/100</f>
        <v>0</v>
      </c>
      <c r="P23" t="s">
        <v>27</v>
      </c>
    </row>
    <row r="24" spans="1:18" ht="25.5" x14ac:dyDescent="0.2">
      <c r="A24" s="28" t="s">
        <v>56</v>
      </c>
      <c r="E24" s="29" t="s">
        <v>198</v>
      </c>
    </row>
    <row r="25" spans="1:18" x14ac:dyDescent="0.2">
      <c r="A25" s="30" t="s">
        <v>58</v>
      </c>
      <c r="E25" s="31" t="s">
        <v>199</v>
      </c>
    </row>
    <row r="26" spans="1:18" ht="38.25" x14ac:dyDescent="0.2">
      <c r="A26" t="s">
        <v>59</v>
      </c>
      <c r="E26" s="29" t="s">
        <v>200</v>
      </c>
    </row>
    <row r="27" spans="1:18" ht="25.5" x14ac:dyDescent="0.2">
      <c r="A27" s="18" t="s">
        <v>50</v>
      </c>
      <c r="B27" s="23" t="s">
        <v>38</v>
      </c>
      <c r="C27" s="23" t="s">
        <v>201</v>
      </c>
      <c r="D27" s="18" t="s">
        <v>52</v>
      </c>
      <c r="E27" s="24" t="s">
        <v>202</v>
      </c>
      <c r="F27" s="25" t="s">
        <v>75</v>
      </c>
      <c r="G27" s="26">
        <v>9</v>
      </c>
      <c r="H27" s="27"/>
      <c r="I27" s="27">
        <f>ROUND(ROUND(H27,2)*ROUND(G27,3),2)</f>
        <v>0</v>
      </c>
      <c r="J27" s="25" t="s">
        <v>55</v>
      </c>
      <c r="O27">
        <f>(I27*21)/100</f>
        <v>0</v>
      </c>
      <c r="P27" t="s">
        <v>27</v>
      </c>
    </row>
    <row r="28" spans="1:18" ht="25.5" x14ac:dyDescent="0.2">
      <c r="A28" s="28" t="s">
        <v>56</v>
      </c>
      <c r="E28" s="29" t="s">
        <v>203</v>
      </c>
    </row>
    <row r="29" spans="1:18" x14ac:dyDescent="0.2">
      <c r="A29" s="30" t="s">
        <v>58</v>
      </c>
      <c r="E29" s="31" t="s">
        <v>52</v>
      </c>
    </row>
    <row r="30" spans="1:18" ht="165.75" x14ac:dyDescent="0.2">
      <c r="A30" t="s">
        <v>59</v>
      </c>
      <c r="E30" s="29" t="s">
        <v>204</v>
      </c>
    </row>
    <row r="31" spans="1:18" ht="25.5" x14ac:dyDescent="0.2">
      <c r="A31" s="18" t="s">
        <v>50</v>
      </c>
      <c r="B31" s="23" t="s">
        <v>26</v>
      </c>
      <c r="C31" s="23" t="s">
        <v>205</v>
      </c>
      <c r="D31" s="18" t="s">
        <v>52</v>
      </c>
      <c r="E31" s="24" t="s">
        <v>206</v>
      </c>
      <c r="F31" s="25" t="s">
        <v>75</v>
      </c>
      <c r="G31" s="26">
        <v>2</v>
      </c>
      <c r="H31" s="27"/>
      <c r="I31" s="27">
        <f>ROUND(ROUND(H31,2)*ROUND(G31,3),2)</f>
        <v>0</v>
      </c>
      <c r="J31" s="25" t="s">
        <v>55</v>
      </c>
      <c r="O31">
        <f>(I31*21)/100</f>
        <v>0</v>
      </c>
      <c r="P31" t="s">
        <v>27</v>
      </c>
    </row>
    <row r="32" spans="1:18" ht="25.5" x14ac:dyDescent="0.2">
      <c r="A32" s="28" t="s">
        <v>56</v>
      </c>
      <c r="E32" s="29" t="s">
        <v>207</v>
      </c>
    </row>
    <row r="33" spans="1:16" x14ac:dyDescent="0.2">
      <c r="A33" s="30" t="s">
        <v>58</v>
      </c>
      <c r="E33" s="31" t="s">
        <v>52</v>
      </c>
    </row>
    <row r="34" spans="1:16" ht="165.75" x14ac:dyDescent="0.2">
      <c r="A34" t="s">
        <v>59</v>
      </c>
      <c r="E34" s="29" t="s">
        <v>204</v>
      </c>
    </row>
    <row r="35" spans="1:16" ht="25.5" x14ac:dyDescent="0.2">
      <c r="A35" s="18" t="s">
        <v>50</v>
      </c>
      <c r="B35" s="23" t="s">
        <v>83</v>
      </c>
      <c r="C35" s="23" t="s">
        <v>208</v>
      </c>
      <c r="D35" s="18" t="s">
        <v>52</v>
      </c>
      <c r="E35" s="24" t="s">
        <v>209</v>
      </c>
      <c r="F35" s="25" t="s">
        <v>75</v>
      </c>
      <c r="G35" s="26">
        <v>1</v>
      </c>
      <c r="H35" s="27"/>
      <c r="I35" s="27">
        <f>ROUND(ROUND(H35,2)*ROUND(G35,3),2)</f>
        <v>0</v>
      </c>
      <c r="J35" s="25" t="s">
        <v>55</v>
      </c>
      <c r="O35">
        <f>(I35*21)/100</f>
        <v>0</v>
      </c>
      <c r="P35" t="s">
        <v>27</v>
      </c>
    </row>
    <row r="36" spans="1:16" ht="25.5" x14ac:dyDescent="0.2">
      <c r="A36" s="28" t="s">
        <v>56</v>
      </c>
      <c r="E36" s="29" t="s">
        <v>210</v>
      </c>
    </row>
    <row r="37" spans="1:16" x14ac:dyDescent="0.2">
      <c r="A37" s="30" t="s">
        <v>58</v>
      </c>
      <c r="E37" s="31" t="s">
        <v>52</v>
      </c>
    </row>
    <row r="38" spans="1:16" ht="165.75" x14ac:dyDescent="0.2">
      <c r="A38" t="s">
        <v>59</v>
      </c>
      <c r="E38" s="29" t="s">
        <v>204</v>
      </c>
    </row>
    <row r="39" spans="1:16" ht="25.5" x14ac:dyDescent="0.2">
      <c r="A39" s="18" t="s">
        <v>50</v>
      </c>
      <c r="B39" s="23" t="s">
        <v>87</v>
      </c>
      <c r="C39" s="23" t="s">
        <v>211</v>
      </c>
      <c r="D39" s="18" t="s">
        <v>52</v>
      </c>
      <c r="E39" s="24" t="s">
        <v>212</v>
      </c>
      <c r="F39" s="25" t="s">
        <v>75</v>
      </c>
      <c r="G39" s="26">
        <v>8</v>
      </c>
      <c r="H39" s="27"/>
      <c r="I39" s="27">
        <f>ROUND(ROUND(H39,2)*ROUND(G39,3),2)</f>
        <v>0</v>
      </c>
      <c r="J39" s="25" t="s">
        <v>55</v>
      </c>
      <c r="O39">
        <f>(I39*21)/100</f>
        <v>0</v>
      </c>
      <c r="P39" t="s">
        <v>27</v>
      </c>
    </row>
    <row r="40" spans="1:16" ht="25.5" x14ac:dyDescent="0.2">
      <c r="A40" s="28" t="s">
        <v>56</v>
      </c>
      <c r="E40" s="29" t="s">
        <v>213</v>
      </c>
    </row>
    <row r="41" spans="1:16" x14ac:dyDescent="0.2">
      <c r="A41" s="30" t="s">
        <v>58</v>
      </c>
      <c r="E41" s="31" t="s">
        <v>52</v>
      </c>
    </row>
    <row r="42" spans="1:16" ht="165.75" x14ac:dyDescent="0.2">
      <c r="A42" t="s">
        <v>59</v>
      </c>
      <c r="E42" s="29" t="s">
        <v>204</v>
      </c>
    </row>
    <row r="43" spans="1:16" x14ac:dyDescent="0.2">
      <c r="A43" s="18" t="s">
        <v>50</v>
      </c>
      <c r="B43" s="23" t="s">
        <v>42</v>
      </c>
      <c r="C43" s="23" t="s">
        <v>214</v>
      </c>
      <c r="D43" s="18" t="s">
        <v>52</v>
      </c>
      <c r="E43" s="24" t="s">
        <v>215</v>
      </c>
      <c r="F43" s="25" t="s">
        <v>75</v>
      </c>
      <c r="G43" s="26">
        <v>8</v>
      </c>
      <c r="H43" s="27"/>
      <c r="I43" s="27">
        <f>ROUND(ROUND(H43,2)*ROUND(G43,3),2)</f>
        <v>0</v>
      </c>
      <c r="J43" s="25" t="s">
        <v>55</v>
      </c>
      <c r="O43">
        <f>(I43*21)/100</f>
        <v>0</v>
      </c>
      <c r="P43" t="s">
        <v>27</v>
      </c>
    </row>
    <row r="44" spans="1:16" ht="38.25" x14ac:dyDescent="0.2">
      <c r="A44" s="28" t="s">
        <v>56</v>
      </c>
      <c r="E44" s="29" t="s">
        <v>216</v>
      </c>
    </row>
    <row r="45" spans="1:16" x14ac:dyDescent="0.2">
      <c r="A45" s="30" t="s">
        <v>58</v>
      </c>
      <c r="E45" s="31" t="s">
        <v>52</v>
      </c>
    </row>
    <row r="46" spans="1:16" ht="114.75" x14ac:dyDescent="0.2">
      <c r="A46" t="s">
        <v>59</v>
      </c>
      <c r="E46" s="29" t="s">
        <v>217</v>
      </c>
    </row>
    <row r="47" spans="1:16" x14ac:dyDescent="0.2">
      <c r="A47" s="18" t="s">
        <v>50</v>
      </c>
      <c r="B47" s="23" t="s">
        <v>44</v>
      </c>
      <c r="C47" s="23" t="s">
        <v>218</v>
      </c>
      <c r="D47" s="18" t="s">
        <v>52</v>
      </c>
      <c r="E47" s="24" t="s">
        <v>219</v>
      </c>
      <c r="F47" s="25" t="s">
        <v>75</v>
      </c>
      <c r="G47" s="26">
        <v>2</v>
      </c>
      <c r="H47" s="27"/>
      <c r="I47" s="27">
        <f>ROUND(ROUND(H47,2)*ROUND(G47,3),2)</f>
        <v>0</v>
      </c>
      <c r="J47" s="25" t="s">
        <v>55</v>
      </c>
      <c r="O47">
        <f>(I47*21)/100</f>
        <v>0</v>
      </c>
      <c r="P47" t="s">
        <v>27</v>
      </c>
    </row>
    <row r="48" spans="1:16" ht="38.25" x14ac:dyDescent="0.2">
      <c r="A48" s="28" t="s">
        <v>56</v>
      </c>
      <c r="E48" s="29" t="s">
        <v>220</v>
      </c>
    </row>
    <row r="49" spans="1:16" x14ac:dyDescent="0.2">
      <c r="A49" s="30" t="s">
        <v>58</v>
      </c>
      <c r="E49" s="31" t="s">
        <v>52</v>
      </c>
    </row>
    <row r="50" spans="1:16" ht="114.75" x14ac:dyDescent="0.2">
      <c r="A50" t="s">
        <v>59</v>
      </c>
      <c r="E50" s="29" t="s">
        <v>217</v>
      </c>
    </row>
    <row r="51" spans="1:16" x14ac:dyDescent="0.2">
      <c r="A51" s="18" t="s">
        <v>50</v>
      </c>
      <c r="B51" s="23" t="s">
        <v>46</v>
      </c>
      <c r="C51" s="23" t="s">
        <v>221</v>
      </c>
      <c r="D51" s="18" t="s">
        <v>52</v>
      </c>
      <c r="E51" s="24" t="s">
        <v>222</v>
      </c>
      <c r="F51" s="25" t="s">
        <v>75</v>
      </c>
      <c r="G51" s="26">
        <v>1</v>
      </c>
      <c r="H51" s="27"/>
      <c r="I51" s="27">
        <f>ROUND(ROUND(H51,2)*ROUND(G51,3),2)</f>
        <v>0</v>
      </c>
      <c r="J51" s="25" t="s">
        <v>55</v>
      </c>
      <c r="O51">
        <f>(I51*21)/100</f>
        <v>0</v>
      </c>
      <c r="P51" t="s">
        <v>27</v>
      </c>
    </row>
    <row r="52" spans="1:16" ht="38.25" x14ac:dyDescent="0.2">
      <c r="A52" s="28" t="s">
        <v>56</v>
      </c>
      <c r="E52" s="29" t="s">
        <v>223</v>
      </c>
    </row>
    <row r="53" spans="1:16" x14ac:dyDescent="0.2">
      <c r="A53" s="30" t="s">
        <v>58</v>
      </c>
      <c r="E53" s="31" t="s">
        <v>52</v>
      </c>
    </row>
    <row r="54" spans="1:16" ht="114.75" x14ac:dyDescent="0.2">
      <c r="A54" t="s">
        <v>59</v>
      </c>
      <c r="E54" s="29" t="s">
        <v>217</v>
      </c>
    </row>
    <row r="55" spans="1:16" x14ac:dyDescent="0.2">
      <c r="A55" s="18" t="s">
        <v>50</v>
      </c>
      <c r="B55" s="23" t="s">
        <v>103</v>
      </c>
      <c r="C55" s="23" t="s">
        <v>224</v>
      </c>
      <c r="D55" s="18" t="s">
        <v>52</v>
      </c>
      <c r="E55" s="24" t="s">
        <v>225</v>
      </c>
      <c r="F55" s="25" t="s">
        <v>75</v>
      </c>
      <c r="G55" s="26">
        <v>6</v>
      </c>
      <c r="H55" s="27"/>
      <c r="I55" s="27">
        <f>ROUND(ROUND(H55,2)*ROUND(G55,3),2)</f>
        <v>0</v>
      </c>
      <c r="J55" s="25" t="s">
        <v>55</v>
      </c>
      <c r="O55">
        <f>(I55*21)/100</f>
        <v>0</v>
      </c>
      <c r="P55" t="s">
        <v>27</v>
      </c>
    </row>
    <row r="56" spans="1:16" ht="25.5" x14ac:dyDescent="0.2">
      <c r="A56" s="28" t="s">
        <v>56</v>
      </c>
      <c r="E56" s="29" t="s">
        <v>226</v>
      </c>
    </row>
    <row r="57" spans="1:16" x14ac:dyDescent="0.2">
      <c r="A57" s="30" t="s">
        <v>58</v>
      </c>
      <c r="E57" s="31" t="s">
        <v>52</v>
      </c>
    </row>
    <row r="58" spans="1:16" ht="89.25" x14ac:dyDescent="0.2">
      <c r="A58" t="s">
        <v>59</v>
      </c>
      <c r="E58" s="29" t="s">
        <v>227</v>
      </c>
    </row>
    <row r="59" spans="1:16" x14ac:dyDescent="0.2">
      <c r="A59" s="18" t="s">
        <v>50</v>
      </c>
      <c r="B59" s="23" t="s">
        <v>107</v>
      </c>
      <c r="C59" s="23" t="s">
        <v>228</v>
      </c>
      <c r="D59" s="18" t="s">
        <v>52</v>
      </c>
      <c r="E59" s="24" t="s">
        <v>229</v>
      </c>
      <c r="F59" s="25" t="s">
        <v>75</v>
      </c>
      <c r="G59" s="26">
        <v>3</v>
      </c>
      <c r="H59" s="27"/>
      <c r="I59" s="27">
        <f>ROUND(ROUND(H59,2)*ROUND(G59,3),2)</f>
        <v>0</v>
      </c>
      <c r="J59" s="25" t="s">
        <v>55</v>
      </c>
      <c r="O59">
        <f>(I59*21)/100</f>
        <v>0</v>
      </c>
      <c r="P59" t="s">
        <v>27</v>
      </c>
    </row>
    <row r="60" spans="1:16" ht="25.5" x14ac:dyDescent="0.2">
      <c r="A60" s="28" t="s">
        <v>56</v>
      </c>
      <c r="E60" s="29" t="s">
        <v>230</v>
      </c>
    </row>
    <row r="61" spans="1:16" x14ac:dyDescent="0.2">
      <c r="A61" s="30" t="s">
        <v>58</v>
      </c>
      <c r="E61" s="31" t="s">
        <v>52</v>
      </c>
    </row>
    <row r="62" spans="1:16" ht="89.25" x14ac:dyDescent="0.2">
      <c r="A62" t="s">
        <v>59</v>
      </c>
      <c r="E62" s="29" t="s">
        <v>227</v>
      </c>
    </row>
    <row r="63" spans="1:16" ht="25.5" x14ac:dyDescent="0.2">
      <c r="A63" s="18" t="s">
        <v>50</v>
      </c>
      <c r="B63" s="23" t="s">
        <v>112</v>
      </c>
      <c r="C63" s="23" t="s">
        <v>231</v>
      </c>
      <c r="D63" s="18" t="s">
        <v>52</v>
      </c>
      <c r="E63" s="24" t="s">
        <v>232</v>
      </c>
      <c r="F63" s="25" t="s">
        <v>155</v>
      </c>
      <c r="G63" s="26">
        <v>113.25700000000001</v>
      </c>
      <c r="H63" s="27"/>
      <c r="I63" s="27">
        <f>ROUND(ROUND(H63,2)*ROUND(G63,3),2)</f>
        <v>0</v>
      </c>
      <c r="J63" s="25" t="s">
        <v>55</v>
      </c>
      <c r="O63">
        <f>(I63*21)/100</f>
        <v>0</v>
      </c>
      <c r="P63" t="s">
        <v>27</v>
      </c>
    </row>
    <row r="64" spans="1:16" ht="38.25" x14ac:dyDescent="0.2">
      <c r="A64" s="28" t="s">
        <v>56</v>
      </c>
      <c r="E64" s="29" t="s">
        <v>233</v>
      </c>
    </row>
    <row r="65" spans="1:16" x14ac:dyDescent="0.2">
      <c r="A65" s="30" t="s">
        <v>58</v>
      </c>
      <c r="E65" s="31" t="s">
        <v>234</v>
      </c>
    </row>
    <row r="66" spans="1:16" ht="63.75" x14ac:dyDescent="0.2">
      <c r="A66" t="s">
        <v>59</v>
      </c>
      <c r="E66" s="29" t="s">
        <v>235</v>
      </c>
    </row>
    <row r="67" spans="1:16" ht="25.5" x14ac:dyDescent="0.2">
      <c r="A67" s="18" t="s">
        <v>50</v>
      </c>
      <c r="B67" s="23" t="s">
        <v>117</v>
      </c>
      <c r="C67" s="23" t="s">
        <v>236</v>
      </c>
      <c r="D67" s="18" t="s">
        <v>52</v>
      </c>
      <c r="E67" s="24" t="s">
        <v>237</v>
      </c>
      <c r="F67" s="25" t="s">
        <v>155</v>
      </c>
      <c r="G67" s="26">
        <v>12.4</v>
      </c>
      <c r="H67" s="27"/>
      <c r="I67" s="27">
        <f>ROUND(ROUND(H67,2)*ROUND(G67,3),2)</f>
        <v>0</v>
      </c>
      <c r="J67" s="25" t="s">
        <v>55</v>
      </c>
      <c r="O67">
        <f>(I67*21)/100</f>
        <v>0</v>
      </c>
      <c r="P67" t="s">
        <v>27</v>
      </c>
    </row>
    <row r="68" spans="1:16" ht="25.5" x14ac:dyDescent="0.2">
      <c r="A68" s="28" t="s">
        <v>56</v>
      </c>
      <c r="E68" s="29" t="s">
        <v>238</v>
      </c>
    </row>
    <row r="69" spans="1:16" x14ac:dyDescent="0.2">
      <c r="A69" s="30" t="s">
        <v>58</v>
      </c>
      <c r="E69" s="31" t="s">
        <v>239</v>
      </c>
    </row>
    <row r="70" spans="1:16" ht="63.75" x14ac:dyDescent="0.2">
      <c r="A70" t="s">
        <v>59</v>
      </c>
      <c r="E70" s="29" t="s">
        <v>235</v>
      </c>
    </row>
    <row r="71" spans="1:16" ht="25.5" x14ac:dyDescent="0.2">
      <c r="A71" s="18" t="s">
        <v>50</v>
      </c>
      <c r="B71" s="23" t="s">
        <v>121</v>
      </c>
      <c r="C71" s="23" t="s">
        <v>240</v>
      </c>
      <c r="D71" s="18" t="s">
        <v>52</v>
      </c>
      <c r="E71" s="24" t="s">
        <v>241</v>
      </c>
      <c r="F71" s="25" t="s">
        <v>155</v>
      </c>
      <c r="G71" s="26">
        <v>22.32</v>
      </c>
      <c r="H71" s="27"/>
      <c r="I71" s="27">
        <f>ROUND(ROUND(H71,2)*ROUND(G71,3),2)</f>
        <v>0</v>
      </c>
      <c r="J71" s="25" t="s">
        <v>55</v>
      </c>
      <c r="O71">
        <f>(I71*21)/100</f>
        <v>0</v>
      </c>
      <c r="P71" t="s">
        <v>27</v>
      </c>
    </row>
    <row r="72" spans="1:16" ht="38.25" x14ac:dyDescent="0.2">
      <c r="A72" s="28" t="s">
        <v>56</v>
      </c>
      <c r="E72" s="29" t="s">
        <v>242</v>
      </c>
    </row>
    <row r="73" spans="1:16" x14ac:dyDescent="0.2">
      <c r="A73" s="30" t="s">
        <v>58</v>
      </c>
      <c r="E73" s="31" t="s">
        <v>243</v>
      </c>
    </row>
    <row r="74" spans="1:16" ht="63.75" x14ac:dyDescent="0.2">
      <c r="A74" t="s">
        <v>59</v>
      </c>
      <c r="E74" s="29" t="s">
        <v>235</v>
      </c>
    </row>
    <row r="75" spans="1:16" x14ac:dyDescent="0.2">
      <c r="A75" s="18" t="s">
        <v>50</v>
      </c>
      <c r="B75" s="23" t="s">
        <v>125</v>
      </c>
      <c r="C75" s="23" t="s">
        <v>244</v>
      </c>
      <c r="D75" s="18" t="s">
        <v>52</v>
      </c>
      <c r="E75" s="24" t="s">
        <v>245</v>
      </c>
      <c r="F75" s="25" t="s">
        <v>246</v>
      </c>
      <c r="G75" s="26">
        <v>100</v>
      </c>
      <c r="H75" s="27"/>
      <c r="I75" s="27">
        <f>ROUND(ROUND(H75,2)*ROUND(G75,3),2)</f>
        <v>0</v>
      </c>
      <c r="J75" s="25" t="s">
        <v>55</v>
      </c>
      <c r="O75">
        <f>(I75*21)/100</f>
        <v>0</v>
      </c>
      <c r="P75" t="s">
        <v>27</v>
      </c>
    </row>
    <row r="76" spans="1:16" ht="25.5" x14ac:dyDescent="0.2">
      <c r="A76" s="28" t="s">
        <v>56</v>
      </c>
      <c r="E76" s="29" t="s">
        <v>247</v>
      </c>
    </row>
    <row r="77" spans="1:16" x14ac:dyDescent="0.2">
      <c r="A77" s="30" t="s">
        <v>58</v>
      </c>
      <c r="E77" s="31" t="s">
        <v>248</v>
      </c>
    </row>
    <row r="78" spans="1:16" ht="38.25" x14ac:dyDescent="0.2">
      <c r="A78" t="s">
        <v>59</v>
      </c>
      <c r="E78" s="29" t="s">
        <v>249</v>
      </c>
    </row>
    <row r="79" spans="1:16" x14ac:dyDescent="0.2">
      <c r="A79" s="18" t="s">
        <v>50</v>
      </c>
      <c r="B79" s="23" t="s">
        <v>130</v>
      </c>
      <c r="C79" s="23" t="s">
        <v>250</v>
      </c>
      <c r="D79" s="18" t="s">
        <v>52</v>
      </c>
      <c r="E79" s="24" t="s">
        <v>251</v>
      </c>
      <c r="F79" s="25" t="s">
        <v>146</v>
      </c>
      <c r="G79" s="26">
        <v>22.5</v>
      </c>
      <c r="H79" s="27"/>
      <c r="I79" s="27">
        <f>ROUND(ROUND(H79,2)*ROUND(G79,3),2)</f>
        <v>0</v>
      </c>
      <c r="J79" s="25" t="s">
        <v>55</v>
      </c>
      <c r="O79">
        <f>(I79*21)/100</f>
        <v>0</v>
      </c>
      <c r="P79" t="s">
        <v>27</v>
      </c>
    </row>
    <row r="80" spans="1:16" ht="38.25" x14ac:dyDescent="0.2">
      <c r="A80" s="28" t="s">
        <v>56</v>
      </c>
      <c r="E80" s="29" t="s">
        <v>252</v>
      </c>
    </row>
    <row r="81" spans="1:16" x14ac:dyDescent="0.2">
      <c r="A81" s="30" t="s">
        <v>58</v>
      </c>
      <c r="E81" s="31" t="s">
        <v>52</v>
      </c>
    </row>
    <row r="82" spans="1:16" ht="38.25" x14ac:dyDescent="0.2">
      <c r="A82" t="s">
        <v>59</v>
      </c>
      <c r="E82" s="29" t="s">
        <v>253</v>
      </c>
    </row>
    <row r="83" spans="1:16" x14ac:dyDescent="0.2">
      <c r="A83" s="18" t="s">
        <v>50</v>
      </c>
      <c r="B83" s="23" t="s">
        <v>135</v>
      </c>
      <c r="C83" s="23" t="s">
        <v>254</v>
      </c>
      <c r="D83" s="18" t="s">
        <v>52</v>
      </c>
      <c r="E83" s="24" t="s">
        <v>255</v>
      </c>
      <c r="F83" s="25" t="s">
        <v>155</v>
      </c>
      <c r="G83" s="26">
        <v>201.20400000000001</v>
      </c>
      <c r="H83" s="27"/>
      <c r="I83" s="27">
        <f>ROUND(ROUND(H83,2)*ROUND(G83,3),2)</f>
        <v>0</v>
      </c>
      <c r="J83" s="25" t="s">
        <v>55</v>
      </c>
      <c r="O83">
        <f>(I83*21)/100</f>
        <v>0</v>
      </c>
      <c r="P83" t="s">
        <v>27</v>
      </c>
    </row>
    <row r="84" spans="1:16" ht="25.5" x14ac:dyDescent="0.2">
      <c r="A84" s="28" t="s">
        <v>56</v>
      </c>
      <c r="E84" s="29" t="s">
        <v>256</v>
      </c>
    </row>
    <row r="85" spans="1:16" ht="25.5" x14ac:dyDescent="0.2">
      <c r="A85" s="30" t="s">
        <v>58</v>
      </c>
      <c r="E85" s="31" t="s">
        <v>257</v>
      </c>
    </row>
    <row r="86" spans="1:16" ht="38.25" x14ac:dyDescent="0.2">
      <c r="A86" t="s">
        <v>59</v>
      </c>
      <c r="E86" s="29" t="s">
        <v>258</v>
      </c>
    </row>
    <row r="87" spans="1:16" x14ac:dyDescent="0.2">
      <c r="A87" s="18" t="s">
        <v>50</v>
      </c>
      <c r="B87" s="23" t="s">
        <v>139</v>
      </c>
      <c r="C87" s="23" t="s">
        <v>259</v>
      </c>
      <c r="D87" s="18" t="s">
        <v>52</v>
      </c>
      <c r="E87" s="24" t="s">
        <v>260</v>
      </c>
      <c r="F87" s="25" t="s">
        <v>155</v>
      </c>
      <c r="G87" s="26">
        <v>40.506</v>
      </c>
      <c r="H87" s="27"/>
      <c r="I87" s="27">
        <f>ROUND(ROUND(H87,2)*ROUND(G87,3),2)</f>
        <v>0</v>
      </c>
      <c r="J87" s="25" t="s">
        <v>55</v>
      </c>
      <c r="O87">
        <f>(I87*21)/100</f>
        <v>0</v>
      </c>
      <c r="P87" t="s">
        <v>27</v>
      </c>
    </row>
    <row r="88" spans="1:16" ht="38.25" x14ac:dyDescent="0.2">
      <c r="A88" s="28" t="s">
        <v>56</v>
      </c>
      <c r="E88" s="29" t="s">
        <v>261</v>
      </c>
    </row>
    <row r="89" spans="1:16" x14ac:dyDescent="0.2">
      <c r="A89" s="30" t="s">
        <v>58</v>
      </c>
      <c r="E89" s="31" t="s">
        <v>262</v>
      </c>
    </row>
    <row r="90" spans="1:16" ht="38.25" x14ac:dyDescent="0.2">
      <c r="A90" t="s">
        <v>59</v>
      </c>
      <c r="E90" s="29" t="s">
        <v>258</v>
      </c>
    </row>
    <row r="91" spans="1:16" x14ac:dyDescent="0.2">
      <c r="A91" s="18" t="s">
        <v>50</v>
      </c>
      <c r="B91" s="23" t="s">
        <v>143</v>
      </c>
      <c r="C91" s="23" t="s">
        <v>263</v>
      </c>
      <c r="D91" s="18" t="s">
        <v>52</v>
      </c>
      <c r="E91" s="24" t="s">
        <v>264</v>
      </c>
      <c r="F91" s="25" t="s">
        <v>155</v>
      </c>
      <c r="G91" s="26">
        <v>5.23</v>
      </c>
      <c r="H91" s="27"/>
      <c r="I91" s="27">
        <f>ROUND(ROUND(H91,2)*ROUND(G91,3),2)</f>
        <v>0</v>
      </c>
      <c r="J91" s="25" t="s">
        <v>55</v>
      </c>
      <c r="O91">
        <f>(I91*21)/100</f>
        <v>0</v>
      </c>
      <c r="P91" t="s">
        <v>27</v>
      </c>
    </row>
    <row r="92" spans="1:16" x14ac:dyDescent="0.2">
      <c r="A92" s="28" t="s">
        <v>56</v>
      </c>
      <c r="E92" s="29" t="s">
        <v>265</v>
      </c>
    </row>
    <row r="93" spans="1:16" x14ac:dyDescent="0.2">
      <c r="A93" s="30" t="s">
        <v>58</v>
      </c>
      <c r="E93" s="31" t="s">
        <v>266</v>
      </c>
    </row>
    <row r="94" spans="1:16" ht="63.75" x14ac:dyDescent="0.2">
      <c r="A94" t="s">
        <v>59</v>
      </c>
      <c r="E94" s="29" t="s">
        <v>267</v>
      </c>
    </row>
    <row r="95" spans="1:16" x14ac:dyDescent="0.2">
      <c r="A95" s="18" t="s">
        <v>50</v>
      </c>
      <c r="B95" s="23" t="s">
        <v>268</v>
      </c>
      <c r="C95" s="23" t="s">
        <v>269</v>
      </c>
      <c r="D95" s="18" t="s">
        <v>153</v>
      </c>
      <c r="E95" s="24" t="s">
        <v>270</v>
      </c>
      <c r="F95" s="25" t="s">
        <v>155</v>
      </c>
      <c r="G95" s="26">
        <v>172.16800000000001</v>
      </c>
      <c r="H95" s="27"/>
      <c r="I95" s="27">
        <f>ROUND(ROUND(H95,2)*ROUND(G95,3),2)</f>
        <v>0</v>
      </c>
      <c r="J95" s="25" t="s">
        <v>55</v>
      </c>
      <c r="O95">
        <f>(I95*21)/100</f>
        <v>0</v>
      </c>
      <c r="P95" t="s">
        <v>27</v>
      </c>
    </row>
    <row r="96" spans="1:16" ht="25.5" x14ac:dyDescent="0.2">
      <c r="A96" s="28" t="s">
        <v>56</v>
      </c>
      <c r="E96" s="29" t="s">
        <v>271</v>
      </c>
    </row>
    <row r="97" spans="1:16" x14ac:dyDescent="0.2">
      <c r="A97" s="30" t="s">
        <v>58</v>
      </c>
      <c r="E97" s="31" t="s">
        <v>272</v>
      </c>
    </row>
    <row r="98" spans="1:16" ht="318.75" x14ac:dyDescent="0.2">
      <c r="A98" t="s">
        <v>59</v>
      </c>
      <c r="E98" s="29" t="s">
        <v>273</v>
      </c>
    </row>
    <row r="99" spans="1:16" x14ac:dyDescent="0.2">
      <c r="A99" s="18" t="s">
        <v>50</v>
      </c>
      <c r="B99" s="23" t="s">
        <v>274</v>
      </c>
      <c r="C99" s="23" t="s">
        <v>269</v>
      </c>
      <c r="D99" s="18" t="s">
        <v>158</v>
      </c>
      <c r="E99" s="24" t="s">
        <v>270</v>
      </c>
      <c r="F99" s="25" t="s">
        <v>155</v>
      </c>
      <c r="G99" s="26">
        <v>139.94999999999999</v>
      </c>
      <c r="H99" s="27"/>
      <c r="I99" s="27">
        <f>ROUND(ROUND(H99,2)*ROUND(G99,3),2)</f>
        <v>0</v>
      </c>
      <c r="J99" s="25" t="s">
        <v>55</v>
      </c>
      <c r="O99">
        <f>(I99*21)/100</f>
        <v>0</v>
      </c>
      <c r="P99" t="s">
        <v>27</v>
      </c>
    </row>
    <row r="100" spans="1:16" ht="25.5" x14ac:dyDescent="0.2">
      <c r="A100" s="28" t="s">
        <v>56</v>
      </c>
      <c r="E100" s="29" t="s">
        <v>275</v>
      </c>
    </row>
    <row r="101" spans="1:16" x14ac:dyDescent="0.2">
      <c r="A101" s="30" t="s">
        <v>58</v>
      </c>
      <c r="E101" s="31" t="s">
        <v>276</v>
      </c>
    </row>
    <row r="102" spans="1:16" ht="318.75" x14ac:dyDescent="0.2">
      <c r="A102" t="s">
        <v>59</v>
      </c>
      <c r="E102" s="29" t="s">
        <v>273</v>
      </c>
    </row>
    <row r="103" spans="1:16" x14ac:dyDescent="0.2">
      <c r="A103" s="18" t="s">
        <v>50</v>
      </c>
      <c r="B103" s="23" t="s">
        <v>277</v>
      </c>
      <c r="C103" s="23" t="s">
        <v>269</v>
      </c>
      <c r="D103" s="18" t="s">
        <v>278</v>
      </c>
      <c r="E103" s="24" t="s">
        <v>270</v>
      </c>
      <c r="F103" s="25" t="s">
        <v>155</v>
      </c>
      <c r="G103" s="26">
        <v>108.23</v>
      </c>
      <c r="H103" s="27"/>
      <c r="I103" s="27">
        <f>ROUND(ROUND(H103,2)*ROUND(G103,3),2)</f>
        <v>0</v>
      </c>
      <c r="J103" s="25" t="s">
        <v>55</v>
      </c>
      <c r="O103">
        <f>(I103*21)/100</f>
        <v>0</v>
      </c>
      <c r="P103" t="s">
        <v>27</v>
      </c>
    </row>
    <row r="104" spans="1:16" ht="25.5" x14ac:dyDescent="0.2">
      <c r="A104" s="28" t="s">
        <v>56</v>
      </c>
      <c r="E104" s="29" t="s">
        <v>279</v>
      </c>
    </row>
    <row r="105" spans="1:16" x14ac:dyDescent="0.2">
      <c r="A105" s="30" t="s">
        <v>58</v>
      </c>
      <c r="E105" s="31" t="s">
        <v>280</v>
      </c>
    </row>
    <row r="106" spans="1:16" ht="318.75" x14ac:dyDescent="0.2">
      <c r="A106" t="s">
        <v>59</v>
      </c>
      <c r="E106" s="29" t="s">
        <v>273</v>
      </c>
    </row>
    <row r="107" spans="1:16" x14ac:dyDescent="0.2">
      <c r="A107" s="18" t="s">
        <v>50</v>
      </c>
      <c r="B107" s="23" t="s">
        <v>281</v>
      </c>
      <c r="C107" s="23" t="s">
        <v>282</v>
      </c>
      <c r="D107" s="18" t="s">
        <v>153</v>
      </c>
      <c r="E107" s="24" t="s">
        <v>283</v>
      </c>
      <c r="F107" s="25" t="s">
        <v>155</v>
      </c>
      <c r="G107" s="26">
        <v>116.232</v>
      </c>
      <c r="H107" s="27"/>
      <c r="I107" s="27">
        <f>ROUND(ROUND(H107,2)*ROUND(G107,3),2)</f>
        <v>0</v>
      </c>
      <c r="J107" s="25" t="s">
        <v>55</v>
      </c>
      <c r="O107">
        <f>(I107*21)/100</f>
        <v>0</v>
      </c>
      <c r="P107" t="s">
        <v>27</v>
      </c>
    </row>
    <row r="108" spans="1:16" ht="38.25" x14ac:dyDescent="0.2">
      <c r="A108" s="28" t="s">
        <v>56</v>
      </c>
      <c r="E108" s="29" t="s">
        <v>284</v>
      </c>
    </row>
    <row r="109" spans="1:16" x14ac:dyDescent="0.2">
      <c r="A109" s="30" t="s">
        <v>58</v>
      </c>
      <c r="E109" s="31" t="s">
        <v>285</v>
      </c>
    </row>
    <row r="110" spans="1:16" ht="318.75" x14ac:dyDescent="0.2">
      <c r="A110" t="s">
        <v>59</v>
      </c>
      <c r="E110" s="29" t="s">
        <v>273</v>
      </c>
    </row>
    <row r="111" spans="1:16" x14ac:dyDescent="0.2">
      <c r="A111" s="18" t="s">
        <v>50</v>
      </c>
      <c r="B111" s="23" t="s">
        <v>286</v>
      </c>
      <c r="C111" s="23" t="s">
        <v>282</v>
      </c>
      <c r="D111" s="18" t="s">
        <v>158</v>
      </c>
      <c r="E111" s="24" t="s">
        <v>283</v>
      </c>
      <c r="F111" s="25" t="s">
        <v>155</v>
      </c>
      <c r="G111" s="26">
        <v>70.236000000000004</v>
      </c>
      <c r="H111" s="27"/>
      <c r="I111" s="27">
        <f>ROUND(ROUND(H111,2)*ROUND(G111,3),2)</f>
        <v>0</v>
      </c>
      <c r="J111" s="25" t="s">
        <v>55</v>
      </c>
      <c r="O111">
        <f>(I111*21)/100</f>
        <v>0</v>
      </c>
      <c r="P111" t="s">
        <v>27</v>
      </c>
    </row>
    <row r="112" spans="1:16" ht="38.25" x14ac:dyDescent="0.2">
      <c r="A112" s="28" t="s">
        <v>56</v>
      </c>
      <c r="E112" s="29" t="s">
        <v>287</v>
      </c>
    </row>
    <row r="113" spans="1:16" x14ac:dyDescent="0.2">
      <c r="A113" s="30" t="s">
        <v>58</v>
      </c>
      <c r="E113" s="31" t="s">
        <v>288</v>
      </c>
    </row>
    <row r="114" spans="1:16" ht="318.75" x14ac:dyDescent="0.2">
      <c r="A114" t="s">
        <v>59</v>
      </c>
      <c r="E114" s="29" t="s">
        <v>273</v>
      </c>
    </row>
    <row r="115" spans="1:16" x14ac:dyDescent="0.2">
      <c r="A115" s="18" t="s">
        <v>50</v>
      </c>
      <c r="B115" s="23" t="s">
        <v>289</v>
      </c>
      <c r="C115" s="23" t="s">
        <v>282</v>
      </c>
      <c r="D115" s="18" t="s">
        <v>278</v>
      </c>
      <c r="E115" s="24" t="s">
        <v>283</v>
      </c>
      <c r="F115" s="25" t="s">
        <v>155</v>
      </c>
      <c r="G115" s="26">
        <v>108.23</v>
      </c>
      <c r="H115" s="27"/>
      <c r="I115" s="27">
        <f>ROUND(ROUND(H115,2)*ROUND(G115,3),2)</f>
        <v>0</v>
      </c>
      <c r="J115" s="25" t="s">
        <v>55</v>
      </c>
      <c r="O115">
        <f>(I115*21)/100</f>
        <v>0</v>
      </c>
      <c r="P115" t="s">
        <v>27</v>
      </c>
    </row>
    <row r="116" spans="1:16" ht="38.25" x14ac:dyDescent="0.2">
      <c r="A116" s="28" t="s">
        <v>56</v>
      </c>
      <c r="E116" s="29" t="s">
        <v>290</v>
      </c>
    </row>
    <row r="117" spans="1:16" x14ac:dyDescent="0.2">
      <c r="A117" s="30" t="s">
        <v>58</v>
      </c>
      <c r="E117" s="31" t="s">
        <v>280</v>
      </c>
    </row>
    <row r="118" spans="1:16" ht="318.75" x14ac:dyDescent="0.2">
      <c r="A118" t="s">
        <v>59</v>
      </c>
      <c r="E118" s="29" t="s">
        <v>273</v>
      </c>
    </row>
    <row r="119" spans="1:16" x14ac:dyDescent="0.2">
      <c r="A119" s="18" t="s">
        <v>50</v>
      </c>
      <c r="B119" s="23" t="s">
        <v>291</v>
      </c>
      <c r="C119" s="23" t="s">
        <v>282</v>
      </c>
      <c r="D119" s="18" t="s">
        <v>292</v>
      </c>
      <c r="E119" s="24" t="s">
        <v>283</v>
      </c>
      <c r="F119" s="25" t="s">
        <v>155</v>
      </c>
      <c r="G119" s="26">
        <v>4.17</v>
      </c>
      <c r="H119" s="27"/>
      <c r="I119" s="27">
        <f>ROUND(ROUND(H119,2)*ROUND(G119,3),2)</f>
        <v>0</v>
      </c>
      <c r="J119" s="25" t="s">
        <v>55</v>
      </c>
      <c r="O119">
        <f>(I119*21)/100</f>
        <v>0</v>
      </c>
      <c r="P119" t="s">
        <v>27</v>
      </c>
    </row>
    <row r="120" spans="1:16" ht="25.5" x14ac:dyDescent="0.2">
      <c r="A120" s="28" t="s">
        <v>56</v>
      </c>
      <c r="E120" s="29" t="s">
        <v>293</v>
      </c>
    </row>
    <row r="121" spans="1:16" x14ac:dyDescent="0.2">
      <c r="A121" s="30" t="s">
        <v>58</v>
      </c>
      <c r="E121" s="31" t="s">
        <v>294</v>
      </c>
    </row>
    <row r="122" spans="1:16" ht="318.75" x14ac:dyDescent="0.2">
      <c r="A122" t="s">
        <v>59</v>
      </c>
      <c r="E122" s="29" t="s">
        <v>273</v>
      </c>
    </row>
    <row r="123" spans="1:16" x14ac:dyDescent="0.2">
      <c r="A123" s="18" t="s">
        <v>50</v>
      </c>
      <c r="B123" s="23" t="s">
        <v>295</v>
      </c>
      <c r="C123" s="23" t="s">
        <v>296</v>
      </c>
      <c r="D123" s="18" t="s">
        <v>153</v>
      </c>
      <c r="E123" s="24" t="s">
        <v>297</v>
      </c>
      <c r="F123" s="25" t="s">
        <v>155</v>
      </c>
      <c r="G123" s="26">
        <v>139.94999999999999</v>
      </c>
      <c r="H123" s="27"/>
      <c r="I123" s="27">
        <f>ROUND(ROUND(H123,2)*ROUND(G123,3),2)</f>
        <v>0</v>
      </c>
      <c r="J123" s="25" t="s">
        <v>55</v>
      </c>
      <c r="O123">
        <f>(I123*21)/100</f>
        <v>0</v>
      </c>
      <c r="P123" t="s">
        <v>27</v>
      </c>
    </row>
    <row r="124" spans="1:16" ht="25.5" x14ac:dyDescent="0.2">
      <c r="A124" s="28" t="s">
        <v>56</v>
      </c>
      <c r="E124" s="29" t="s">
        <v>298</v>
      </c>
    </row>
    <row r="125" spans="1:16" x14ac:dyDescent="0.2">
      <c r="A125" s="30" t="s">
        <v>58</v>
      </c>
      <c r="E125" s="31" t="s">
        <v>52</v>
      </c>
    </row>
    <row r="126" spans="1:16" ht="267.75" x14ac:dyDescent="0.2">
      <c r="A126" t="s">
        <v>59</v>
      </c>
      <c r="E126" s="29" t="s">
        <v>299</v>
      </c>
    </row>
    <row r="127" spans="1:16" x14ac:dyDescent="0.2">
      <c r="A127" s="18" t="s">
        <v>50</v>
      </c>
      <c r="B127" s="23" t="s">
        <v>300</v>
      </c>
      <c r="C127" s="23" t="s">
        <v>296</v>
      </c>
      <c r="D127" s="18" t="s">
        <v>158</v>
      </c>
      <c r="E127" s="24" t="s">
        <v>297</v>
      </c>
      <c r="F127" s="25" t="s">
        <v>155</v>
      </c>
      <c r="G127" s="26">
        <v>221.48699999999999</v>
      </c>
      <c r="H127" s="27"/>
      <c r="I127" s="27">
        <f>ROUND(ROUND(H127,2)*ROUND(G127,3),2)</f>
        <v>0</v>
      </c>
      <c r="J127" s="25" t="s">
        <v>55</v>
      </c>
      <c r="O127">
        <f>(I127*21)/100</f>
        <v>0</v>
      </c>
      <c r="P127" t="s">
        <v>27</v>
      </c>
    </row>
    <row r="128" spans="1:16" ht="38.25" x14ac:dyDescent="0.2">
      <c r="A128" s="28" t="s">
        <v>56</v>
      </c>
      <c r="E128" s="29" t="s">
        <v>301</v>
      </c>
    </row>
    <row r="129" spans="1:16" x14ac:dyDescent="0.2">
      <c r="A129" s="30" t="s">
        <v>58</v>
      </c>
      <c r="E129" s="31" t="s">
        <v>302</v>
      </c>
    </row>
    <row r="130" spans="1:16" ht="267.75" x14ac:dyDescent="0.2">
      <c r="A130" t="s">
        <v>59</v>
      </c>
      <c r="E130" s="29" t="s">
        <v>299</v>
      </c>
    </row>
    <row r="131" spans="1:16" x14ac:dyDescent="0.2">
      <c r="A131" s="18" t="s">
        <v>50</v>
      </c>
      <c r="B131" s="23" t="s">
        <v>303</v>
      </c>
      <c r="C131" s="23" t="s">
        <v>304</v>
      </c>
      <c r="D131" s="18" t="s">
        <v>153</v>
      </c>
      <c r="E131" s="24" t="s">
        <v>305</v>
      </c>
      <c r="F131" s="25" t="s">
        <v>155</v>
      </c>
      <c r="G131" s="26">
        <v>594.85900000000004</v>
      </c>
      <c r="H131" s="27"/>
      <c r="I131" s="27">
        <f>ROUND(ROUND(H131,2)*ROUND(G131,3),2)</f>
        <v>0</v>
      </c>
      <c r="J131" s="25" t="s">
        <v>55</v>
      </c>
      <c r="O131">
        <f>(I131*21)/100</f>
        <v>0</v>
      </c>
      <c r="P131" t="s">
        <v>27</v>
      </c>
    </row>
    <row r="132" spans="1:16" x14ac:dyDescent="0.2">
      <c r="A132" s="28" t="s">
        <v>56</v>
      </c>
      <c r="E132" s="29" t="s">
        <v>306</v>
      </c>
    </row>
    <row r="133" spans="1:16" x14ac:dyDescent="0.2">
      <c r="A133" s="30" t="s">
        <v>58</v>
      </c>
      <c r="E133" s="31" t="s">
        <v>307</v>
      </c>
    </row>
    <row r="134" spans="1:16" ht="191.25" x14ac:dyDescent="0.2">
      <c r="A134" t="s">
        <v>59</v>
      </c>
      <c r="E134" s="29" t="s">
        <v>308</v>
      </c>
    </row>
    <row r="135" spans="1:16" x14ac:dyDescent="0.2">
      <c r="A135" s="18" t="s">
        <v>50</v>
      </c>
      <c r="B135" s="23" t="s">
        <v>309</v>
      </c>
      <c r="C135" s="23" t="s">
        <v>304</v>
      </c>
      <c r="D135" s="18" t="s">
        <v>158</v>
      </c>
      <c r="E135" s="24" t="s">
        <v>305</v>
      </c>
      <c r="F135" s="25" t="s">
        <v>155</v>
      </c>
      <c r="G135" s="26">
        <v>139.94999999999999</v>
      </c>
      <c r="H135" s="27"/>
      <c r="I135" s="27">
        <f>ROUND(ROUND(H135,2)*ROUND(G135,3),2)</f>
        <v>0</v>
      </c>
      <c r="J135" s="25" t="s">
        <v>55</v>
      </c>
      <c r="O135">
        <f>(I135*21)/100</f>
        <v>0</v>
      </c>
      <c r="P135" t="s">
        <v>27</v>
      </c>
    </row>
    <row r="136" spans="1:16" x14ac:dyDescent="0.2">
      <c r="A136" s="28" t="s">
        <v>56</v>
      </c>
      <c r="E136" s="29" t="s">
        <v>310</v>
      </c>
    </row>
    <row r="137" spans="1:16" x14ac:dyDescent="0.2">
      <c r="A137" s="30" t="s">
        <v>58</v>
      </c>
      <c r="E137" s="31" t="s">
        <v>52</v>
      </c>
    </row>
    <row r="138" spans="1:16" ht="191.25" x14ac:dyDescent="0.2">
      <c r="A138" t="s">
        <v>59</v>
      </c>
      <c r="E138" s="29" t="s">
        <v>308</v>
      </c>
    </row>
    <row r="139" spans="1:16" x14ac:dyDescent="0.2">
      <c r="A139" s="18" t="s">
        <v>50</v>
      </c>
      <c r="B139" s="23" t="s">
        <v>311</v>
      </c>
      <c r="C139" s="23" t="s">
        <v>312</v>
      </c>
      <c r="D139" s="18" t="s">
        <v>153</v>
      </c>
      <c r="E139" s="24" t="s">
        <v>313</v>
      </c>
      <c r="F139" s="25" t="s">
        <v>155</v>
      </c>
      <c r="G139" s="26">
        <v>180.84299999999999</v>
      </c>
      <c r="H139" s="27"/>
      <c r="I139" s="27">
        <f>ROUND(ROUND(H139,2)*ROUND(G139,3),2)</f>
        <v>0</v>
      </c>
      <c r="J139" s="25" t="s">
        <v>55</v>
      </c>
      <c r="O139">
        <f>(I139*21)/100</f>
        <v>0</v>
      </c>
      <c r="P139" t="s">
        <v>27</v>
      </c>
    </row>
    <row r="140" spans="1:16" ht="38.25" x14ac:dyDescent="0.2">
      <c r="A140" s="28" t="s">
        <v>56</v>
      </c>
      <c r="E140" s="29" t="s">
        <v>314</v>
      </c>
    </row>
    <row r="141" spans="1:16" x14ac:dyDescent="0.2">
      <c r="A141" s="30" t="s">
        <v>58</v>
      </c>
      <c r="E141" s="31" t="s">
        <v>315</v>
      </c>
    </row>
    <row r="142" spans="1:16" ht="280.5" x14ac:dyDescent="0.2">
      <c r="A142" t="s">
        <v>59</v>
      </c>
      <c r="E142" s="29" t="s">
        <v>316</v>
      </c>
    </row>
    <row r="143" spans="1:16" x14ac:dyDescent="0.2">
      <c r="A143" s="18" t="s">
        <v>50</v>
      </c>
      <c r="B143" s="23" t="s">
        <v>317</v>
      </c>
      <c r="C143" s="23" t="s">
        <v>312</v>
      </c>
      <c r="D143" s="18" t="s">
        <v>158</v>
      </c>
      <c r="E143" s="24" t="s">
        <v>313</v>
      </c>
      <c r="F143" s="25" t="s">
        <v>155</v>
      </c>
      <c r="G143" s="26">
        <v>4.17</v>
      </c>
      <c r="H143" s="27"/>
      <c r="I143" s="27">
        <f>ROUND(ROUND(H143,2)*ROUND(G143,3),2)</f>
        <v>0</v>
      </c>
      <c r="J143" s="25" t="s">
        <v>55</v>
      </c>
      <c r="O143">
        <f>(I143*21)/100</f>
        <v>0</v>
      </c>
      <c r="P143" t="s">
        <v>27</v>
      </c>
    </row>
    <row r="144" spans="1:16" ht="25.5" x14ac:dyDescent="0.2">
      <c r="A144" s="28" t="s">
        <v>56</v>
      </c>
      <c r="E144" s="29" t="s">
        <v>318</v>
      </c>
    </row>
    <row r="145" spans="1:16" x14ac:dyDescent="0.2">
      <c r="A145" s="30" t="s">
        <v>58</v>
      </c>
      <c r="E145" s="31" t="s">
        <v>294</v>
      </c>
    </row>
    <row r="146" spans="1:16" ht="280.5" x14ac:dyDescent="0.2">
      <c r="A146" t="s">
        <v>59</v>
      </c>
      <c r="E146" s="29" t="s">
        <v>316</v>
      </c>
    </row>
    <row r="147" spans="1:16" x14ac:dyDescent="0.2">
      <c r="A147" s="18" t="s">
        <v>50</v>
      </c>
      <c r="B147" s="23" t="s">
        <v>319</v>
      </c>
      <c r="C147" s="23" t="s">
        <v>320</v>
      </c>
      <c r="D147" s="18" t="s">
        <v>153</v>
      </c>
      <c r="E147" s="24" t="s">
        <v>321</v>
      </c>
      <c r="F147" s="25" t="s">
        <v>181</v>
      </c>
      <c r="G147" s="26">
        <v>68.082999999999998</v>
      </c>
      <c r="H147" s="27"/>
      <c r="I147" s="27">
        <f>ROUND(ROUND(H147,2)*ROUND(G147,3),2)</f>
        <v>0</v>
      </c>
      <c r="J147" s="25" t="s">
        <v>55</v>
      </c>
      <c r="O147">
        <f>(I147*21)/100</f>
        <v>0</v>
      </c>
      <c r="P147" t="s">
        <v>27</v>
      </c>
    </row>
    <row r="148" spans="1:16" ht="25.5" x14ac:dyDescent="0.2">
      <c r="A148" s="28" t="s">
        <v>56</v>
      </c>
      <c r="E148" s="29" t="s">
        <v>322</v>
      </c>
    </row>
    <row r="149" spans="1:16" x14ac:dyDescent="0.2">
      <c r="A149" s="30" t="s">
        <v>58</v>
      </c>
      <c r="E149" s="31" t="s">
        <v>323</v>
      </c>
    </row>
    <row r="150" spans="1:16" ht="267.75" x14ac:dyDescent="0.2">
      <c r="A150" t="s">
        <v>59</v>
      </c>
      <c r="E150" s="29" t="s">
        <v>324</v>
      </c>
    </row>
    <row r="151" spans="1:16" x14ac:dyDescent="0.2">
      <c r="A151" s="18" t="s">
        <v>50</v>
      </c>
      <c r="B151" s="23" t="s">
        <v>325</v>
      </c>
      <c r="C151" s="23" t="s">
        <v>320</v>
      </c>
      <c r="D151" s="18" t="s">
        <v>158</v>
      </c>
      <c r="E151" s="24" t="s">
        <v>321</v>
      </c>
      <c r="F151" s="25" t="s">
        <v>181</v>
      </c>
      <c r="G151" s="26">
        <v>10.039</v>
      </c>
      <c r="H151" s="27"/>
      <c r="I151" s="27">
        <f>ROUND(ROUND(H151,2)*ROUND(G151,3),2)</f>
        <v>0</v>
      </c>
      <c r="J151" s="25" t="s">
        <v>55</v>
      </c>
      <c r="O151">
        <f>(I151*21)/100</f>
        <v>0</v>
      </c>
      <c r="P151" t="s">
        <v>27</v>
      </c>
    </row>
    <row r="152" spans="1:16" ht="25.5" x14ac:dyDescent="0.2">
      <c r="A152" s="28" t="s">
        <v>56</v>
      </c>
      <c r="E152" s="29" t="s">
        <v>326</v>
      </c>
    </row>
    <row r="153" spans="1:16" x14ac:dyDescent="0.2">
      <c r="A153" s="30" t="s">
        <v>58</v>
      </c>
      <c r="E153" s="31" t="s">
        <v>327</v>
      </c>
    </row>
    <row r="154" spans="1:16" ht="267.75" x14ac:dyDescent="0.2">
      <c r="A154" t="s">
        <v>59</v>
      </c>
      <c r="E154" s="29" t="s">
        <v>299</v>
      </c>
    </row>
    <row r="155" spans="1:16" x14ac:dyDescent="0.2">
      <c r="A155" s="18" t="s">
        <v>50</v>
      </c>
      <c r="B155" s="23" t="s">
        <v>328</v>
      </c>
      <c r="C155" s="23" t="s">
        <v>329</v>
      </c>
      <c r="D155" s="18" t="s">
        <v>153</v>
      </c>
      <c r="E155" s="24" t="s">
        <v>330</v>
      </c>
      <c r="F155" s="25" t="s">
        <v>155</v>
      </c>
      <c r="G155" s="26">
        <v>91.218000000000004</v>
      </c>
      <c r="H155" s="27"/>
      <c r="I155" s="27">
        <f>ROUND(ROUND(H155,2)*ROUND(G155,3),2)</f>
        <v>0</v>
      </c>
      <c r="J155" s="25" t="s">
        <v>55</v>
      </c>
      <c r="O155">
        <f>(I155*21)/100</f>
        <v>0</v>
      </c>
      <c r="P155" t="s">
        <v>27</v>
      </c>
    </row>
    <row r="156" spans="1:16" x14ac:dyDescent="0.2">
      <c r="A156" s="28" t="s">
        <v>56</v>
      </c>
      <c r="E156" s="29" t="s">
        <v>331</v>
      </c>
    </row>
    <row r="157" spans="1:16" x14ac:dyDescent="0.2">
      <c r="A157" s="30" t="s">
        <v>58</v>
      </c>
      <c r="E157" s="31" t="s">
        <v>332</v>
      </c>
    </row>
    <row r="158" spans="1:16" ht="229.5" x14ac:dyDescent="0.2">
      <c r="A158" t="s">
        <v>59</v>
      </c>
      <c r="E158" s="29" t="s">
        <v>333</v>
      </c>
    </row>
    <row r="159" spans="1:16" x14ac:dyDescent="0.2">
      <c r="A159" s="18" t="s">
        <v>50</v>
      </c>
      <c r="B159" s="23" t="s">
        <v>334</v>
      </c>
      <c r="C159" s="23" t="s">
        <v>329</v>
      </c>
      <c r="D159" s="18" t="s">
        <v>158</v>
      </c>
      <c r="E159" s="24" t="s">
        <v>330</v>
      </c>
      <c r="F159" s="25" t="s">
        <v>155</v>
      </c>
      <c r="G159" s="26">
        <v>80.95</v>
      </c>
      <c r="H159" s="27"/>
      <c r="I159" s="27">
        <f>ROUND(ROUND(H159,2)*ROUND(G159,3),2)</f>
        <v>0</v>
      </c>
      <c r="J159" s="25" t="s">
        <v>55</v>
      </c>
      <c r="O159">
        <f>(I159*21)/100</f>
        <v>0</v>
      </c>
      <c r="P159" t="s">
        <v>27</v>
      </c>
    </row>
    <row r="160" spans="1:16" x14ac:dyDescent="0.2">
      <c r="A160" s="28" t="s">
        <v>56</v>
      </c>
      <c r="E160" s="29" t="s">
        <v>335</v>
      </c>
    </row>
    <row r="161" spans="1:16" x14ac:dyDescent="0.2">
      <c r="A161" s="30" t="s">
        <v>58</v>
      </c>
      <c r="E161" s="31" t="s">
        <v>336</v>
      </c>
    </row>
    <row r="162" spans="1:16" ht="229.5" x14ac:dyDescent="0.2">
      <c r="A162" t="s">
        <v>59</v>
      </c>
      <c r="E162" s="29" t="s">
        <v>333</v>
      </c>
    </row>
    <row r="163" spans="1:16" x14ac:dyDescent="0.2">
      <c r="A163" s="18" t="s">
        <v>50</v>
      </c>
      <c r="B163" s="23" t="s">
        <v>337</v>
      </c>
      <c r="C163" s="23" t="s">
        <v>338</v>
      </c>
      <c r="D163" s="18" t="s">
        <v>153</v>
      </c>
      <c r="E163" s="24" t="s">
        <v>339</v>
      </c>
      <c r="F163" s="25" t="s">
        <v>155</v>
      </c>
      <c r="G163" s="26">
        <v>54</v>
      </c>
      <c r="H163" s="27"/>
      <c r="I163" s="27">
        <f>ROUND(ROUND(H163,2)*ROUND(G163,3),2)</f>
        <v>0</v>
      </c>
      <c r="J163" s="25" t="s">
        <v>55</v>
      </c>
      <c r="O163">
        <f>(I163*21)/100</f>
        <v>0</v>
      </c>
      <c r="P163" t="s">
        <v>27</v>
      </c>
    </row>
    <row r="164" spans="1:16" ht="51" x14ac:dyDescent="0.2">
      <c r="A164" s="28" t="s">
        <v>56</v>
      </c>
      <c r="E164" s="29" t="s">
        <v>340</v>
      </c>
    </row>
    <row r="165" spans="1:16" x14ac:dyDescent="0.2">
      <c r="A165" s="30" t="s">
        <v>58</v>
      </c>
      <c r="E165" s="31" t="s">
        <v>341</v>
      </c>
    </row>
    <row r="166" spans="1:16" ht="229.5" x14ac:dyDescent="0.2">
      <c r="A166" t="s">
        <v>59</v>
      </c>
      <c r="E166" s="29" t="s">
        <v>342</v>
      </c>
    </row>
    <row r="167" spans="1:16" x14ac:dyDescent="0.2">
      <c r="A167" s="18" t="s">
        <v>50</v>
      </c>
      <c r="B167" s="23" t="s">
        <v>343</v>
      </c>
      <c r="C167" s="23" t="s">
        <v>338</v>
      </c>
      <c r="D167" s="18" t="s">
        <v>158</v>
      </c>
      <c r="E167" s="24" t="s">
        <v>339</v>
      </c>
      <c r="F167" s="25" t="s">
        <v>155</v>
      </c>
      <c r="G167" s="26">
        <v>32.759</v>
      </c>
      <c r="H167" s="27"/>
      <c r="I167" s="27">
        <f>ROUND(ROUND(H167,2)*ROUND(G167,3),2)</f>
        <v>0</v>
      </c>
      <c r="J167" s="25" t="s">
        <v>55</v>
      </c>
      <c r="O167">
        <f>(I167*21)/100</f>
        <v>0</v>
      </c>
      <c r="P167" t="s">
        <v>27</v>
      </c>
    </row>
    <row r="168" spans="1:16" x14ac:dyDescent="0.2">
      <c r="A168" s="28" t="s">
        <v>56</v>
      </c>
      <c r="E168" s="29" t="s">
        <v>344</v>
      </c>
    </row>
    <row r="169" spans="1:16" x14ac:dyDescent="0.2">
      <c r="A169" s="30" t="s">
        <v>58</v>
      </c>
      <c r="E169" s="31" t="s">
        <v>345</v>
      </c>
    </row>
    <row r="170" spans="1:16" ht="229.5" x14ac:dyDescent="0.2">
      <c r="A170" t="s">
        <v>59</v>
      </c>
      <c r="E170" s="29" t="s">
        <v>342</v>
      </c>
    </row>
    <row r="171" spans="1:16" x14ac:dyDescent="0.2">
      <c r="A171" s="18" t="s">
        <v>50</v>
      </c>
      <c r="B171" s="23" t="s">
        <v>346</v>
      </c>
      <c r="C171" s="23" t="s">
        <v>338</v>
      </c>
      <c r="D171" s="18" t="s">
        <v>278</v>
      </c>
      <c r="E171" s="24" t="s">
        <v>339</v>
      </c>
      <c r="F171" s="25" t="s">
        <v>155</v>
      </c>
      <c r="G171" s="26">
        <v>38.033000000000001</v>
      </c>
      <c r="H171" s="27"/>
      <c r="I171" s="27">
        <f>ROUND(ROUND(H171,2)*ROUND(G171,3),2)</f>
        <v>0</v>
      </c>
      <c r="J171" s="25" t="s">
        <v>55</v>
      </c>
      <c r="O171">
        <f>(I171*21)/100</f>
        <v>0</v>
      </c>
      <c r="P171" t="s">
        <v>27</v>
      </c>
    </row>
    <row r="172" spans="1:16" x14ac:dyDescent="0.2">
      <c r="A172" s="28" t="s">
        <v>56</v>
      </c>
      <c r="E172" s="29" t="s">
        <v>347</v>
      </c>
    </row>
    <row r="173" spans="1:16" x14ac:dyDescent="0.2">
      <c r="A173" s="30" t="s">
        <v>58</v>
      </c>
      <c r="E173" s="31" t="s">
        <v>348</v>
      </c>
    </row>
    <row r="174" spans="1:16" ht="229.5" x14ac:dyDescent="0.2">
      <c r="A174" t="s">
        <v>59</v>
      </c>
      <c r="E174" s="29" t="s">
        <v>342</v>
      </c>
    </row>
    <row r="175" spans="1:16" x14ac:dyDescent="0.2">
      <c r="A175" s="18" t="s">
        <v>50</v>
      </c>
      <c r="B175" s="23" t="s">
        <v>349</v>
      </c>
      <c r="C175" s="23" t="s">
        <v>350</v>
      </c>
      <c r="D175" s="18" t="s">
        <v>52</v>
      </c>
      <c r="E175" s="24" t="s">
        <v>351</v>
      </c>
      <c r="F175" s="25" t="s">
        <v>181</v>
      </c>
      <c r="G175" s="26">
        <v>1341.36</v>
      </c>
      <c r="H175" s="27"/>
      <c r="I175" s="27">
        <f>ROUND(ROUND(H175,2)*ROUND(G175,3),2)</f>
        <v>0</v>
      </c>
      <c r="J175" s="25" t="s">
        <v>55</v>
      </c>
      <c r="O175">
        <f>(I175*21)/100</f>
        <v>0</v>
      </c>
      <c r="P175" t="s">
        <v>27</v>
      </c>
    </row>
    <row r="176" spans="1:16" ht="25.5" x14ac:dyDescent="0.2">
      <c r="A176" s="28" t="s">
        <v>56</v>
      </c>
      <c r="E176" s="29" t="s">
        <v>352</v>
      </c>
    </row>
    <row r="177" spans="1:16" x14ac:dyDescent="0.2">
      <c r="A177" s="30" t="s">
        <v>58</v>
      </c>
      <c r="E177" s="31" t="s">
        <v>353</v>
      </c>
    </row>
    <row r="178" spans="1:16" ht="38.25" x14ac:dyDescent="0.2">
      <c r="A178" t="s">
        <v>59</v>
      </c>
      <c r="E178" s="29" t="s">
        <v>354</v>
      </c>
    </row>
    <row r="179" spans="1:16" x14ac:dyDescent="0.2">
      <c r="A179" s="18" t="s">
        <v>50</v>
      </c>
      <c r="B179" s="23" t="s">
        <v>355</v>
      </c>
      <c r="C179" s="23" t="s">
        <v>356</v>
      </c>
      <c r="D179" s="18" t="s">
        <v>52</v>
      </c>
      <c r="E179" s="24" t="s">
        <v>357</v>
      </c>
      <c r="F179" s="25" t="s">
        <v>181</v>
      </c>
      <c r="G179" s="26">
        <v>919.4</v>
      </c>
      <c r="H179" s="27"/>
      <c r="I179" s="27">
        <f>ROUND(ROUND(H179,2)*ROUND(G179,3),2)</f>
        <v>0</v>
      </c>
      <c r="J179" s="25" t="s">
        <v>55</v>
      </c>
      <c r="O179">
        <f>(I179*21)/100</f>
        <v>0</v>
      </c>
      <c r="P179" t="s">
        <v>27</v>
      </c>
    </row>
    <row r="180" spans="1:16" ht="25.5" x14ac:dyDescent="0.2">
      <c r="A180" s="28" t="s">
        <v>56</v>
      </c>
      <c r="E180" s="29" t="s">
        <v>358</v>
      </c>
    </row>
    <row r="181" spans="1:16" x14ac:dyDescent="0.2">
      <c r="A181" s="30" t="s">
        <v>58</v>
      </c>
      <c r="E181" s="31" t="s">
        <v>359</v>
      </c>
    </row>
    <row r="182" spans="1:16" ht="25.5" x14ac:dyDescent="0.2">
      <c r="A182" t="s">
        <v>59</v>
      </c>
      <c r="E182" s="29" t="s">
        <v>360</v>
      </c>
    </row>
    <row r="183" spans="1:16" x14ac:dyDescent="0.2">
      <c r="A183" s="18" t="s">
        <v>50</v>
      </c>
      <c r="B183" s="23" t="s">
        <v>361</v>
      </c>
      <c r="C183" s="23" t="s">
        <v>362</v>
      </c>
      <c r="D183" s="18" t="s">
        <v>52</v>
      </c>
      <c r="E183" s="24" t="s">
        <v>363</v>
      </c>
      <c r="F183" s="25" t="s">
        <v>181</v>
      </c>
      <c r="G183" s="26">
        <v>6.4</v>
      </c>
      <c r="H183" s="27"/>
      <c r="I183" s="27">
        <f>ROUND(ROUND(H183,2)*ROUND(G183,3),2)</f>
        <v>0</v>
      </c>
      <c r="J183" s="25" t="s">
        <v>55</v>
      </c>
      <c r="O183">
        <f>(I183*21)/100</f>
        <v>0</v>
      </c>
      <c r="P183" t="s">
        <v>27</v>
      </c>
    </row>
    <row r="184" spans="1:16" x14ac:dyDescent="0.2">
      <c r="A184" s="28" t="s">
        <v>56</v>
      </c>
      <c r="E184" s="29" t="s">
        <v>364</v>
      </c>
    </row>
    <row r="185" spans="1:16" x14ac:dyDescent="0.2">
      <c r="A185" s="30" t="s">
        <v>58</v>
      </c>
      <c r="E185" s="31" t="s">
        <v>365</v>
      </c>
    </row>
    <row r="186" spans="1:16" ht="38.25" x14ac:dyDescent="0.2">
      <c r="A186" t="s">
        <v>59</v>
      </c>
      <c r="E186" s="29" t="s">
        <v>366</v>
      </c>
    </row>
    <row r="187" spans="1:16" ht="25.5" x14ac:dyDescent="0.2">
      <c r="A187" s="18" t="s">
        <v>50</v>
      </c>
      <c r="B187" s="23" t="s">
        <v>367</v>
      </c>
      <c r="C187" s="23" t="s">
        <v>368</v>
      </c>
      <c r="D187" s="18" t="s">
        <v>153</v>
      </c>
      <c r="E187" s="24" t="s">
        <v>369</v>
      </c>
      <c r="F187" s="25" t="s">
        <v>75</v>
      </c>
      <c r="G187" s="26">
        <v>32</v>
      </c>
      <c r="H187" s="27"/>
      <c r="I187" s="27">
        <f>ROUND(ROUND(H187,2)*ROUND(G187,3),2)</f>
        <v>0</v>
      </c>
      <c r="J187" s="25" t="s">
        <v>55</v>
      </c>
      <c r="O187">
        <f>(I187*21)/100</f>
        <v>0</v>
      </c>
      <c r="P187" t="s">
        <v>27</v>
      </c>
    </row>
    <row r="188" spans="1:16" ht="216.75" x14ac:dyDescent="0.2">
      <c r="A188" s="28" t="s">
        <v>56</v>
      </c>
      <c r="E188" s="29" t="s">
        <v>370</v>
      </c>
    </row>
    <row r="189" spans="1:16" x14ac:dyDescent="0.2">
      <c r="A189" s="30" t="s">
        <v>58</v>
      </c>
      <c r="E189" s="31" t="s">
        <v>371</v>
      </c>
    </row>
    <row r="190" spans="1:16" ht="114.75" x14ac:dyDescent="0.2">
      <c r="A190" t="s">
        <v>59</v>
      </c>
      <c r="E190" s="29" t="s">
        <v>372</v>
      </c>
    </row>
    <row r="191" spans="1:16" ht="25.5" x14ac:dyDescent="0.2">
      <c r="A191" s="18" t="s">
        <v>50</v>
      </c>
      <c r="B191" s="23" t="s">
        <v>373</v>
      </c>
      <c r="C191" s="23" t="s">
        <v>368</v>
      </c>
      <c r="D191" s="18" t="s">
        <v>158</v>
      </c>
      <c r="E191" s="24" t="s">
        <v>369</v>
      </c>
      <c r="F191" s="25" t="s">
        <v>75</v>
      </c>
      <c r="G191" s="26">
        <v>10</v>
      </c>
      <c r="H191" s="27"/>
      <c r="I191" s="27">
        <f>ROUND(ROUND(H191,2)*ROUND(G191,3),2)</f>
        <v>0</v>
      </c>
      <c r="J191" s="25" t="s">
        <v>55</v>
      </c>
      <c r="O191">
        <f>(I191*21)/100</f>
        <v>0</v>
      </c>
      <c r="P191" t="s">
        <v>27</v>
      </c>
    </row>
    <row r="192" spans="1:16" ht="127.5" x14ac:dyDescent="0.2">
      <c r="A192" s="28" t="s">
        <v>56</v>
      </c>
      <c r="E192" s="29" t="s">
        <v>374</v>
      </c>
    </row>
    <row r="193" spans="1:18" x14ac:dyDescent="0.2">
      <c r="A193" s="30" t="s">
        <v>58</v>
      </c>
      <c r="E193" s="31" t="s">
        <v>52</v>
      </c>
    </row>
    <row r="194" spans="1:18" ht="114.75" x14ac:dyDescent="0.2">
      <c r="A194" t="s">
        <v>59</v>
      </c>
      <c r="E194" s="29" t="s">
        <v>372</v>
      </c>
    </row>
    <row r="195" spans="1:18" ht="12.75" customHeight="1" x14ac:dyDescent="0.2">
      <c r="A195" s="5" t="s">
        <v>47</v>
      </c>
      <c r="B195" s="5"/>
      <c r="C195" s="32" t="s">
        <v>27</v>
      </c>
      <c r="D195" s="5"/>
      <c r="E195" s="21" t="s">
        <v>375</v>
      </c>
      <c r="F195" s="5"/>
      <c r="G195" s="5"/>
      <c r="H195" s="5"/>
      <c r="I195" s="33">
        <f>0+Q195</f>
        <v>0</v>
      </c>
      <c r="J195" s="5"/>
      <c r="O195">
        <f>0+R195</f>
        <v>0</v>
      </c>
      <c r="Q195">
        <f>0+I196+I200+I204+I208+I212+I216+I220+I224+I228+I232</f>
        <v>0</v>
      </c>
      <c r="R195">
        <f>0+O196+O200+O204+O208+O212+O216+O220+O224+O228+O232</f>
        <v>0</v>
      </c>
    </row>
    <row r="196" spans="1:18" x14ac:dyDescent="0.2">
      <c r="A196" s="18" t="s">
        <v>50</v>
      </c>
      <c r="B196" s="23" t="s">
        <v>376</v>
      </c>
      <c r="C196" s="23" t="s">
        <v>377</v>
      </c>
      <c r="D196" s="18" t="s">
        <v>52</v>
      </c>
      <c r="E196" s="24" t="s">
        <v>378</v>
      </c>
      <c r="F196" s="25" t="s">
        <v>146</v>
      </c>
      <c r="G196" s="26">
        <v>14.8</v>
      </c>
      <c r="H196" s="27"/>
      <c r="I196" s="27">
        <f>ROUND(ROUND(H196,2)*ROUND(G196,3),2)</f>
        <v>0</v>
      </c>
      <c r="J196" s="25" t="s">
        <v>55</v>
      </c>
      <c r="O196">
        <f>(I196*21)/100</f>
        <v>0</v>
      </c>
      <c r="P196" t="s">
        <v>27</v>
      </c>
    </row>
    <row r="197" spans="1:18" x14ac:dyDescent="0.2">
      <c r="A197" s="28" t="s">
        <v>56</v>
      </c>
      <c r="E197" s="29" t="s">
        <v>379</v>
      </c>
    </row>
    <row r="198" spans="1:18" x14ac:dyDescent="0.2">
      <c r="A198" s="30" t="s">
        <v>58</v>
      </c>
      <c r="E198" s="31" t="s">
        <v>380</v>
      </c>
    </row>
    <row r="199" spans="1:18" ht="165.75" x14ac:dyDescent="0.2">
      <c r="A199" t="s">
        <v>59</v>
      </c>
      <c r="E199" s="29" t="s">
        <v>381</v>
      </c>
    </row>
    <row r="200" spans="1:18" x14ac:dyDescent="0.2">
      <c r="A200" s="18" t="s">
        <v>50</v>
      </c>
      <c r="B200" s="23" t="s">
        <v>382</v>
      </c>
      <c r="C200" s="23" t="s">
        <v>383</v>
      </c>
      <c r="D200" s="18" t="s">
        <v>52</v>
      </c>
      <c r="E200" s="24" t="s">
        <v>384</v>
      </c>
      <c r="F200" s="25" t="s">
        <v>155</v>
      </c>
      <c r="G200" s="26">
        <v>7.3999999999999996E-2</v>
      </c>
      <c r="H200" s="27"/>
      <c r="I200" s="27">
        <f>ROUND(ROUND(H200,2)*ROUND(G200,3),2)</f>
        <v>0</v>
      </c>
      <c r="J200" s="25" t="s">
        <v>55</v>
      </c>
      <c r="O200">
        <f>(I200*21)/100</f>
        <v>0</v>
      </c>
      <c r="P200" t="s">
        <v>27</v>
      </c>
    </row>
    <row r="201" spans="1:18" x14ac:dyDescent="0.2">
      <c r="A201" s="28" t="s">
        <v>56</v>
      </c>
      <c r="E201" s="29" t="s">
        <v>385</v>
      </c>
    </row>
    <row r="202" spans="1:18" x14ac:dyDescent="0.2">
      <c r="A202" s="30" t="s">
        <v>58</v>
      </c>
      <c r="E202" s="31" t="s">
        <v>386</v>
      </c>
    </row>
    <row r="203" spans="1:18" ht="51" x14ac:dyDescent="0.2">
      <c r="A203" t="s">
        <v>59</v>
      </c>
      <c r="E203" s="29" t="s">
        <v>387</v>
      </c>
    </row>
    <row r="204" spans="1:18" x14ac:dyDescent="0.2">
      <c r="A204" s="18" t="s">
        <v>50</v>
      </c>
      <c r="B204" s="23" t="s">
        <v>388</v>
      </c>
      <c r="C204" s="23" t="s">
        <v>389</v>
      </c>
      <c r="D204" s="18" t="s">
        <v>153</v>
      </c>
      <c r="E204" s="24" t="s">
        <v>390</v>
      </c>
      <c r="F204" s="25" t="s">
        <v>155</v>
      </c>
      <c r="G204" s="26">
        <v>125.4</v>
      </c>
      <c r="H204" s="27"/>
      <c r="I204" s="27">
        <f>ROUND(ROUND(H204,2)*ROUND(G204,3),2)</f>
        <v>0</v>
      </c>
      <c r="J204" s="25" t="s">
        <v>55</v>
      </c>
      <c r="O204">
        <f>(I204*21)/100</f>
        <v>0</v>
      </c>
      <c r="P204" t="s">
        <v>27</v>
      </c>
    </row>
    <row r="205" spans="1:18" ht="63.75" x14ac:dyDescent="0.2">
      <c r="A205" s="28" t="s">
        <v>56</v>
      </c>
      <c r="E205" s="29" t="s">
        <v>391</v>
      </c>
    </row>
    <row r="206" spans="1:18" x14ac:dyDescent="0.2">
      <c r="A206" s="30" t="s">
        <v>58</v>
      </c>
      <c r="E206" s="31" t="s">
        <v>392</v>
      </c>
    </row>
    <row r="207" spans="1:18" ht="38.25" x14ac:dyDescent="0.2">
      <c r="A207" t="s">
        <v>59</v>
      </c>
      <c r="E207" s="29" t="s">
        <v>393</v>
      </c>
    </row>
    <row r="208" spans="1:18" x14ac:dyDescent="0.2">
      <c r="A208" s="18" t="s">
        <v>50</v>
      </c>
      <c r="B208" s="23" t="s">
        <v>394</v>
      </c>
      <c r="C208" s="23" t="s">
        <v>389</v>
      </c>
      <c r="D208" s="18" t="s">
        <v>158</v>
      </c>
      <c r="E208" s="24" t="s">
        <v>390</v>
      </c>
      <c r="F208" s="25" t="s">
        <v>155</v>
      </c>
      <c r="G208" s="26">
        <v>54.12</v>
      </c>
      <c r="H208" s="27"/>
      <c r="I208" s="27">
        <f>ROUND(ROUND(H208,2)*ROUND(G208,3),2)</f>
        <v>0</v>
      </c>
      <c r="J208" s="25" t="s">
        <v>55</v>
      </c>
      <c r="O208">
        <f>(I208*21)/100</f>
        <v>0</v>
      </c>
      <c r="P208" t="s">
        <v>27</v>
      </c>
    </row>
    <row r="209" spans="1:16" ht="38.25" x14ac:dyDescent="0.2">
      <c r="A209" s="28" t="s">
        <v>56</v>
      </c>
      <c r="E209" s="29" t="s">
        <v>395</v>
      </c>
    </row>
    <row r="210" spans="1:16" x14ac:dyDescent="0.2">
      <c r="A210" s="30" t="s">
        <v>58</v>
      </c>
      <c r="E210" s="31" t="s">
        <v>396</v>
      </c>
    </row>
    <row r="211" spans="1:16" ht="38.25" x14ac:dyDescent="0.2">
      <c r="A211" t="s">
        <v>59</v>
      </c>
      <c r="E211" s="29" t="s">
        <v>397</v>
      </c>
    </row>
    <row r="212" spans="1:16" x14ac:dyDescent="0.2">
      <c r="A212" s="18" t="s">
        <v>50</v>
      </c>
      <c r="B212" s="23" t="s">
        <v>398</v>
      </c>
      <c r="C212" s="23" t="s">
        <v>389</v>
      </c>
      <c r="D212" s="18" t="s">
        <v>278</v>
      </c>
      <c r="E212" s="24" t="s">
        <v>390</v>
      </c>
      <c r="F212" s="25" t="s">
        <v>155</v>
      </c>
      <c r="G212" s="26">
        <v>108.23</v>
      </c>
      <c r="H212" s="27"/>
      <c r="I212" s="27">
        <f>ROUND(ROUND(H212,2)*ROUND(G212,3),2)</f>
        <v>0</v>
      </c>
      <c r="J212" s="25" t="s">
        <v>55</v>
      </c>
      <c r="O212">
        <f>(I212*21)/100</f>
        <v>0</v>
      </c>
      <c r="P212" t="s">
        <v>27</v>
      </c>
    </row>
    <row r="213" spans="1:16" ht="51" x14ac:dyDescent="0.2">
      <c r="A213" s="28" t="s">
        <v>56</v>
      </c>
      <c r="E213" s="29" t="s">
        <v>399</v>
      </c>
    </row>
    <row r="214" spans="1:16" x14ac:dyDescent="0.2">
      <c r="A214" s="30" t="s">
        <v>58</v>
      </c>
      <c r="E214" s="31" t="s">
        <v>280</v>
      </c>
    </row>
    <row r="215" spans="1:16" ht="38.25" x14ac:dyDescent="0.2">
      <c r="A215" t="s">
        <v>59</v>
      </c>
      <c r="E215" s="29" t="s">
        <v>397</v>
      </c>
    </row>
    <row r="216" spans="1:16" x14ac:dyDescent="0.2">
      <c r="A216" s="18" t="s">
        <v>50</v>
      </c>
      <c r="B216" s="23" t="s">
        <v>400</v>
      </c>
      <c r="C216" s="23" t="s">
        <v>401</v>
      </c>
      <c r="D216" s="18" t="s">
        <v>52</v>
      </c>
      <c r="E216" s="24" t="s">
        <v>402</v>
      </c>
      <c r="F216" s="25" t="s">
        <v>155</v>
      </c>
      <c r="G216" s="26">
        <v>9.048</v>
      </c>
      <c r="H216" s="27"/>
      <c r="I216" s="27">
        <f>ROUND(ROUND(H216,2)*ROUND(G216,3),2)</f>
        <v>0</v>
      </c>
      <c r="J216" s="25" t="s">
        <v>55</v>
      </c>
      <c r="O216">
        <f>(I216*21)/100</f>
        <v>0</v>
      </c>
      <c r="P216" t="s">
        <v>27</v>
      </c>
    </row>
    <row r="217" spans="1:16" x14ac:dyDescent="0.2">
      <c r="A217" s="28" t="s">
        <v>56</v>
      </c>
      <c r="E217" s="29" t="s">
        <v>403</v>
      </c>
    </row>
    <row r="218" spans="1:16" x14ac:dyDescent="0.2">
      <c r="A218" s="30" t="s">
        <v>58</v>
      </c>
      <c r="E218" s="31" t="s">
        <v>404</v>
      </c>
    </row>
    <row r="219" spans="1:16" ht="369.75" x14ac:dyDescent="0.2">
      <c r="A219" t="s">
        <v>59</v>
      </c>
      <c r="E219" s="29" t="s">
        <v>405</v>
      </c>
    </row>
    <row r="220" spans="1:16" x14ac:dyDescent="0.2">
      <c r="A220" s="18" t="s">
        <v>50</v>
      </c>
      <c r="B220" s="23" t="s">
        <v>406</v>
      </c>
      <c r="C220" s="23" t="s">
        <v>407</v>
      </c>
      <c r="D220" s="18" t="s">
        <v>52</v>
      </c>
      <c r="E220" s="24" t="s">
        <v>408</v>
      </c>
      <c r="F220" s="25" t="s">
        <v>155</v>
      </c>
      <c r="G220" s="26">
        <v>21.788</v>
      </c>
      <c r="H220" s="27"/>
      <c r="I220" s="27">
        <f>ROUND(ROUND(H220,2)*ROUND(G220,3),2)</f>
        <v>0</v>
      </c>
      <c r="J220" s="25" t="s">
        <v>55</v>
      </c>
      <c r="O220">
        <f>(I220*21)/100</f>
        <v>0</v>
      </c>
      <c r="P220" t="s">
        <v>27</v>
      </c>
    </row>
    <row r="221" spans="1:16" x14ac:dyDescent="0.2">
      <c r="A221" s="28" t="s">
        <v>56</v>
      </c>
      <c r="E221" s="29" t="s">
        <v>409</v>
      </c>
    </row>
    <row r="222" spans="1:16" x14ac:dyDescent="0.2">
      <c r="A222" s="30" t="s">
        <v>58</v>
      </c>
      <c r="E222" s="31" t="s">
        <v>410</v>
      </c>
    </row>
    <row r="223" spans="1:16" ht="369.75" x14ac:dyDescent="0.2">
      <c r="A223" t="s">
        <v>59</v>
      </c>
      <c r="E223" s="29" t="s">
        <v>405</v>
      </c>
    </row>
    <row r="224" spans="1:16" x14ac:dyDescent="0.2">
      <c r="A224" s="18" t="s">
        <v>50</v>
      </c>
      <c r="B224" s="23" t="s">
        <v>411</v>
      </c>
      <c r="C224" s="23" t="s">
        <v>412</v>
      </c>
      <c r="D224" s="18" t="s">
        <v>52</v>
      </c>
      <c r="E224" s="24" t="s">
        <v>413</v>
      </c>
      <c r="F224" s="25" t="s">
        <v>161</v>
      </c>
      <c r="G224" s="26">
        <v>3.9220000000000002</v>
      </c>
      <c r="H224" s="27"/>
      <c r="I224" s="27">
        <f>ROUND(ROUND(H224,2)*ROUND(G224,3),2)</f>
        <v>0</v>
      </c>
      <c r="J224" s="25" t="s">
        <v>55</v>
      </c>
      <c r="O224">
        <f>(I224*21)/100</f>
        <v>0</v>
      </c>
      <c r="P224" t="s">
        <v>27</v>
      </c>
    </row>
    <row r="225" spans="1:18" x14ac:dyDescent="0.2">
      <c r="A225" s="28" t="s">
        <v>56</v>
      </c>
      <c r="E225" s="29" t="s">
        <v>414</v>
      </c>
    </row>
    <row r="226" spans="1:18" x14ac:dyDescent="0.2">
      <c r="A226" s="30" t="s">
        <v>58</v>
      </c>
      <c r="E226" s="31" t="s">
        <v>415</v>
      </c>
    </row>
    <row r="227" spans="1:18" ht="267.75" x14ac:dyDescent="0.2">
      <c r="A227" t="s">
        <v>59</v>
      </c>
      <c r="E227" s="29" t="s">
        <v>416</v>
      </c>
    </row>
    <row r="228" spans="1:18" x14ac:dyDescent="0.2">
      <c r="A228" s="18" t="s">
        <v>50</v>
      </c>
      <c r="B228" s="23" t="s">
        <v>417</v>
      </c>
      <c r="C228" s="23" t="s">
        <v>418</v>
      </c>
      <c r="D228" s="18" t="s">
        <v>153</v>
      </c>
      <c r="E228" s="24" t="s">
        <v>419</v>
      </c>
      <c r="F228" s="25" t="s">
        <v>181</v>
      </c>
      <c r="G228" s="26">
        <v>89.25</v>
      </c>
      <c r="H228" s="27"/>
      <c r="I228" s="27">
        <f>ROUND(ROUND(H228,2)*ROUND(G228,3),2)</f>
        <v>0</v>
      </c>
      <c r="J228" s="25" t="s">
        <v>55</v>
      </c>
      <c r="O228">
        <f>(I228*21)/100</f>
        <v>0</v>
      </c>
      <c r="P228" t="s">
        <v>27</v>
      </c>
    </row>
    <row r="229" spans="1:18" ht="25.5" x14ac:dyDescent="0.2">
      <c r="A229" s="28" t="s">
        <v>56</v>
      </c>
      <c r="E229" s="29" t="s">
        <v>420</v>
      </c>
    </row>
    <row r="230" spans="1:18" x14ac:dyDescent="0.2">
      <c r="A230" s="30" t="s">
        <v>58</v>
      </c>
      <c r="E230" s="31" t="s">
        <v>421</v>
      </c>
    </row>
    <row r="231" spans="1:18" ht="102" x14ac:dyDescent="0.2">
      <c r="A231" t="s">
        <v>59</v>
      </c>
      <c r="E231" s="29" t="s">
        <v>422</v>
      </c>
    </row>
    <row r="232" spans="1:18" x14ac:dyDescent="0.2">
      <c r="A232" s="18" t="s">
        <v>50</v>
      </c>
      <c r="B232" s="23" t="s">
        <v>423</v>
      </c>
      <c r="C232" s="23" t="s">
        <v>418</v>
      </c>
      <c r="D232" s="18" t="s">
        <v>158</v>
      </c>
      <c r="E232" s="24" t="s">
        <v>419</v>
      </c>
      <c r="F232" s="25" t="s">
        <v>181</v>
      </c>
      <c r="G232" s="26">
        <v>520.6</v>
      </c>
      <c r="H232" s="27"/>
      <c r="I232" s="27">
        <f>ROUND(ROUND(H232,2)*ROUND(G232,3),2)</f>
        <v>0</v>
      </c>
      <c r="J232" s="25" t="s">
        <v>55</v>
      </c>
      <c r="O232">
        <f>(I232*21)/100</f>
        <v>0</v>
      </c>
      <c r="P232" t="s">
        <v>27</v>
      </c>
    </row>
    <row r="233" spans="1:18" ht="25.5" x14ac:dyDescent="0.2">
      <c r="A233" s="28" t="s">
        <v>56</v>
      </c>
      <c r="E233" s="29" t="s">
        <v>424</v>
      </c>
    </row>
    <row r="234" spans="1:18" x14ac:dyDescent="0.2">
      <c r="A234" s="30" t="s">
        <v>58</v>
      </c>
      <c r="E234" s="31" t="s">
        <v>425</v>
      </c>
    </row>
    <row r="235" spans="1:18" ht="102" x14ac:dyDescent="0.2">
      <c r="A235" t="s">
        <v>59</v>
      </c>
      <c r="E235" s="29" t="s">
        <v>422</v>
      </c>
    </row>
    <row r="236" spans="1:18" ht="12.75" customHeight="1" x14ac:dyDescent="0.2">
      <c r="A236" s="5" t="s">
        <v>47</v>
      </c>
      <c r="B236" s="5"/>
      <c r="C236" s="32" t="s">
        <v>25</v>
      </c>
      <c r="D236" s="5"/>
      <c r="E236" s="21" t="s">
        <v>426</v>
      </c>
      <c r="F236" s="5"/>
      <c r="G236" s="5"/>
      <c r="H236" s="5"/>
      <c r="I236" s="33">
        <f>0+Q236</f>
        <v>0</v>
      </c>
      <c r="J236" s="5"/>
      <c r="O236">
        <f>0+R236</f>
        <v>0</v>
      </c>
      <c r="Q236">
        <f>0+I237+I241+I245+I249+I253+I257+I261</f>
        <v>0</v>
      </c>
      <c r="R236">
        <f>0+O237+O241+O245+O249+O253+O257+O261</f>
        <v>0</v>
      </c>
    </row>
    <row r="237" spans="1:18" x14ac:dyDescent="0.2">
      <c r="A237" s="18" t="s">
        <v>50</v>
      </c>
      <c r="B237" s="23" t="s">
        <v>427</v>
      </c>
      <c r="C237" s="23" t="s">
        <v>428</v>
      </c>
      <c r="D237" s="18" t="s">
        <v>52</v>
      </c>
      <c r="E237" s="24" t="s">
        <v>429</v>
      </c>
      <c r="F237" s="25" t="s">
        <v>430</v>
      </c>
      <c r="G237" s="26">
        <v>182</v>
      </c>
      <c r="H237" s="27"/>
      <c r="I237" s="27">
        <f>ROUND(ROUND(H237,2)*ROUND(G237,3),2)</f>
        <v>0</v>
      </c>
      <c r="J237" s="25" t="s">
        <v>55</v>
      </c>
      <c r="O237">
        <f>(I237*21)/100</f>
        <v>0</v>
      </c>
      <c r="P237" t="s">
        <v>27</v>
      </c>
    </row>
    <row r="238" spans="1:18" ht="38.25" x14ac:dyDescent="0.2">
      <c r="A238" s="28" t="s">
        <v>56</v>
      </c>
      <c r="E238" s="29" t="s">
        <v>431</v>
      </c>
    </row>
    <row r="239" spans="1:18" x14ac:dyDescent="0.2">
      <c r="A239" s="30" t="s">
        <v>58</v>
      </c>
      <c r="E239" s="31" t="s">
        <v>432</v>
      </c>
    </row>
    <row r="240" spans="1:18" ht="25.5" x14ac:dyDescent="0.2">
      <c r="A240" t="s">
        <v>59</v>
      </c>
      <c r="E240" s="29" t="s">
        <v>433</v>
      </c>
    </row>
    <row r="241" spans="1:16" x14ac:dyDescent="0.2">
      <c r="A241" s="18" t="s">
        <v>50</v>
      </c>
      <c r="B241" s="23" t="s">
        <v>434</v>
      </c>
      <c r="C241" s="23" t="s">
        <v>435</v>
      </c>
      <c r="D241" s="18" t="s">
        <v>52</v>
      </c>
      <c r="E241" s="24" t="s">
        <v>436</v>
      </c>
      <c r="F241" s="25" t="s">
        <v>155</v>
      </c>
      <c r="G241" s="26">
        <v>7.0179999999999998</v>
      </c>
      <c r="H241" s="27"/>
      <c r="I241" s="27">
        <f>ROUND(ROUND(H241,2)*ROUND(G241,3),2)</f>
        <v>0</v>
      </c>
      <c r="J241" s="25" t="s">
        <v>55</v>
      </c>
      <c r="O241">
        <f>(I241*21)/100</f>
        <v>0</v>
      </c>
      <c r="P241" t="s">
        <v>27</v>
      </c>
    </row>
    <row r="242" spans="1:16" ht="25.5" x14ac:dyDescent="0.2">
      <c r="A242" s="28" t="s">
        <v>56</v>
      </c>
      <c r="E242" s="29" t="s">
        <v>437</v>
      </c>
    </row>
    <row r="243" spans="1:16" x14ac:dyDescent="0.2">
      <c r="A243" s="30" t="s">
        <v>58</v>
      </c>
      <c r="E243" s="31" t="s">
        <v>438</v>
      </c>
    </row>
    <row r="244" spans="1:16" ht="382.5" x14ac:dyDescent="0.2">
      <c r="A244" t="s">
        <v>59</v>
      </c>
      <c r="E244" s="29" t="s">
        <v>439</v>
      </c>
    </row>
    <row r="245" spans="1:16" x14ac:dyDescent="0.2">
      <c r="A245" s="18" t="s">
        <v>50</v>
      </c>
      <c r="B245" s="23" t="s">
        <v>440</v>
      </c>
      <c r="C245" s="23" t="s">
        <v>441</v>
      </c>
      <c r="D245" s="18" t="s">
        <v>52</v>
      </c>
      <c r="E245" s="24" t="s">
        <v>442</v>
      </c>
      <c r="F245" s="25" t="s">
        <v>161</v>
      </c>
      <c r="G245" s="26">
        <v>1.4039999999999999</v>
      </c>
      <c r="H245" s="27"/>
      <c r="I245" s="27">
        <f>ROUND(ROUND(H245,2)*ROUND(G245,3),2)</f>
        <v>0</v>
      </c>
      <c r="J245" s="25" t="s">
        <v>55</v>
      </c>
      <c r="O245">
        <f>(I245*21)/100</f>
        <v>0</v>
      </c>
      <c r="P245" t="s">
        <v>27</v>
      </c>
    </row>
    <row r="246" spans="1:16" x14ac:dyDescent="0.2">
      <c r="A246" s="28" t="s">
        <v>56</v>
      </c>
      <c r="E246" s="29" t="s">
        <v>443</v>
      </c>
    </row>
    <row r="247" spans="1:16" x14ac:dyDescent="0.2">
      <c r="A247" s="30" t="s">
        <v>58</v>
      </c>
      <c r="E247" s="31" t="s">
        <v>444</v>
      </c>
    </row>
    <row r="248" spans="1:16" ht="242.25" x14ac:dyDescent="0.2">
      <c r="A248" t="s">
        <v>59</v>
      </c>
      <c r="E248" s="29" t="s">
        <v>445</v>
      </c>
    </row>
    <row r="249" spans="1:16" x14ac:dyDescent="0.2">
      <c r="A249" s="18" t="s">
        <v>50</v>
      </c>
      <c r="B249" s="23" t="s">
        <v>446</v>
      </c>
      <c r="C249" s="23" t="s">
        <v>447</v>
      </c>
      <c r="D249" s="18" t="s">
        <v>52</v>
      </c>
      <c r="E249" s="24" t="s">
        <v>448</v>
      </c>
      <c r="F249" s="25" t="s">
        <v>155</v>
      </c>
      <c r="G249" s="26">
        <v>14.824999999999999</v>
      </c>
      <c r="H249" s="27"/>
      <c r="I249" s="27">
        <f>ROUND(ROUND(H249,2)*ROUND(G249,3),2)</f>
        <v>0</v>
      </c>
      <c r="J249" s="25" t="s">
        <v>55</v>
      </c>
      <c r="O249">
        <f>(I249*21)/100</f>
        <v>0</v>
      </c>
      <c r="P249" t="s">
        <v>27</v>
      </c>
    </row>
    <row r="250" spans="1:16" x14ac:dyDescent="0.2">
      <c r="A250" s="28" t="s">
        <v>56</v>
      </c>
      <c r="E250" s="29" t="s">
        <v>449</v>
      </c>
    </row>
    <row r="251" spans="1:16" x14ac:dyDescent="0.2">
      <c r="A251" s="30" t="s">
        <v>58</v>
      </c>
      <c r="E251" s="31" t="s">
        <v>450</v>
      </c>
    </row>
    <row r="252" spans="1:16" ht="369.75" x14ac:dyDescent="0.2">
      <c r="A252" t="s">
        <v>59</v>
      </c>
      <c r="E252" s="29" t="s">
        <v>451</v>
      </c>
    </row>
    <row r="253" spans="1:16" x14ac:dyDescent="0.2">
      <c r="A253" s="18" t="s">
        <v>50</v>
      </c>
      <c r="B253" s="23" t="s">
        <v>452</v>
      </c>
      <c r="C253" s="23" t="s">
        <v>453</v>
      </c>
      <c r="D253" s="18" t="s">
        <v>52</v>
      </c>
      <c r="E253" s="24" t="s">
        <v>454</v>
      </c>
      <c r="F253" s="25" t="s">
        <v>161</v>
      </c>
      <c r="G253" s="26">
        <v>2.669</v>
      </c>
      <c r="H253" s="27"/>
      <c r="I253" s="27">
        <f>ROUND(ROUND(H253,2)*ROUND(G253,3),2)</f>
        <v>0</v>
      </c>
      <c r="J253" s="25" t="s">
        <v>55</v>
      </c>
      <c r="O253">
        <f>(I253*21)/100</f>
        <v>0</v>
      </c>
      <c r="P253" t="s">
        <v>27</v>
      </c>
    </row>
    <row r="254" spans="1:16" x14ac:dyDescent="0.2">
      <c r="A254" s="28" t="s">
        <v>56</v>
      </c>
      <c r="E254" s="29" t="s">
        <v>455</v>
      </c>
    </row>
    <row r="255" spans="1:16" x14ac:dyDescent="0.2">
      <c r="A255" s="30" t="s">
        <v>58</v>
      </c>
      <c r="E255" s="31" t="s">
        <v>456</v>
      </c>
    </row>
    <row r="256" spans="1:16" ht="267.75" x14ac:dyDescent="0.2">
      <c r="A256" t="s">
        <v>59</v>
      </c>
      <c r="E256" s="29" t="s">
        <v>457</v>
      </c>
    </row>
    <row r="257" spans="1:18" x14ac:dyDescent="0.2">
      <c r="A257" s="18" t="s">
        <v>50</v>
      </c>
      <c r="B257" s="23" t="s">
        <v>458</v>
      </c>
      <c r="C257" s="23" t="s">
        <v>459</v>
      </c>
      <c r="D257" s="18" t="s">
        <v>52</v>
      </c>
      <c r="E257" s="24" t="s">
        <v>460</v>
      </c>
      <c r="F257" s="25" t="s">
        <v>155</v>
      </c>
      <c r="G257" s="26">
        <v>28.49</v>
      </c>
      <c r="H257" s="27"/>
      <c r="I257" s="27">
        <f>ROUND(ROUND(H257,2)*ROUND(G257,3),2)</f>
        <v>0</v>
      </c>
      <c r="J257" s="25" t="s">
        <v>55</v>
      </c>
      <c r="O257">
        <f>(I257*21)/100</f>
        <v>0</v>
      </c>
      <c r="P257" t="s">
        <v>27</v>
      </c>
    </row>
    <row r="258" spans="1:18" ht="38.25" x14ac:dyDescent="0.2">
      <c r="A258" s="28" t="s">
        <v>56</v>
      </c>
      <c r="E258" s="29" t="s">
        <v>461</v>
      </c>
    </row>
    <row r="259" spans="1:18" x14ac:dyDescent="0.2">
      <c r="A259" s="30" t="s">
        <v>58</v>
      </c>
      <c r="E259" s="31" t="s">
        <v>462</v>
      </c>
    </row>
    <row r="260" spans="1:18" ht="369.75" x14ac:dyDescent="0.2">
      <c r="A260" t="s">
        <v>59</v>
      </c>
      <c r="E260" s="29" t="s">
        <v>463</v>
      </c>
    </row>
    <row r="261" spans="1:18" x14ac:dyDescent="0.2">
      <c r="A261" s="18" t="s">
        <v>50</v>
      </c>
      <c r="B261" s="23" t="s">
        <v>464</v>
      </c>
      <c r="C261" s="23" t="s">
        <v>465</v>
      </c>
      <c r="D261" s="18" t="s">
        <v>52</v>
      </c>
      <c r="E261" s="24" t="s">
        <v>466</v>
      </c>
      <c r="F261" s="25" t="s">
        <v>161</v>
      </c>
      <c r="G261" s="26">
        <v>5.1280000000000001</v>
      </c>
      <c r="H261" s="27"/>
      <c r="I261" s="27">
        <f>ROUND(ROUND(H261,2)*ROUND(G261,3),2)</f>
        <v>0</v>
      </c>
      <c r="J261" s="25" t="s">
        <v>55</v>
      </c>
      <c r="O261">
        <f>(I261*21)/100</f>
        <v>0</v>
      </c>
      <c r="P261" t="s">
        <v>27</v>
      </c>
    </row>
    <row r="262" spans="1:18" x14ac:dyDescent="0.2">
      <c r="A262" s="28" t="s">
        <v>56</v>
      </c>
      <c r="E262" s="29" t="s">
        <v>467</v>
      </c>
    </row>
    <row r="263" spans="1:18" x14ac:dyDescent="0.2">
      <c r="A263" s="30" t="s">
        <v>58</v>
      </c>
      <c r="E263" s="31" t="s">
        <v>468</v>
      </c>
    </row>
    <row r="264" spans="1:18" ht="267.75" x14ac:dyDescent="0.2">
      <c r="A264" t="s">
        <v>59</v>
      </c>
      <c r="E264" s="29" t="s">
        <v>416</v>
      </c>
    </row>
    <row r="265" spans="1:18" ht="12.75" customHeight="1" x14ac:dyDescent="0.2">
      <c r="A265" s="5" t="s">
        <v>47</v>
      </c>
      <c r="B265" s="5"/>
      <c r="C265" s="32" t="s">
        <v>36</v>
      </c>
      <c r="D265" s="5"/>
      <c r="E265" s="21" t="s">
        <v>469</v>
      </c>
      <c r="F265" s="5"/>
      <c r="G265" s="5"/>
      <c r="H265" s="5"/>
      <c r="I265" s="33">
        <f>0+Q265</f>
        <v>0</v>
      </c>
      <c r="J265" s="5"/>
      <c r="O265">
        <f>0+R265</f>
        <v>0</v>
      </c>
      <c r="Q265">
        <f>0+I266+I270+I274+I278+I282+I286+I290+I294+I298+I302+I306+I310</f>
        <v>0</v>
      </c>
      <c r="R265">
        <f>0+O266+O270+O274+O278+O282+O286+O290+O294+O298+O302+O306+O310</f>
        <v>0</v>
      </c>
    </row>
    <row r="266" spans="1:18" x14ac:dyDescent="0.2">
      <c r="A266" s="18" t="s">
        <v>50</v>
      </c>
      <c r="B266" s="23" t="s">
        <v>470</v>
      </c>
      <c r="C266" s="23" t="s">
        <v>471</v>
      </c>
      <c r="D266" s="18" t="s">
        <v>52</v>
      </c>
      <c r="E266" s="24" t="s">
        <v>472</v>
      </c>
      <c r="F266" s="25" t="s">
        <v>155</v>
      </c>
      <c r="G266" s="26">
        <v>1.5189999999999999</v>
      </c>
      <c r="H266" s="27"/>
      <c r="I266" s="27">
        <f>ROUND(ROUND(H266,2)*ROUND(G266,3),2)</f>
        <v>0</v>
      </c>
      <c r="J266" s="25" t="s">
        <v>55</v>
      </c>
      <c r="O266">
        <f>(I266*21)/100</f>
        <v>0</v>
      </c>
      <c r="P266" t="s">
        <v>27</v>
      </c>
    </row>
    <row r="267" spans="1:18" x14ac:dyDescent="0.2">
      <c r="A267" s="28" t="s">
        <v>56</v>
      </c>
      <c r="E267" s="29" t="s">
        <v>473</v>
      </c>
    </row>
    <row r="268" spans="1:18" x14ac:dyDescent="0.2">
      <c r="A268" s="30" t="s">
        <v>58</v>
      </c>
      <c r="E268" s="31" t="s">
        <v>474</v>
      </c>
    </row>
    <row r="269" spans="1:18" ht="229.5" x14ac:dyDescent="0.2">
      <c r="A269" t="s">
        <v>59</v>
      </c>
      <c r="E269" s="29" t="s">
        <v>475</v>
      </c>
    </row>
    <row r="270" spans="1:18" x14ac:dyDescent="0.2">
      <c r="A270" s="18" t="s">
        <v>50</v>
      </c>
      <c r="B270" s="23" t="s">
        <v>476</v>
      </c>
      <c r="C270" s="23" t="s">
        <v>477</v>
      </c>
      <c r="D270" s="18" t="s">
        <v>153</v>
      </c>
      <c r="E270" s="24" t="s">
        <v>478</v>
      </c>
      <c r="F270" s="25" t="s">
        <v>155</v>
      </c>
      <c r="G270" s="26">
        <v>6.742</v>
      </c>
      <c r="H270" s="27"/>
      <c r="I270" s="27">
        <f>ROUND(ROUND(H270,2)*ROUND(G270,3),2)</f>
        <v>0</v>
      </c>
      <c r="J270" s="25" t="s">
        <v>55</v>
      </c>
      <c r="O270">
        <f>(I270*21)/100</f>
        <v>0</v>
      </c>
      <c r="P270" t="s">
        <v>27</v>
      </c>
    </row>
    <row r="271" spans="1:18" x14ac:dyDescent="0.2">
      <c r="A271" s="28" t="s">
        <v>56</v>
      </c>
      <c r="E271" s="29" t="s">
        <v>479</v>
      </c>
    </row>
    <row r="272" spans="1:18" x14ac:dyDescent="0.2">
      <c r="A272" s="30" t="s">
        <v>58</v>
      </c>
      <c r="E272" s="31" t="s">
        <v>480</v>
      </c>
    </row>
    <row r="273" spans="1:16" ht="395.25" x14ac:dyDescent="0.2">
      <c r="A273" t="s">
        <v>59</v>
      </c>
      <c r="E273" s="29" t="s">
        <v>481</v>
      </c>
    </row>
    <row r="274" spans="1:16" x14ac:dyDescent="0.2">
      <c r="A274" s="18" t="s">
        <v>50</v>
      </c>
      <c r="B274" s="23" t="s">
        <v>482</v>
      </c>
      <c r="C274" s="23" t="s">
        <v>477</v>
      </c>
      <c r="D274" s="18" t="s">
        <v>158</v>
      </c>
      <c r="E274" s="24" t="s">
        <v>478</v>
      </c>
      <c r="F274" s="25" t="s">
        <v>155</v>
      </c>
      <c r="G274" s="26">
        <v>3.36</v>
      </c>
      <c r="H274" s="27"/>
      <c r="I274" s="27">
        <f>ROUND(ROUND(H274,2)*ROUND(G274,3),2)</f>
        <v>0</v>
      </c>
      <c r="J274" s="25" t="s">
        <v>55</v>
      </c>
      <c r="O274">
        <f>(I274*21)/100</f>
        <v>0</v>
      </c>
      <c r="P274" t="s">
        <v>27</v>
      </c>
    </row>
    <row r="275" spans="1:16" x14ac:dyDescent="0.2">
      <c r="A275" s="28" t="s">
        <v>56</v>
      </c>
      <c r="E275" s="29" t="s">
        <v>479</v>
      </c>
    </row>
    <row r="276" spans="1:16" x14ac:dyDescent="0.2">
      <c r="A276" s="30" t="s">
        <v>58</v>
      </c>
      <c r="E276" s="31" t="s">
        <v>483</v>
      </c>
    </row>
    <row r="277" spans="1:16" ht="369.75" x14ac:dyDescent="0.2">
      <c r="A277" t="s">
        <v>59</v>
      </c>
      <c r="E277" s="29" t="s">
        <v>463</v>
      </c>
    </row>
    <row r="278" spans="1:16" x14ac:dyDescent="0.2">
      <c r="A278" s="18" t="s">
        <v>50</v>
      </c>
      <c r="B278" s="23" t="s">
        <v>484</v>
      </c>
      <c r="C278" s="23" t="s">
        <v>485</v>
      </c>
      <c r="D278" s="18" t="s">
        <v>52</v>
      </c>
      <c r="E278" s="24" t="s">
        <v>486</v>
      </c>
      <c r="F278" s="25" t="s">
        <v>155</v>
      </c>
      <c r="G278" s="26">
        <v>12.33</v>
      </c>
      <c r="H278" s="27"/>
      <c r="I278" s="27">
        <f>ROUND(ROUND(H278,2)*ROUND(G278,3),2)</f>
        <v>0</v>
      </c>
      <c r="J278" s="25" t="s">
        <v>55</v>
      </c>
      <c r="O278">
        <f>(I278*21)/100</f>
        <v>0</v>
      </c>
      <c r="P278" t="s">
        <v>27</v>
      </c>
    </row>
    <row r="279" spans="1:16" x14ac:dyDescent="0.2">
      <c r="A279" s="28" t="s">
        <v>56</v>
      </c>
      <c r="E279" s="29" t="s">
        <v>487</v>
      </c>
    </row>
    <row r="280" spans="1:16" x14ac:dyDescent="0.2">
      <c r="A280" s="30" t="s">
        <v>58</v>
      </c>
      <c r="E280" s="31" t="s">
        <v>488</v>
      </c>
    </row>
    <row r="281" spans="1:16" ht="369.75" x14ac:dyDescent="0.2">
      <c r="A281" t="s">
        <v>59</v>
      </c>
      <c r="E281" s="29" t="s">
        <v>463</v>
      </c>
    </row>
    <row r="282" spans="1:16" x14ac:dyDescent="0.2">
      <c r="A282" s="18" t="s">
        <v>50</v>
      </c>
      <c r="B282" s="23" t="s">
        <v>489</v>
      </c>
      <c r="C282" s="23" t="s">
        <v>490</v>
      </c>
      <c r="D282" s="18" t="s">
        <v>52</v>
      </c>
      <c r="E282" s="24" t="s">
        <v>491</v>
      </c>
      <c r="F282" s="25" t="s">
        <v>155</v>
      </c>
      <c r="G282" s="26">
        <v>4.32</v>
      </c>
      <c r="H282" s="27"/>
      <c r="I282" s="27">
        <f>ROUND(ROUND(H282,2)*ROUND(G282,3),2)</f>
        <v>0</v>
      </c>
      <c r="J282" s="25" t="s">
        <v>55</v>
      </c>
      <c r="O282">
        <f>(I282*21)/100</f>
        <v>0</v>
      </c>
      <c r="P282" t="s">
        <v>27</v>
      </c>
    </row>
    <row r="283" spans="1:16" x14ac:dyDescent="0.2">
      <c r="A283" s="28" t="s">
        <v>56</v>
      </c>
      <c r="E283" s="29" t="s">
        <v>492</v>
      </c>
    </row>
    <row r="284" spans="1:16" x14ac:dyDescent="0.2">
      <c r="A284" s="30" t="s">
        <v>58</v>
      </c>
      <c r="E284" s="31" t="s">
        <v>493</v>
      </c>
    </row>
    <row r="285" spans="1:16" ht="369.75" x14ac:dyDescent="0.2">
      <c r="A285" t="s">
        <v>59</v>
      </c>
      <c r="E285" s="29" t="s">
        <v>463</v>
      </c>
    </row>
    <row r="286" spans="1:16" x14ac:dyDescent="0.2">
      <c r="A286" s="18" t="s">
        <v>50</v>
      </c>
      <c r="B286" s="23" t="s">
        <v>494</v>
      </c>
      <c r="C286" s="23" t="s">
        <v>495</v>
      </c>
      <c r="D286" s="18" t="s">
        <v>52</v>
      </c>
      <c r="E286" s="24" t="s">
        <v>496</v>
      </c>
      <c r="F286" s="25" t="s">
        <v>155</v>
      </c>
      <c r="G286" s="26">
        <v>1.19</v>
      </c>
      <c r="H286" s="27"/>
      <c r="I286" s="27">
        <f>ROUND(ROUND(H286,2)*ROUND(G286,3),2)</f>
        <v>0</v>
      </c>
      <c r="J286" s="25" t="s">
        <v>55</v>
      </c>
      <c r="O286">
        <f>(I286*21)/100</f>
        <v>0</v>
      </c>
      <c r="P286" t="s">
        <v>27</v>
      </c>
    </row>
    <row r="287" spans="1:16" x14ac:dyDescent="0.2">
      <c r="A287" s="28" t="s">
        <v>56</v>
      </c>
      <c r="E287" s="29" t="s">
        <v>497</v>
      </c>
    </row>
    <row r="288" spans="1:16" x14ac:dyDescent="0.2">
      <c r="A288" s="30" t="s">
        <v>58</v>
      </c>
      <c r="E288" s="31" t="s">
        <v>498</v>
      </c>
    </row>
    <row r="289" spans="1:16" ht="25.5" x14ac:dyDescent="0.2">
      <c r="A289" t="s">
        <v>59</v>
      </c>
      <c r="E289" s="29" t="s">
        <v>499</v>
      </c>
    </row>
    <row r="290" spans="1:16" x14ac:dyDescent="0.2">
      <c r="A290" s="18" t="s">
        <v>50</v>
      </c>
      <c r="B290" s="23" t="s">
        <v>500</v>
      </c>
      <c r="C290" s="23" t="s">
        <v>501</v>
      </c>
      <c r="D290" s="18" t="s">
        <v>52</v>
      </c>
      <c r="E290" s="24" t="s">
        <v>502</v>
      </c>
      <c r="F290" s="25" t="s">
        <v>155</v>
      </c>
      <c r="G290" s="26">
        <v>19.829999999999998</v>
      </c>
      <c r="H290" s="27"/>
      <c r="I290" s="27">
        <f>ROUND(ROUND(H290,2)*ROUND(G290,3),2)</f>
        <v>0</v>
      </c>
      <c r="J290" s="25" t="s">
        <v>55</v>
      </c>
      <c r="O290">
        <f>(I290*21)/100</f>
        <v>0</v>
      </c>
      <c r="P290" t="s">
        <v>27</v>
      </c>
    </row>
    <row r="291" spans="1:16" x14ac:dyDescent="0.2">
      <c r="A291" s="28" t="s">
        <v>56</v>
      </c>
      <c r="E291" s="29" t="s">
        <v>503</v>
      </c>
    </row>
    <row r="292" spans="1:16" x14ac:dyDescent="0.2">
      <c r="A292" s="30" t="s">
        <v>58</v>
      </c>
      <c r="E292" s="31" t="s">
        <v>504</v>
      </c>
    </row>
    <row r="293" spans="1:16" ht="369.75" x14ac:dyDescent="0.2">
      <c r="A293" t="s">
        <v>59</v>
      </c>
      <c r="E293" s="29" t="s">
        <v>463</v>
      </c>
    </row>
    <row r="294" spans="1:16" x14ac:dyDescent="0.2">
      <c r="A294" s="18" t="s">
        <v>50</v>
      </c>
      <c r="B294" s="23" t="s">
        <v>505</v>
      </c>
      <c r="C294" s="23" t="s">
        <v>506</v>
      </c>
      <c r="D294" s="18" t="s">
        <v>52</v>
      </c>
      <c r="E294" s="24" t="s">
        <v>507</v>
      </c>
      <c r="F294" s="25" t="s">
        <v>155</v>
      </c>
      <c r="G294" s="26">
        <v>8.8000000000000007</v>
      </c>
      <c r="H294" s="27"/>
      <c r="I294" s="27">
        <f>ROUND(ROUND(H294,2)*ROUND(G294,3),2)</f>
        <v>0</v>
      </c>
      <c r="J294" s="25" t="s">
        <v>55</v>
      </c>
      <c r="O294">
        <f>(I294*21)/100</f>
        <v>0</v>
      </c>
      <c r="P294" t="s">
        <v>27</v>
      </c>
    </row>
    <row r="295" spans="1:16" ht="38.25" x14ac:dyDescent="0.2">
      <c r="A295" s="28" t="s">
        <v>56</v>
      </c>
      <c r="E295" s="29" t="s">
        <v>508</v>
      </c>
    </row>
    <row r="296" spans="1:16" x14ac:dyDescent="0.2">
      <c r="A296" s="30" t="s">
        <v>58</v>
      </c>
      <c r="E296" s="31" t="s">
        <v>509</v>
      </c>
    </row>
    <row r="297" spans="1:16" ht="51" x14ac:dyDescent="0.2">
      <c r="A297" t="s">
        <v>59</v>
      </c>
      <c r="E297" s="29" t="s">
        <v>510</v>
      </c>
    </row>
    <row r="298" spans="1:16" x14ac:dyDescent="0.2">
      <c r="A298" s="18" t="s">
        <v>50</v>
      </c>
      <c r="B298" s="23" t="s">
        <v>511</v>
      </c>
      <c r="C298" s="23" t="s">
        <v>512</v>
      </c>
      <c r="D298" s="18" t="s">
        <v>153</v>
      </c>
      <c r="E298" s="24" t="s">
        <v>513</v>
      </c>
      <c r="F298" s="25" t="s">
        <v>155</v>
      </c>
      <c r="G298" s="26">
        <v>3.621</v>
      </c>
      <c r="H298" s="27"/>
      <c r="I298" s="27">
        <f>ROUND(ROUND(H298,2)*ROUND(G298,3),2)</f>
        <v>0</v>
      </c>
      <c r="J298" s="25" t="s">
        <v>55</v>
      </c>
      <c r="O298">
        <f>(I298*21)/100</f>
        <v>0</v>
      </c>
      <c r="P298" t="s">
        <v>27</v>
      </c>
    </row>
    <row r="299" spans="1:16" ht="38.25" x14ac:dyDescent="0.2">
      <c r="A299" s="28" t="s">
        <v>56</v>
      </c>
      <c r="E299" s="29" t="s">
        <v>514</v>
      </c>
    </row>
    <row r="300" spans="1:16" x14ac:dyDescent="0.2">
      <c r="A300" s="30" t="s">
        <v>58</v>
      </c>
      <c r="E300" s="31" t="s">
        <v>515</v>
      </c>
    </row>
    <row r="301" spans="1:16" ht="102" x14ac:dyDescent="0.2">
      <c r="A301" t="s">
        <v>59</v>
      </c>
      <c r="E301" s="29" t="s">
        <v>516</v>
      </c>
    </row>
    <row r="302" spans="1:16" x14ac:dyDescent="0.2">
      <c r="A302" s="18" t="s">
        <v>50</v>
      </c>
      <c r="B302" s="23" t="s">
        <v>517</v>
      </c>
      <c r="C302" s="23" t="s">
        <v>512</v>
      </c>
      <c r="D302" s="18" t="s">
        <v>158</v>
      </c>
      <c r="E302" s="24" t="s">
        <v>513</v>
      </c>
      <c r="F302" s="25" t="s">
        <v>155</v>
      </c>
      <c r="G302" s="26">
        <v>8.5120000000000005</v>
      </c>
      <c r="H302" s="27"/>
      <c r="I302" s="27">
        <f>ROUND(ROUND(H302,2)*ROUND(G302,3),2)</f>
        <v>0</v>
      </c>
      <c r="J302" s="25" t="s">
        <v>55</v>
      </c>
      <c r="O302">
        <f>(I302*21)/100</f>
        <v>0</v>
      </c>
      <c r="P302" t="s">
        <v>27</v>
      </c>
    </row>
    <row r="303" spans="1:16" x14ac:dyDescent="0.2">
      <c r="A303" s="28" t="s">
        <v>56</v>
      </c>
      <c r="E303" s="29" t="s">
        <v>518</v>
      </c>
    </row>
    <row r="304" spans="1:16" x14ac:dyDescent="0.2">
      <c r="A304" s="30" t="s">
        <v>58</v>
      </c>
      <c r="E304" s="31" t="s">
        <v>519</v>
      </c>
    </row>
    <row r="305" spans="1:18" ht="102" x14ac:dyDescent="0.2">
      <c r="A305" t="s">
        <v>59</v>
      </c>
      <c r="E305" s="29" t="s">
        <v>520</v>
      </c>
    </row>
    <row r="306" spans="1:18" x14ac:dyDescent="0.2">
      <c r="A306" s="18" t="s">
        <v>50</v>
      </c>
      <c r="B306" s="23" t="s">
        <v>521</v>
      </c>
      <c r="C306" s="23" t="s">
        <v>522</v>
      </c>
      <c r="D306" s="18" t="s">
        <v>52</v>
      </c>
      <c r="E306" s="24" t="s">
        <v>523</v>
      </c>
      <c r="F306" s="25" t="s">
        <v>155</v>
      </c>
      <c r="G306" s="26">
        <v>9.798</v>
      </c>
      <c r="H306" s="27"/>
      <c r="I306" s="27">
        <f>ROUND(ROUND(H306,2)*ROUND(G306,3),2)</f>
        <v>0</v>
      </c>
      <c r="J306" s="25" t="s">
        <v>55</v>
      </c>
      <c r="O306">
        <f>(I306*21)/100</f>
        <v>0</v>
      </c>
      <c r="P306" t="s">
        <v>27</v>
      </c>
    </row>
    <row r="307" spans="1:18" ht="51" x14ac:dyDescent="0.2">
      <c r="A307" s="28" t="s">
        <v>56</v>
      </c>
      <c r="E307" s="29" t="s">
        <v>524</v>
      </c>
    </row>
    <row r="308" spans="1:18" x14ac:dyDescent="0.2">
      <c r="A308" s="30" t="s">
        <v>58</v>
      </c>
      <c r="E308" s="31" t="s">
        <v>525</v>
      </c>
    </row>
    <row r="309" spans="1:18" ht="102" x14ac:dyDescent="0.2">
      <c r="A309" t="s">
        <v>59</v>
      </c>
      <c r="E309" s="29" t="s">
        <v>526</v>
      </c>
    </row>
    <row r="310" spans="1:18" x14ac:dyDescent="0.2">
      <c r="A310" s="18" t="s">
        <v>50</v>
      </c>
      <c r="B310" s="23" t="s">
        <v>527</v>
      </c>
      <c r="C310" s="23" t="s">
        <v>528</v>
      </c>
      <c r="D310" s="18" t="s">
        <v>52</v>
      </c>
      <c r="E310" s="24" t="s">
        <v>529</v>
      </c>
      <c r="F310" s="25" t="s">
        <v>155</v>
      </c>
      <c r="G310" s="26">
        <v>5.2</v>
      </c>
      <c r="H310" s="27"/>
      <c r="I310" s="27">
        <f>ROUND(ROUND(H310,2)*ROUND(G310,3),2)</f>
        <v>0</v>
      </c>
      <c r="J310" s="25" t="s">
        <v>55</v>
      </c>
      <c r="O310">
        <f>(I310*21)/100</f>
        <v>0</v>
      </c>
      <c r="P310" t="s">
        <v>27</v>
      </c>
    </row>
    <row r="311" spans="1:18" x14ac:dyDescent="0.2">
      <c r="A311" s="28" t="s">
        <v>56</v>
      </c>
      <c r="E311" s="29" t="s">
        <v>530</v>
      </c>
    </row>
    <row r="312" spans="1:18" x14ac:dyDescent="0.2">
      <c r="A312" s="30" t="s">
        <v>58</v>
      </c>
      <c r="E312" s="31" t="s">
        <v>531</v>
      </c>
    </row>
    <row r="313" spans="1:18" ht="357" x14ac:dyDescent="0.2">
      <c r="A313" t="s">
        <v>59</v>
      </c>
      <c r="E313" s="29" t="s">
        <v>532</v>
      </c>
    </row>
    <row r="314" spans="1:18" ht="12.75" customHeight="1" x14ac:dyDescent="0.2">
      <c r="A314" s="5" t="s">
        <v>47</v>
      </c>
      <c r="B314" s="5"/>
      <c r="C314" s="32" t="s">
        <v>38</v>
      </c>
      <c r="D314" s="5"/>
      <c r="E314" s="21" t="s">
        <v>533</v>
      </c>
      <c r="F314" s="5"/>
      <c r="G314" s="5"/>
      <c r="H314" s="5"/>
      <c r="I314" s="33">
        <f>0+Q314</f>
        <v>0</v>
      </c>
      <c r="J314" s="5"/>
      <c r="O314">
        <f>0+R314</f>
        <v>0</v>
      </c>
      <c r="Q314">
        <f>0+I315+I319+I323+I327+I331+I335+I339+I343+I347+I351+I355</f>
        <v>0</v>
      </c>
      <c r="R314">
        <f>0+O315+O319+O323+O327+O331+O335+O339+O343+O347+O351+O355</f>
        <v>0</v>
      </c>
    </row>
    <row r="315" spans="1:18" x14ac:dyDescent="0.2">
      <c r="A315" s="18" t="s">
        <v>50</v>
      </c>
      <c r="B315" s="23" t="s">
        <v>534</v>
      </c>
      <c r="C315" s="23" t="s">
        <v>535</v>
      </c>
      <c r="D315" s="18" t="s">
        <v>52</v>
      </c>
      <c r="E315" s="24" t="s">
        <v>536</v>
      </c>
      <c r="F315" s="25" t="s">
        <v>181</v>
      </c>
      <c r="G315" s="26">
        <v>698.85</v>
      </c>
      <c r="H315" s="27"/>
      <c r="I315" s="27">
        <f>ROUND(ROUND(H315,2)*ROUND(G315,3),2)</f>
        <v>0</v>
      </c>
      <c r="J315" s="25" t="s">
        <v>55</v>
      </c>
      <c r="O315">
        <f>(I315*21)/100</f>
        <v>0</v>
      </c>
      <c r="P315" t="s">
        <v>27</v>
      </c>
    </row>
    <row r="316" spans="1:18" x14ac:dyDescent="0.2">
      <c r="A316" s="28" t="s">
        <v>56</v>
      </c>
      <c r="E316" s="29" t="s">
        <v>537</v>
      </c>
    </row>
    <row r="317" spans="1:18" x14ac:dyDescent="0.2">
      <c r="A317" s="30" t="s">
        <v>58</v>
      </c>
      <c r="E317" s="31" t="s">
        <v>538</v>
      </c>
    </row>
    <row r="318" spans="1:18" ht="51" x14ac:dyDescent="0.2">
      <c r="A318" t="s">
        <v>59</v>
      </c>
      <c r="E318" s="29" t="s">
        <v>539</v>
      </c>
    </row>
    <row r="319" spans="1:18" x14ac:dyDescent="0.2">
      <c r="A319" s="18" t="s">
        <v>50</v>
      </c>
      <c r="B319" s="23" t="s">
        <v>540</v>
      </c>
      <c r="C319" s="23" t="s">
        <v>541</v>
      </c>
      <c r="D319" s="18" t="s">
        <v>52</v>
      </c>
      <c r="E319" s="24" t="s">
        <v>542</v>
      </c>
      <c r="F319" s="25" t="s">
        <v>155</v>
      </c>
      <c r="G319" s="26">
        <v>15.84</v>
      </c>
      <c r="H319" s="27"/>
      <c r="I319" s="27">
        <f>ROUND(ROUND(H319,2)*ROUND(G319,3),2)</f>
        <v>0</v>
      </c>
      <c r="J319" s="25" t="s">
        <v>55</v>
      </c>
      <c r="O319">
        <f>(I319*21)/100</f>
        <v>0</v>
      </c>
      <c r="P319" t="s">
        <v>27</v>
      </c>
    </row>
    <row r="320" spans="1:18" x14ac:dyDescent="0.2">
      <c r="A320" s="28" t="s">
        <v>56</v>
      </c>
      <c r="E320" s="29" t="s">
        <v>543</v>
      </c>
    </row>
    <row r="321" spans="1:16" x14ac:dyDescent="0.2">
      <c r="A321" s="30" t="s">
        <v>58</v>
      </c>
      <c r="E321" s="31" t="s">
        <v>544</v>
      </c>
    </row>
    <row r="322" spans="1:16" ht="38.25" x14ac:dyDescent="0.2">
      <c r="A322" t="s">
        <v>59</v>
      </c>
      <c r="E322" s="29" t="s">
        <v>545</v>
      </c>
    </row>
    <row r="323" spans="1:16" x14ac:dyDescent="0.2">
      <c r="A323" s="18" t="s">
        <v>50</v>
      </c>
      <c r="B323" s="23" t="s">
        <v>546</v>
      </c>
      <c r="C323" s="23" t="s">
        <v>547</v>
      </c>
      <c r="D323" s="18" t="s">
        <v>52</v>
      </c>
      <c r="E323" s="24" t="s">
        <v>548</v>
      </c>
      <c r="F323" s="25" t="s">
        <v>181</v>
      </c>
      <c r="G323" s="26">
        <v>312.05</v>
      </c>
      <c r="H323" s="27"/>
      <c r="I323" s="27">
        <f>ROUND(ROUND(H323,2)*ROUND(G323,3),2)</f>
        <v>0</v>
      </c>
      <c r="J323" s="25" t="s">
        <v>55</v>
      </c>
      <c r="O323">
        <f>(I323*21)/100</f>
        <v>0</v>
      </c>
      <c r="P323" t="s">
        <v>27</v>
      </c>
    </row>
    <row r="324" spans="1:16" x14ac:dyDescent="0.2">
      <c r="A324" s="28" t="s">
        <v>56</v>
      </c>
      <c r="E324" s="29" t="s">
        <v>549</v>
      </c>
    </row>
    <row r="325" spans="1:16" x14ac:dyDescent="0.2">
      <c r="A325" s="30" t="s">
        <v>58</v>
      </c>
      <c r="E325" s="31" t="s">
        <v>550</v>
      </c>
    </row>
    <row r="326" spans="1:16" ht="51" x14ac:dyDescent="0.2">
      <c r="A326" t="s">
        <v>59</v>
      </c>
      <c r="E326" s="29" t="s">
        <v>551</v>
      </c>
    </row>
    <row r="327" spans="1:16" x14ac:dyDescent="0.2">
      <c r="A327" s="18" t="s">
        <v>50</v>
      </c>
      <c r="B327" s="23" t="s">
        <v>552</v>
      </c>
      <c r="C327" s="23" t="s">
        <v>553</v>
      </c>
      <c r="D327" s="18" t="s">
        <v>52</v>
      </c>
      <c r="E327" s="24" t="s">
        <v>554</v>
      </c>
      <c r="F327" s="25" t="s">
        <v>181</v>
      </c>
      <c r="G327" s="26">
        <v>619.25</v>
      </c>
      <c r="H327" s="27"/>
      <c r="I327" s="27">
        <f>ROUND(ROUND(H327,2)*ROUND(G327,3),2)</f>
        <v>0</v>
      </c>
      <c r="J327" s="25" t="s">
        <v>55</v>
      </c>
      <c r="O327">
        <f>(I327*21)/100</f>
        <v>0</v>
      </c>
      <c r="P327" t="s">
        <v>27</v>
      </c>
    </row>
    <row r="328" spans="1:16" ht="25.5" x14ac:dyDescent="0.2">
      <c r="A328" s="28" t="s">
        <v>56</v>
      </c>
      <c r="E328" s="29" t="s">
        <v>555</v>
      </c>
    </row>
    <row r="329" spans="1:16" x14ac:dyDescent="0.2">
      <c r="A329" s="30" t="s">
        <v>58</v>
      </c>
      <c r="E329" s="31" t="s">
        <v>556</v>
      </c>
    </row>
    <row r="330" spans="1:16" ht="51" x14ac:dyDescent="0.2">
      <c r="A330" t="s">
        <v>59</v>
      </c>
      <c r="E330" s="29" t="s">
        <v>551</v>
      </c>
    </row>
    <row r="331" spans="1:16" x14ac:dyDescent="0.2">
      <c r="A331" s="18" t="s">
        <v>50</v>
      </c>
      <c r="B331" s="23" t="s">
        <v>557</v>
      </c>
      <c r="C331" s="23" t="s">
        <v>558</v>
      </c>
      <c r="D331" s="18" t="s">
        <v>52</v>
      </c>
      <c r="E331" s="24" t="s">
        <v>559</v>
      </c>
      <c r="F331" s="25" t="s">
        <v>181</v>
      </c>
      <c r="G331" s="26">
        <v>17.100000000000001</v>
      </c>
      <c r="H331" s="27"/>
      <c r="I331" s="27">
        <f>ROUND(ROUND(H331,2)*ROUND(G331,3),2)</f>
        <v>0</v>
      </c>
      <c r="J331" s="25" t="s">
        <v>55</v>
      </c>
      <c r="O331">
        <f>(I331*21)/100</f>
        <v>0</v>
      </c>
      <c r="P331" t="s">
        <v>27</v>
      </c>
    </row>
    <row r="332" spans="1:16" ht="25.5" x14ac:dyDescent="0.2">
      <c r="A332" s="28" t="s">
        <v>56</v>
      </c>
      <c r="E332" s="29" t="s">
        <v>560</v>
      </c>
    </row>
    <row r="333" spans="1:16" x14ac:dyDescent="0.2">
      <c r="A333" s="30" t="s">
        <v>58</v>
      </c>
      <c r="E333" s="31" t="s">
        <v>561</v>
      </c>
    </row>
    <row r="334" spans="1:16" ht="51" x14ac:dyDescent="0.2">
      <c r="A334" t="s">
        <v>59</v>
      </c>
      <c r="E334" s="29" t="s">
        <v>562</v>
      </c>
    </row>
    <row r="335" spans="1:16" x14ac:dyDescent="0.2">
      <c r="A335" s="18" t="s">
        <v>50</v>
      </c>
      <c r="B335" s="23" t="s">
        <v>563</v>
      </c>
      <c r="C335" s="23" t="s">
        <v>564</v>
      </c>
      <c r="D335" s="18" t="s">
        <v>52</v>
      </c>
      <c r="E335" s="24" t="s">
        <v>565</v>
      </c>
      <c r="F335" s="25" t="s">
        <v>181</v>
      </c>
      <c r="G335" s="26">
        <v>79.319999999999993</v>
      </c>
      <c r="H335" s="27"/>
      <c r="I335" s="27">
        <f>ROUND(ROUND(H335,2)*ROUND(G335,3),2)</f>
        <v>0</v>
      </c>
      <c r="J335" s="25" t="s">
        <v>55</v>
      </c>
      <c r="O335">
        <f>(I335*21)/100</f>
        <v>0</v>
      </c>
      <c r="P335" t="s">
        <v>27</v>
      </c>
    </row>
    <row r="336" spans="1:16" ht="25.5" x14ac:dyDescent="0.2">
      <c r="A336" s="28" t="s">
        <v>56</v>
      </c>
      <c r="E336" s="29" t="s">
        <v>566</v>
      </c>
    </row>
    <row r="337" spans="1:16" x14ac:dyDescent="0.2">
      <c r="A337" s="30" t="s">
        <v>58</v>
      </c>
      <c r="E337" s="31" t="s">
        <v>567</v>
      </c>
    </row>
    <row r="338" spans="1:16" ht="51" x14ac:dyDescent="0.2">
      <c r="A338" t="s">
        <v>59</v>
      </c>
      <c r="E338" s="29" t="s">
        <v>568</v>
      </c>
    </row>
    <row r="339" spans="1:16" x14ac:dyDescent="0.2">
      <c r="A339" s="18" t="s">
        <v>50</v>
      </c>
      <c r="B339" s="23" t="s">
        <v>569</v>
      </c>
      <c r="C339" s="23" t="s">
        <v>570</v>
      </c>
      <c r="D339" s="18" t="s">
        <v>52</v>
      </c>
      <c r="E339" s="24" t="s">
        <v>571</v>
      </c>
      <c r="F339" s="25" t="s">
        <v>181</v>
      </c>
      <c r="G339" s="26">
        <v>79.319999999999993</v>
      </c>
      <c r="H339" s="27"/>
      <c r="I339" s="27">
        <f>ROUND(ROUND(H339,2)*ROUND(G339,3),2)</f>
        <v>0</v>
      </c>
      <c r="J339" s="25" t="s">
        <v>55</v>
      </c>
      <c r="O339">
        <f>(I339*21)/100</f>
        <v>0</v>
      </c>
      <c r="P339" t="s">
        <v>27</v>
      </c>
    </row>
    <row r="340" spans="1:16" x14ac:dyDescent="0.2">
      <c r="A340" s="28" t="s">
        <v>56</v>
      </c>
      <c r="E340" s="29" t="s">
        <v>572</v>
      </c>
    </row>
    <row r="341" spans="1:16" x14ac:dyDescent="0.2">
      <c r="A341" s="30" t="s">
        <v>58</v>
      </c>
      <c r="E341" s="31" t="s">
        <v>567</v>
      </c>
    </row>
    <row r="342" spans="1:16" ht="51" x14ac:dyDescent="0.2">
      <c r="A342" t="s">
        <v>59</v>
      </c>
      <c r="E342" s="29" t="s">
        <v>573</v>
      </c>
    </row>
    <row r="343" spans="1:16" x14ac:dyDescent="0.2">
      <c r="A343" s="18" t="s">
        <v>50</v>
      </c>
      <c r="B343" s="23" t="s">
        <v>574</v>
      </c>
      <c r="C343" s="23" t="s">
        <v>575</v>
      </c>
      <c r="D343" s="18" t="s">
        <v>52</v>
      </c>
      <c r="E343" s="24" t="s">
        <v>576</v>
      </c>
      <c r="F343" s="25" t="s">
        <v>181</v>
      </c>
      <c r="G343" s="26">
        <v>319.25</v>
      </c>
      <c r="H343" s="27"/>
      <c r="I343" s="27">
        <f>ROUND(ROUND(H343,2)*ROUND(G343,3),2)</f>
        <v>0</v>
      </c>
      <c r="J343" s="25" t="s">
        <v>55</v>
      </c>
      <c r="O343">
        <f>(I343*21)/100</f>
        <v>0</v>
      </c>
      <c r="P343" t="s">
        <v>27</v>
      </c>
    </row>
    <row r="344" spans="1:16" x14ac:dyDescent="0.2">
      <c r="A344" s="28" t="s">
        <v>56</v>
      </c>
      <c r="E344" s="29" t="s">
        <v>577</v>
      </c>
    </row>
    <row r="345" spans="1:16" x14ac:dyDescent="0.2">
      <c r="A345" s="30" t="s">
        <v>58</v>
      </c>
      <c r="E345" s="31" t="s">
        <v>52</v>
      </c>
    </row>
    <row r="346" spans="1:16" ht="140.25" x14ac:dyDescent="0.2">
      <c r="A346" t="s">
        <v>59</v>
      </c>
      <c r="E346" s="29" t="s">
        <v>578</v>
      </c>
    </row>
    <row r="347" spans="1:16" x14ac:dyDescent="0.2">
      <c r="A347" s="18" t="s">
        <v>50</v>
      </c>
      <c r="B347" s="23" t="s">
        <v>579</v>
      </c>
      <c r="C347" s="23" t="s">
        <v>580</v>
      </c>
      <c r="D347" s="18" t="s">
        <v>52</v>
      </c>
      <c r="E347" s="24" t="s">
        <v>581</v>
      </c>
      <c r="F347" s="25" t="s">
        <v>181</v>
      </c>
      <c r="G347" s="26">
        <v>326.14999999999998</v>
      </c>
      <c r="H347" s="27"/>
      <c r="I347" s="27">
        <f>ROUND(ROUND(H347,2)*ROUND(G347,3),2)</f>
        <v>0</v>
      </c>
      <c r="J347" s="25" t="s">
        <v>55</v>
      </c>
      <c r="O347">
        <f>(I347*21)/100</f>
        <v>0</v>
      </c>
      <c r="P347" t="s">
        <v>27</v>
      </c>
    </row>
    <row r="348" spans="1:16" x14ac:dyDescent="0.2">
      <c r="A348" s="28" t="s">
        <v>56</v>
      </c>
      <c r="E348" s="29" t="s">
        <v>582</v>
      </c>
    </row>
    <row r="349" spans="1:16" x14ac:dyDescent="0.2">
      <c r="A349" s="30" t="s">
        <v>58</v>
      </c>
      <c r="E349" s="31" t="s">
        <v>52</v>
      </c>
    </row>
    <row r="350" spans="1:16" ht="140.25" x14ac:dyDescent="0.2">
      <c r="A350" t="s">
        <v>59</v>
      </c>
      <c r="E350" s="29" t="s">
        <v>578</v>
      </c>
    </row>
    <row r="351" spans="1:16" x14ac:dyDescent="0.2">
      <c r="A351" s="18" t="s">
        <v>50</v>
      </c>
      <c r="B351" s="23" t="s">
        <v>583</v>
      </c>
      <c r="C351" s="23" t="s">
        <v>584</v>
      </c>
      <c r="D351" s="18" t="s">
        <v>52</v>
      </c>
      <c r="E351" s="24" t="s">
        <v>585</v>
      </c>
      <c r="F351" s="25" t="s">
        <v>181</v>
      </c>
      <c r="G351" s="26">
        <v>293.10000000000002</v>
      </c>
      <c r="H351" s="27"/>
      <c r="I351" s="27">
        <f>ROUND(ROUND(H351,2)*ROUND(G351,3),2)</f>
        <v>0</v>
      </c>
      <c r="J351" s="25" t="s">
        <v>55</v>
      </c>
      <c r="O351">
        <f>(I351*21)/100</f>
        <v>0</v>
      </c>
      <c r="P351" t="s">
        <v>27</v>
      </c>
    </row>
    <row r="352" spans="1:16" x14ac:dyDescent="0.2">
      <c r="A352" s="28" t="s">
        <v>56</v>
      </c>
      <c r="E352" s="29" t="s">
        <v>586</v>
      </c>
    </row>
    <row r="353" spans="1:18" x14ac:dyDescent="0.2">
      <c r="A353" s="30" t="s">
        <v>58</v>
      </c>
      <c r="E353" s="31" t="s">
        <v>587</v>
      </c>
    </row>
    <row r="354" spans="1:18" ht="140.25" x14ac:dyDescent="0.2">
      <c r="A354" t="s">
        <v>59</v>
      </c>
      <c r="E354" s="29" t="s">
        <v>588</v>
      </c>
    </row>
    <row r="355" spans="1:18" x14ac:dyDescent="0.2">
      <c r="A355" s="18" t="s">
        <v>50</v>
      </c>
      <c r="B355" s="23" t="s">
        <v>589</v>
      </c>
      <c r="C355" s="23" t="s">
        <v>590</v>
      </c>
      <c r="D355" s="18" t="s">
        <v>52</v>
      </c>
      <c r="E355" s="24" t="s">
        <v>591</v>
      </c>
      <c r="F355" s="25" t="s">
        <v>181</v>
      </c>
      <c r="G355" s="26">
        <v>44.96</v>
      </c>
      <c r="H355" s="27"/>
      <c r="I355" s="27">
        <f>ROUND(ROUND(H355,2)*ROUND(G355,3),2)</f>
        <v>0</v>
      </c>
      <c r="J355" s="25" t="s">
        <v>55</v>
      </c>
      <c r="O355">
        <f>(I355*21)/100</f>
        <v>0</v>
      </c>
      <c r="P355" t="s">
        <v>27</v>
      </c>
    </row>
    <row r="356" spans="1:18" ht="25.5" x14ac:dyDescent="0.2">
      <c r="A356" s="28" t="s">
        <v>56</v>
      </c>
      <c r="E356" s="29" t="s">
        <v>592</v>
      </c>
    </row>
    <row r="357" spans="1:18" x14ac:dyDescent="0.2">
      <c r="A357" s="30" t="s">
        <v>58</v>
      </c>
      <c r="E357" s="31" t="s">
        <v>593</v>
      </c>
    </row>
    <row r="358" spans="1:18" ht="140.25" x14ac:dyDescent="0.2">
      <c r="A358" t="s">
        <v>59</v>
      </c>
      <c r="E358" s="29" t="s">
        <v>588</v>
      </c>
    </row>
    <row r="359" spans="1:18" ht="12.75" customHeight="1" x14ac:dyDescent="0.2">
      <c r="A359" s="5" t="s">
        <v>47</v>
      </c>
      <c r="B359" s="5"/>
      <c r="C359" s="32" t="s">
        <v>26</v>
      </c>
      <c r="D359" s="5"/>
      <c r="E359" s="21" t="s">
        <v>594</v>
      </c>
      <c r="F359" s="5"/>
      <c r="G359" s="5"/>
      <c r="H359" s="5"/>
      <c r="I359" s="33">
        <f>0+Q359</f>
        <v>0</v>
      </c>
      <c r="J359" s="5"/>
      <c r="O359">
        <f>0+R359</f>
        <v>0</v>
      </c>
      <c r="Q359">
        <f>0+I360</f>
        <v>0</v>
      </c>
      <c r="R359">
        <f>0+O360</f>
        <v>0</v>
      </c>
    </row>
    <row r="360" spans="1:18" x14ac:dyDescent="0.2">
      <c r="A360" s="18" t="s">
        <v>50</v>
      </c>
      <c r="B360" s="23" t="s">
        <v>595</v>
      </c>
      <c r="C360" s="23" t="s">
        <v>596</v>
      </c>
      <c r="D360" s="18" t="s">
        <v>52</v>
      </c>
      <c r="E360" s="24" t="s">
        <v>597</v>
      </c>
      <c r="F360" s="25" t="s">
        <v>181</v>
      </c>
      <c r="G360" s="26">
        <v>18.634</v>
      </c>
      <c r="H360" s="27"/>
      <c r="I360" s="27">
        <f>ROUND(ROUND(H360,2)*ROUND(G360,3),2)</f>
        <v>0</v>
      </c>
      <c r="J360" s="25" t="s">
        <v>55</v>
      </c>
      <c r="O360">
        <f>(I360*21)/100</f>
        <v>0</v>
      </c>
      <c r="P360" t="s">
        <v>27</v>
      </c>
    </row>
    <row r="361" spans="1:18" x14ac:dyDescent="0.2">
      <c r="A361" s="28" t="s">
        <v>56</v>
      </c>
      <c r="E361" s="29" t="s">
        <v>598</v>
      </c>
    </row>
    <row r="362" spans="1:18" x14ac:dyDescent="0.2">
      <c r="A362" s="30" t="s">
        <v>58</v>
      </c>
      <c r="E362" s="31" t="s">
        <v>599</v>
      </c>
    </row>
    <row r="363" spans="1:18" ht="25.5" x14ac:dyDescent="0.2">
      <c r="A363" t="s">
        <v>59</v>
      </c>
      <c r="E363" s="29" t="s">
        <v>600</v>
      </c>
    </row>
    <row r="364" spans="1:18" ht="12.75" customHeight="1" x14ac:dyDescent="0.2">
      <c r="A364" s="5" t="s">
        <v>47</v>
      </c>
      <c r="B364" s="5"/>
      <c r="C364" s="32" t="s">
        <v>83</v>
      </c>
      <c r="D364" s="5"/>
      <c r="E364" s="21" t="s">
        <v>601</v>
      </c>
      <c r="F364" s="5"/>
      <c r="G364" s="5"/>
      <c r="H364" s="5"/>
      <c r="I364" s="33">
        <f>0+Q364</f>
        <v>0</v>
      </c>
      <c r="J364" s="5"/>
      <c r="O364">
        <f>0+R364</f>
        <v>0</v>
      </c>
      <c r="Q364">
        <f>0+I365+I369+I373+I377+I381</f>
        <v>0</v>
      </c>
      <c r="R364">
        <f>0+O365+O369+O373+O377+O381</f>
        <v>0</v>
      </c>
    </row>
    <row r="365" spans="1:18" ht="25.5" x14ac:dyDescent="0.2">
      <c r="A365" s="18" t="s">
        <v>50</v>
      </c>
      <c r="B365" s="23" t="s">
        <v>602</v>
      </c>
      <c r="C365" s="23" t="s">
        <v>603</v>
      </c>
      <c r="D365" s="18" t="s">
        <v>52</v>
      </c>
      <c r="E365" s="24" t="s">
        <v>604</v>
      </c>
      <c r="F365" s="25" t="s">
        <v>181</v>
      </c>
      <c r="G365" s="26">
        <v>165.02</v>
      </c>
      <c r="H365" s="27"/>
      <c r="I365" s="27">
        <f>ROUND(ROUND(H365,2)*ROUND(G365,3),2)</f>
        <v>0</v>
      </c>
      <c r="J365" s="25" t="s">
        <v>55</v>
      </c>
      <c r="O365">
        <f>(I365*21)/100</f>
        <v>0</v>
      </c>
      <c r="P365" t="s">
        <v>27</v>
      </c>
    </row>
    <row r="366" spans="1:18" x14ac:dyDescent="0.2">
      <c r="A366" s="28" t="s">
        <v>56</v>
      </c>
      <c r="E366" s="29" t="s">
        <v>605</v>
      </c>
    </row>
    <row r="367" spans="1:18" ht="25.5" x14ac:dyDescent="0.2">
      <c r="A367" s="30" t="s">
        <v>58</v>
      </c>
      <c r="E367" s="31" t="s">
        <v>606</v>
      </c>
    </row>
    <row r="368" spans="1:18" ht="191.25" x14ac:dyDescent="0.2">
      <c r="A368" t="s">
        <v>59</v>
      </c>
      <c r="E368" s="29" t="s">
        <v>607</v>
      </c>
    </row>
    <row r="369" spans="1:16" ht="25.5" x14ac:dyDescent="0.2">
      <c r="A369" s="18" t="s">
        <v>50</v>
      </c>
      <c r="B369" s="23" t="s">
        <v>608</v>
      </c>
      <c r="C369" s="23" t="s">
        <v>609</v>
      </c>
      <c r="D369" s="18" t="s">
        <v>52</v>
      </c>
      <c r="E369" s="24" t="s">
        <v>610</v>
      </c>
      <c r="F369" s="25" t="s">
        <v>181</v>
      </c>
      <c r="G369" s="26">
        <v>43.9</v>
      </c>
      <c r="H369" s="27"/>
      <c r="I369" s="27">
        <f>ROUND(ROUND(H369,2)*ROUND(G369,3),2)</f>
        <v>0</v>
      </c>
      <c r="J369" s="25" t="s">
        <v>55</v>
      </c>
      <c r="O369">
        <f>(I369*21)/100</f>
        <v>0</v>
      </c>
      <c r="P369" t="s">
        <v>27</v>
      </c>
    </row>
    <row r="370" spans="1:16" x14ac:dyDescent="0.2">
      <c r="A370" s="28" t="s">
        <v>56</v>
      </c>
      <c r="E370" s="29" t="s">
        <v>611</v>
      </c>
    </row>
    <row r="371" spans="1:16" x14ac:dyDescent="0.2">
      <c r="A371" s="30" t="s">
        <v>58</v>
      </c>
      <c r="E371" s="31" t="s">
        <v>52</v>
      </c>
    </row>
    <row r="372" spans="1:16" ht="229.5" x14ac:dyDescent="0.2">
      <c r="A372" t="s">
        <v>59</v>
      </c>
      <c r="E372" s="29" t="s">
        <v>612</v>
      </c>
    </row>
    <row r="373" spans="1:16" x14ac:dyDescent="0.2">
      <c r="A373" s="18" t="s">
        <v>50</v>
      </c>
      <c r="B373" s="23" t="s">
        <v>613</v>
      </c>
      <c r="C373" s="23" t="s">
        <v>614</v>
      </c>
      <c r="D373" s="18" t="s">
        <v>52</v>
      </c>
      <c r="E373" s="24" t="s">
        <v>615</v>
      </c>
      <c r="F373" s="25" t="s">
        <v>181</v>
      </c>
      <c r="G373" s="26">
        <v>13.1</v>
      </c>
      <c r="H373" s="27"/>
      <c r="I373" s="27">
        <f>ROUND(ROUND(H373,2)*ROUND(G373,3),2)</f>
        <v>0</v>
      </c>
      <c r="J373" s="25" t="s">
        <v>55</v>
      </c>
      <c r="O373">
        <f>(I373*21)/100</f>
        <v>0</v>
      </c>
      <c r="P373" t="s">
        <v>27</v>
      </c>
    </row>
    <row r="374" spans="1:16" ht="25.5" x14ac:dyDescent="0.2">
      <c r="A374" s="28" t="s">
        <v>56</v>
      </c>
      <c r="E374" s="29" t="s">
        <v>616</v>
      </c>
    </row>
    <row r="375" spans="1:16" x14ac:dyDescent="0.2">
      <c r="A375" s="30" t="s">
        <v>58</v>
      </c>
      <c r="E375" s="31" t="s">
        <v>617</v>
      </c>
    </row>
    <row r="376" spans="1:16" ht="38.25" x14ac:dyDescent="0.2">
      <c r="A376" t="s">
        <v>59</v>
      </c>
      <c r="E376" s="29" t="s">
        <v>618</v>
      </c>
    </row>
    <row r="377" spans="1:16" x14ac:dyDescent="0.2">
      <c r="A377" s="18" t="s">
        <v>50</v>
      </c>
      <c r="B377" s="23" t="s">
        <v>619</v>
      </c>
      <c r="C377" s="23" t="s">
        <v>620</v>
      </c>
      <c r="D377" s="18" t="s">
        <v>52</v>
      </c>
      <c r="E377" s="24" t="s">
        <v>621</v>
      </c>
      <c r="F377" s="25" t="s">
        <v>181</v>
      </c>
      <c r="G377" s="26">
        <v>301.18599999999998</v>
      </c>
      <c r="H377" s="27"/>
      <c r="I377" s="27">
        <f>ROUND(ROUND(H377,2)*ROUND(G377,3),2)</f>
        <v>0</v>
      </c>
      <c r="J377" s="25" t="s">
        <v>55</v>
      </c>
      <c r="O377">
        <f>(I377*21)/100</f>
        <v>0</v>
      </c>
      <c r="P377" t="s">
        <v>27</v>
      </c>
    </row>
    <row r="378" spans="1:16" ht="25.5" x14ac:dyDescent="0.2">
      <c r="A378" s="28" t="s">
        <v>56</v>
      </c>
      <c r="E378" s="29" t="s">
        <v>622</v>
      </c>
    </row>
    <row r="379" spans="1:16" x14ac:dyDescent="0.2">
      <c r="A379" s="30" t="s">
        <v>58</v>
      </c>
      <c r="E379" s="31" t="s">
        <v>623</v>
      </c>
    </row>
    <row r="380" spans="1:16" ht="38.25" x14ac:dyDescent="0.2">
      <c r="A380" t="s">
        <v>59</v>
      </c>
      <c r="E380" s="29" t="s">
        <v>624</v>
      </c>
    </row>
    <row r="381" spans="1:16" x14ac:dyDescent="0.2">
      <c r="A381" s="18" t="s">
        <v>50</v>
      </c>
      <c r="B381" s="23" t="s">
        <v>625</v>
      </c>
      <c r="C381" s="23" t="s">
        <v>626</v>
      </c>
      <c r="D381" s="18" t="s">
        <v>52</v>
      </c>
      <c r="E381" s="24" t="s">
        <v>627</v>
      </c>
      <c r="F381" s="25" t="s">
        <v>181</v>
      </c>
      <c r="G381" s="26">
        <v>42.542000000000002</v>
      </c>
      <c r="H381" s="27"/>
      <c r="I381" s="27">
        <f>ROUND(ROUND(H381,2)*ROUND(G381,3),2)</f>
        <v>0</v>
      </c>
      <c r="J381" s="25" t="s">
        <v>55</v>
      </c>
      <c r="O381">
        <f>(I381*21)/100</f>
        <v>0</v>
      </c>
      <c r="P381" t="s">
        <v>27</v>
      </c>
    </row>
    <row r="382" spans="1:16" x14ac:dyDescent="0.2">
      <c r="A382" s="28" t="s">
        <v>56</v>
      </c>
      <c r="E382" s="29" t="s">
        <v>628</v>
      </c>
    </row>
    <row r="383" spans="1:16" x14ac:dyDescent="0.2">
      <c r="A383" s="30" t="s">
        <v>58</v>
      </c>
      <c r="E383" s="31" t="s">
        <v>629</v>
      </c>
    </row>
    <row r="384" spans="1:16" ht="51" x14ac:dyDescent="0.2">
      <c r="A384" t="s">
        <v>59</v>
      </c>
      <c r="E384" s="29" t="s">
        <v>630</v>
      </c>
    </row>
    <row r="385" spans="1:18" ht="12.75" customHeight="1" x14ac:dyDescent="0.2">
      <c r="A385" s="5" t="s">
        <v>47</v>
      </c>
      <c r="B385" s="5"/>
      <c r="C385" s="32" t="s">
        <v>87</v>
      </c>
      <c r="D385" s="5"/>
      <c r="E385" s="21" t="s">
        <v>631</v>
      </c>
      <c r="F385" s="5"/>
      <c r="G385" s="5"/>
      <c r="H385" s="5"/>
      <c r="I385" s="33">
        <f>0+Q385</f>
        <v>0</v>
      </c>
      <c r="J385" s="5"/>
      <c r="O385">
        <f>0+R385</f>
        <v>0</v>
      </c>
      <c r="Q385">
        <f>0+I386</f>
        <v>0</v>
      </c>
      <c r="R385">
        <f>0+O386</f>
        <v>0</v>
      </c>
    </row>
    <row r="386" spans="1:18" x14ac:dyDescent="0.2">
      <c r="A386" s="18" t="s">
        <v>50</v>
      </c>
      <c r="B386" s="23" t="s">
        <v>632</v>
      </c>
      <c r="C386" s="23" t="s">
        <v>633</v>
      </c>
      <c r="D386" s="18" t="s">
        <v>52</v>
      </c>
      <c r="E386" s="24" t="s">
        <v>634</v>
      </c>
      <c r="F386" s="25" t="s">
        <v>146</v>
      </c>
      <c r="G386" s="26">
        <v>2</v>
      </c>
      <c r="H386" s="27"/>
      <c r="I386" s="27">
        <f>ROUND(ROUND(H386,2)*ROUND(G386,3),2)</f>
        <v>0</v>
      </c>
      <c r="J386" s="25" t="s">
        <v>55</v>
      </c>
      <c r="O386">
        <f>(I386*21)/100</f>
        <v>0</v>
      </c>
      <c r="P386" t="s">
        <v>27</v>
      </c>
    </row>
    <row r="387" spans="1:18" ht="38.25" x14ac:dyDescent="0.2">
      <c r="A387" s="28" t="s">
        <v>56</v>
      </c>
      <c r="E387" s="29" t="s">
        <v>635</v>
      </c>
    </row>
    <row r="388" spans="1:18" x14ac:dyDescent="0.2">
      <c r="A388" s="30" t="s">
        <v>58</v>
      </c>
      <c r="E388" s="31" t="s">
        <v>52</v>
      </c>
    </row>
    <row r="389" spans="1:18" ht="255" x14ac:dyDescent="0.2">
      <c r="A389" t="s">
        <v>59</v>
      </c>
      <c r="E389" s="29" t="s">
        <v>636</v>
      </c>
    </row>
    <row r="390" spans="1:18" ht="12.75" customHeight="1" x14ac:dyDescent="0.2">
      <c r="A390" s="5" t="s">
        <v>47</v>
      </c>
      <c r="B390" s="5"/>
      <c r="C390" s="32" t="s">
        <v>42</v>
      </c>
      <c r="D390" s="5"/>
      <c r="E390" s="21" t="s">
        <v>164</v>
      </c>
      <c r="F390" s="5"/>
      <c r="G390" s="5"/>
      <c r="H390" s="5"/>
      <c r="I390" s="33">
        <f>0+Q390</f>
        <v>0</v>
      </c>
      <c r="J390" s="5"/>
      <c r="O390">
        <f>0+R390</f>
        <v>0</v>
      </c>
      <c r="Q390">
        <f>0+I391+I395+I399+I403+I407+I411+I415+I419+I423+I427+I431+I435+I439+I443+I447+I451+I455+I459+I463+I467+I471+I475</f>
        <v>0</v>
      </c>
      <c r="R390">
        <f>0+O391+O395+O399+O403+O407+O411+O415+O419+O423+O427+O431+O435+O439+O443+O447+O451+O455+O459+O463+O467+O471+O475</f>
        <v>0</v>
      </c>
    </row>
    <row r="391" spans="1:18" ht="25.5" x14ac:dyDescent="0.2">
      <c r="A391" s="18" t="s">
        <v>50</v>
      </c>
      <c r="B391" s="23" t="s">
        <v>637</v>
      </c>
      <c r="C391" s="23" t="s">
        <v>638</v>
      </c>
      <c r="D391" s="18" t="s">
        <v>52</v>
      </c>
      <c r="E391" s="24" t="s">
        <v>639</v>
      </c>
      <c r="F391" s="25" t="s">
        <v>146</v>
      </c>
      <c r="G391" s="26">
        <v>94.8</v>
      </c>
      <c r="H391" s="27"/>
      <c r="I391" s="27">
        <f>ROUND(ROUND(H391,2)*ROUND(G391,3),2)</f>
        <v>0</v>
      </c>
      <c r="J391" s="25" t="s">
        <v>55</v>
      </c>
      <c r="O391">
        <f>(I391*21)/100</f>
        <v>0</v>
      </c>
      <c r="P391" t="s">
        <v>27</v>
      </c>
    </row>
    <row r="392" spans="1:18" ht="63.75" x14ac:dyDescent="0.2">
      <c r="A392" s="28" t="s">
        <v>56</v>
      </c>
      <c r="E392" s="29" t="s">
        <v>640</v>
      </c>
    </row>
    <row r="393" spans="1:18" x14ac:dyDescent="0.2">
      <c r="A393" s="30" t="s">
        <v>58</v>
      </c>
      <c r="E393" s="31" t="s">
        <v>641</v>
      </c>
    </row>
    <row r="394" spans="1:18" ht="127.5" x14ac:dyDescent="0.2">
      <c r="A394" t="s">
        <v>59</v>
      </c>
      <c r="E394" s="29" t="s">
        <v>642</v>
      </c>
    </row>
    <row r="395" spans="1:18" x14ac:dyDescent="0.2">
      <c r="A395" s="18" t="s">
        <v>50</v>
      </c>
      <c r="B395" s="23" t="s">
        <v>643</v>
      </c>
      <c r="C395" s="23" t="s">
        <v>644</v>
      </c>
      <c r="D395" s="18" t="s">
        <v>52</v>
      </c>
      <c r="E395" s="24" t="s">
        <v>645</v>
      </c>
      <c r="F395" s="25" t="s">
        <v>146</v>
      </c>
      <c r="G395" s="26">
        <v>20</v>
      </c>
      <c r="H395" s="27"/>
      <c r="I395" s="27">
        <f>ROUND(ROUND(H395,2)*ROUND(G395,3),2)</f>
        <v>0</v>
      </c>
      <c r="J395" s="25" t="s">
        <v>55</v>
      </c>
      <c r="O395">
        <f>(I395*21)/100</f>
        <v>0</v>
      </c>
      <c r="P395" t="s">
        <v>27</v>
      </c>
    </row>
    <row r="396" spans="1:18" ht="102" x14ac:dyDescent="0.2">
      <c r="A396" s="28" t="s">
        <v>56</v>
      </c>
      <c r="E396" s="29" t="s">
        <v>646</v>
      </c>
    </row>
    <row r="397" spans="1:18" x14ac:dyDescent="0.2">
      <c r="A397" s="30" t="s">
        <v>58</v>
      </c>
      <c r="E397" s="31" t="s">
        <v>647</v>
      </c>
    </row>
    <row r="398" spans="1:18" ht="114.75" x14ac:dyDescent="0.2">
      <c r="A398" t="s">
        <v>59</v>
      </c>
      <c r="E398" s="29" t="s">
        <v>648</v>
      </c>
    </row>
    <row r="399" spans="1:18" ht="25.5" x14ac:dyDescent="0.2">
      <c r="A399" s="18" t="s">
        <v>50</v>
      </c>
      <c r="B399" s="23" t="s">
        <v>649</v>
      </c>
      <c r="C399" s="23" t="s">
        <v>650</v>
      </c>
      <c r="D399" s="18" t="s">
        <v>52</v>
      </c>
      <c r="E399" s="24" t="s">
        <v>651</v>
      </c>
      <c r="F399" s="25" t="s">
        <v>75</v>
      </c>
      <c r="G399" s="26">
        <v>8</v>
      </c>
      <c r="H399" s="27"/>
      <c r="I399" s="27">
        <f>ROUND(ROUND(H399,2)*ROUND(G399,3),2)</f>
        <v>0</v>
      </c>
      <c r="J399" s="25" t="s">
        <v>55</v>
      </c>
      <c r="O399">
        <f>(I399*21)/100</f>
        <v>0</v>
      </c>
      <c r="P399" t="s">
        <v>27</v>
      </c>
    </row>
    <row r="400" spans="1:18" ht="25.5" x14ac:dyDescent="0.2">
      <c r="A400" s="28" t="s">
        <v>56</v>
      </c>
      <c r="E400" s="29" t="s">
        <v>741</v>
      </c>
    </row>
    <row r="401" spans="1:16" x14ac:dyDescent="0.2">
      <c r="A401" s="30" t="s">
        <v>58</v>
      </c>
      <c r="E401" s="31" t="s">
        <v>652</v>
      </c>
    </row>
    <row r="402" spans="1:16" ht="51" x14ac:dyDescent="0.2">
      <c r="A402" t="s">
        <v>59</v>
      </c>
      <c r="E402" s="29" t="s">
        <v>653</v>
      </c>
    </row>
    <row r="403" spans="1:16" x14ac:dyDescent="0.2">
      <c r="A403" s="18" t="s">
        <v>50</v>
      </c>
      <c r="B403" s="23" t="s">
        <v>654</v>
      </c>
      <c r="C403" s="23" t="s">
        <v>655</v>
      </c>
      <c r="D403" s="18" t="s">
        <v>52</v>
      </c>
      <c r="E403" s="24" t="s">
        <v>656</v>
      </c>
      <c r="F403" s="25" t="s">
        <v>75</v>
      </c>
      <c r="G403" s="26">
        <v>7</v>
      </c>
      <c r="H403" s="27"/>
      <c r="I403" s="27">
        <f>ROUND(ROUND(H403,2)*ROUND(G403,3),2)</f>
        <v>0</v>
      </c>
      <c r="J403" s="25" t="s">
        <v>55</v>
      </c>
      <c r="O403">
        <f>(I403*21)/100</f>
        <v>0</v>
      </c>
      <c r="P403" t="s">
        <v>27</v>
      </c>
    </row>
    <row r="404" spans="1:16" ht="38.25" x14ac:dyDescent="0.2">
      <c r="A404" s="28" t="s">
        <v>56</v>
      </c>
      <c r="E404" s="29" t="s">
        <v>657</v>
      </c>
    </row>
    <row r="405" spans="1:16" x14ac:dyDescent="0.2">
      <c r="A405" s="30" t="s">
        <v>58</v>
      </c>
      <c r="E405" s="31" t="s">
        <v>52</v>
      </c>
    </row>
    <row r="406" spans="1:16" ht="38.25" x14ac:dyDescent="0.2">
      <c r="A406" t="s">
        <v>59</v>
      </c>
      <c r="E406" s="29" t="s">
        <v>658</v>
      </c>
    </row>
    <row r="407" spans="1:16" x14ac:dyDescent="0.2">
      <c r="A407" s="18" t="s">
        <v>50</v>
      </c>
      <c r="B407" s="23" t="s">
        <v>659</v>
      </c>
      <c r="C407" s="23" t="s">
        <v>660</v>
      </c>
      <c r="D407" s="18" t="s">
        <v>52</v>
      </c>
      <c r="E407" s="24" t="s">
        <v>661</v>
      </c>
      <c r="F407" s="25" t="s">
        <v>75</v>
      </c>
      <c r="G407" s="26">
        <v>4</v>
      </c>
      <c r="H407" s="27"/>
      <c r="I407" s="27">
        <f>ROUND(ROUND(H407,2)*ROUND(G407,3),2)</f>
        <v>0</v>
      </c>
      <c r="J407" s="25" t="s">
        <v>55</v>
      </c>
      <c r="O407">
        <f>(I407*21)/100</f>
        <v>0</v>
      </c>
      <c r="P407" t="s">
        <v>27</v>
      </c>
    </row>
    <row r="408" spans="1:16" ht="25.5" x14ac:dyDescent="0.2">
      <c r="A408" s="28" t="s">
        <v>56</v>
      </c>
      <c r="E408" s="29" t="s">
        <v>662</v>
      </c>
    </row>
    <row r="409" spans="1:16" x14ac:dyDescent="0.2">
      <c r="A409" s="30" t="s">
        <v>58</v>
      </c>
      <c r="E409" s="31" t="s">
        <v>52</v>
      </c>
    </row>
    <row r="410" spans="1:16" ht="25.5" x14ac:dyDescent="0.2">
      <c r="A410" t="s">
        <v>59</v>
      </c>
      <c r="E410" s="29" t="s">
        <v>663</v>
      </c>
    </row>
    <row r="411" spans="1:16" ht="25.5" x14ac:dyDescent="0.2">
      <c r="A411" s="18" t="s">
        <v>50</v>
      </c>
      <c r="B411" s="23" t="s">
        <v>664</v>
      </c>
      <c r="C411" s="23" t="s">
        <v>665</v>
      </c>
      <c r="D411" s="18" t="s">
        <v>52</v>
      </c>
      <c r="E411" s="24" t="s">
        <v>666</v>
      </c>
      <c r="F411" s="25" t="s">
        <v>75</v>
      </c>
      <c r="G411" s="26">
        <v>6</v>
      </c>
      <c r="H411" s="27"/>
      <c r="I411" s="27">
        <f>ROUND(ROUND(H411,2)*ROUND(G411,3),2)</f>
        <v>0</v>
      </c>
      <c r="J411" s="25" t="s">
        <v>55</v>
      </c>
      <c r="O411">
        <f>(I411*21)/100</f>
        <v>0</v>
      </c>
      <c r="P411" t="s">
        <v>27</v>
      </c>
    </row>
    <row r="412" spans="1:16" ht="51" x14ac:dyDescent="0.2">
      <c r="A412" s="28" t="s">
        <v>56</v>
      </c>
      <c r="E412" s="29" t="s">
        <v>667</v>
      </c>
    </row>
    <row r="413" spans="1:16" x14ac:dyDescent="0.2">
      <c r="A413" s="30" t="s">
        <v>58</v>
      </c>
      <c r="E413" s="31" t="s">
        <v>52</v>
      </c>
    </row>
    <row r="414" spans="1:16" ht="25.5" x14ac:dyDescent="0.2">
      <c r="A414" t="s">
        <v>59</v>
      </c>
      <c r="E414" s="29" t="s">
        <v>668</v>
      </c>
    </row>
    <row r="415" spans="1:16" x14ac:dyDescent="0.2">
      <c r="A415" s="18" t="s">
        <v>50</v>
      </c>
      <c r="B415" s="23" t="s">
        <v>669</v>
      </c>
      <c r="C415" s="23" t="s">
        <v>670</v>
      </c>
      <c r="D415" s="18" t="s">
        <v>52</v>
      </c>
      <c r="E415" s="24" t="s">
        <v>671</v>
      </c>
      <c r="F415" s="25" t="s">
        <v>75</v>
      </c>
      <c r="G415" s="26">
        <v>2</v>
      </c>
      <c r="H415" s="27"/>
      <c r="I415" s="27">
        <f>ROUND(ROUND(H415,2)*ROUND(G415,3),2)</f>
        <v>0</v>
      </c>
      <c r="J415" s="25" t="s">
        <v>55</v>
      </c>
      <c r="O415">
        <f>(I415*21)/100</f>
        <v>0</v>
      </c>
      <c r="P415" t="s">
        <v>27</v>
      </c>
    </row>
    <row r="416" spans="1:16" ht="25.5" x14ac:dyDescent="0.2">
      <c r="A416" s="28" t="s">
        <v>56</v>
      </c>
      <c r="E416" s="29" t="s">
        <v>672</v>
      </c>
    </row>
    <row r="417" spans="1:16" x14ac:dyDescent="0.2">
      <c r="A417" s="30" t="s">
        <v>58</v>
      </c>
      <c r="E417" s="31" t="s">
        <v>52</v>
      </c>
    </row>
    <row r="418" spans="1:16" ht="25.5" x14ac:dyDescent="0.2">
      <c r="A418" t="s">
        <v>59</v>
      </c>
      <c r="E418" s="29" t="s">
        <v>668</v>
      </c>
    </row>
    <row r="419" spans="1:16" x14ac:dyDescent="0.2">
      <c r="A419" s="18" t="s">
        <v>50</v>
      </c>
      <c r="B419" s="23" t="s">
        <v>673</v>
      </c>
      <c r="C419" s="23" t="s">
        <v>674</v>
      </c>
      <c r="D419" s="18" t="s">
        <v>52</v>
      </c>
      <c r="E419" s="24" t="s">
        <v>675</v>
      </c>
      <c r="F419" s="25" t="s">
        <v>75</v>
      </c>
      <c r="G419" s="26">
        <v>2</v>
      </c>
      <c r="H419" s="27"/>
      <c r="I419" s="27">
        <f>ROUND(ROUND(H419,2)*ROUND(G419,3),2)</f>
        <v>0</v>
      </c>
      <c r="J419" s="25" t="s">
        <v>55</v>
      </c>
      <c r="O419">
        <f>(I419*21)/100</f>
        <v>0</v>
      </c>
      <c r="P419" t="s">
        <v>27</v>
      </c>
    </row>
    <row r="420" spans="1:16" ht="25.5" x14ac:dyDescent="0.2">
      <c r="A420" s="28" t="s">
        <v>56</v>
      </c>
      <c r="E420" s="29" t="s">
        <v>676</v>
      </c>
    </row>
    <row r="421" spans="1:16" x14ac:dyDescent="0.2">
      <c r="A421" s="30" t="s">
        <v>58</v>
      </c>
      <c r="E421" s="31" t="s">
        <v>52</v>
      </c>
    </row>
    <row r="422" spans="1:16" ht="25.5" x14ac:dyDescent="0.2">
      <c r="A422" t="s">
        <v>59</v>
      </c>
      <c r="E422" s="29" t="s">
        <v>668</v>
      </c>
    </row>
    <row r="423" spans="1:16" x14ac:dyDescent="0.2">
      <c r="A423" s="18" t="s">
        <v>50</v>
      </c>
      <c r="B423" s="23" t="s">
        <v>677</v>
      </c>
      <c r="C423" s="23" t="s">
        <v>678</v>
      </c>
      <c r="D423" s="18" t="s">
        <v>52</v>
      </c>
      <c r="E423" s="24" t="s">
        <v>679</v>
      </c>
      <c r="F423" s="25" t="s">
        <v>146</v>
      </c>
      <c r="G423" s="26">
        <v>47.88</v>
      </c>
      <c r="H423" s="27"/>
      <c r="I423" s="27">
        <f>ROUND(ROUND(H423,2)*ROUND(G423,3),2)</f>
        <v>0</v>
      </c>
      <c r="J423" s="25" t="s">
        <v>55</v>
      </c>
      <c r="O423">
        <f>(I423*21)/100</f>
        <v>0</v>
      </c>
      <c r="P423" t="s">
        <v>27</v>
      </c>
    </row>
    <row r="424" spans="1:16" ht="25.5" x14ac:dyDescent="0.2">
      <c r="A424" s="28" t="s">
        <v>56</v>
      </c>
      <c r="E424" s="29" t="s">
        <v>680</v>
      </c>
    </row>
    <row r="425" spans="1:16" x14ac:dyDescent="0.2">
      <c r="A425" s="30" t="s">
        <v>58</v>
      </c>
      <c r="E425" s="31" t="s">
        <v>681</v>
      </c>
    </row>
    <row r="426" spans="1:16" ht="51" x14ac:dyDescent="0.2">
      <c r="A426" t="s">
        <v>59</v>
      </c>
      <c r="E426" s="29" t="s">
        <v>682</v>
      </c>
    </row>
    <row r="427" spans="1:16" x14ac:dyDescent="0.2">
      <c r="A427" s="18" t="s">
        <v>50</v>
      </c>
      <c r="B427" s="23" t="s">
        <v>683</v>
      </c>
      <c r="C427" s="23" t="s">
        <v>684</v>
      </c>
      <c r="D427" s="18" t="s">
        <v>52</v>
      </c>
      <c r="E427" s="24" t="s">
        <v>685</v>
      </c>
      <c r="F427" s="25" t="s">
        <v>146</v>
      </c>
      <c r="G427" s="26">
        <v>4</v>
      </c>
      <c r="H427" s="27"/>
      <c r="I427" s="27">
        <f>ROUND(ROUND(H427,2)*ROUND(G427,3),2)</f>
        <v>0</v>
      </c>
      <c r="J427" s="25" t="s">
        <v>55</v>
      </c>
      <c r="O427">
        <f>(I427*21)/100</f>
        <v>0</v>
      </c>
      <c r="P427" t="s">
        <v>27</v>
      </c>
    </row>
    <row r="428" spans="1:16" x14ac:dyDescent="0.2">
      <c r="A428" s="28" t="s">
        <v>56</v>
      </c>
      <c r="E428" s="29" t="s">
        <v>686</v>
      </c>
    </row>
    <row r="429" spans="1:16" x14ac:dyDescent="0.2">
      <c r="A429" s="30" t="s">
        <v>58</v>
      </c>
      <c r="E429" s="31" t="s">
        <v>687</v>
      </c>
    </row>
    <row r="430" spans="1:16" ht="51" x14ac:dyDescent="0.2">
      <c r="A430" t="s">
        <v>59</v>
      </c>
      <c r="E430" s="29" t="s">
        <v>682</v>
      </c>
    </row>
    <row r="431" spans="1:16" x14ac:dyDescent="0.2">
      <c r="A431" s="18" t="s">
        <v>50</v>
      </c>
      <c r="B431" s="23" t="s">
        <v>688</v>
      </c>
      <c r="C431" s="23" t="s">
        <v>689</v>
      </c>
      <c r="D431" s="18" t="s">
        <v>153</v>
      </c>
      <c r="E431" s="24" t="s">
        <v>690</v>
      </c>
      <c r="F431" s="25" t="s">
        <v>146</v>
      </c>
      <c r="G431" s="26">
        <v>13.22</v>
      </c>
      <c r="H431" s="27"/>
      <c r="I431" s="27">
        <f>ROUND(ROUND(H431,2)*ROUND(G431,3),2)</f>
        <v>0</v>
      </c>
      <c r="J431" s="25" t="s">
        <v>55</v>
      </c>
      <c r="O431">
        <f>(I431*21)/100</f>
        <v>0</v>
      </c>
      <c r="P431" t="s">
        <v>27</v>
      </c>
    </row>
    <row r="432" spans="1:16" x14ac:dyDescent="0.2">
      <c r="A432" s="28" t="s">
        <v>56</v>
      </c>
      <c r="E432" s="29" t="s">
        <v>691</v>
      </c>
    </row>
    <row r="433" spans="1:16" x14ac:dyDescent="0.2">
      <c r="A433" s="30" t="s">
        <v>58</v>
      </c>
      <c r="E433" s="31" t="s">
        <v>692</v>
      </c>
    </row>
    <row r="434" spans="1:16" ht="25.5" x14ac:dyDescent="0.2">
      <c r="A434" t="s">
        <v>59</v>
      </c>
      <c r="E434" s="29" t="s">
        <v>693</v>
      </c>
    </row>
    <row r="435" spans="1:16" x14ac:dyDescent="0.2">
      <c r="A435" s="18" t="s">
        <v>50</v>
      </c>
      <c r="B435" s="23" t="s">
        <v>694</v>
      </c>
      <c r="C435" s="23" t="s">
        <v>689</v>
      </c>
      <c r="D435" s="18" t="s">
        <v>158</v>
      </c>
      <c r="E435" s="24" t="s">
        <v>690</v>
      </c>
      <c r="F435" s="25" t="s">
        <v>146</v>
      </c>
      <c r="G435" s="26">
        <v>9</v>
      </c>
      <c r="H435" s="27"/>
      <c r="I435" s="27">
        <f>ROUND(ROUND(H435,2)*ROUND(G435,3),2)</f>
        <v>0</v>
      </c>
      <c r="J435" s="25" t="s">
        <v>55</v>
      </c>
      <c r="O435">
        <f>(I435*21)/100</f>
        <v>0</v>
      </c>
      <c r="P435" t="s">
        <v>27</v>
      </c>
    </row>
    <row r="436" spans="1:16" x14ac:dyDescent="0.2">
      <c r="A436" s="28" t="s">
        <v>56</v>
      </c>
      <c r="E436" s="29" t="s">
        <v>695</v>
      </c>
    </row>
    <row r="437" spans="1:16" x14ac:dyDescent="0.2">
      <c r="A437" s="30" t="s">
        <v>58</v>
      </c>
      <c r="E437" s="31" t="s">
        <v>696</v>
      </c>
    </row>
    <row r="438" spans="1:16" ht="25.5" x14ac:dyDescent="0.2">
      <c r="A438" t="s">
        <v>59</v>
      </c>
      <c r="E438" s="29" t="s">
        <v>693</v>
      </c>
    </row>
    <row r="439" spans="1:16" x14ac:dyDescent="0.2">
      <c r="A439" s="18" t="s">
        <v>50</v>
      </c>
      <c r="B439" s="23" t="s">
        <v>697</v>
      </c>
      <c r="C439" s="23" t="s">
        <v>698</v>
      </c>
      <c r="D439" s="18" t="s">
        <v>52</v>
      </c>
      <c r="E439" s="24" t="s">
        <v>699</v>
      </c>
      <c r="F439" s="25" t="s">
        <v>181</v>
      </c>
      <c r="G439" s="26">
        <v>16.576000000000001</v>
      </c>
      <c r="H439" s="27"/>
      <c r="I439" s="27">
        <f>ROUND(ROUND(H439,2)*ROUND(G439,3),2)</f>
        <v>0</v>
      </c>
      <c r="J439" s="25" t="s">
        <v>55</v>
      </c>
      <c r="O439">
        <f>(I439*21)/100</f>
        <v>0</v>
      </c>
      <c r="P439" t="s">
        <v>27</v>
      </c>
    </row>
    <row r="440" spans="1:16" x14ac:dyDescent="0.2">
      <c r="A440" s="28" t="s">
        <v>56</v>
      </c>
      <c r="E440" s="29" t="s">
        <v>700</v>
      </c>
    </row>
    <row r="441" spans="1:16" x14ac:dyDescent="0.2">
      <c r="A441" s="30" t="s">
        <v>58</v>
      </c>
      <c r="E441" s="31" t="s">
        <v>701</v>
      </c>
    </row>
    <row r="442" spans="1:16" ht="25.5" x14ac:dyDescent="0.2">
      <c r="A442" t="s">
        <v>59</v>
      </c>
      <c r="E442" s="29" t="s">
        <v>702</v>
      </c>
    </row>
    <row r="443" spans="1:16" x14ac:dyDescent="0.2">
      <c r="A443" s="18" t="s">
        <v>50</v>
      </c>
      <c r="B443" s="23" t="s">
        <v>703</v>
      </c>
      <c r="C443" s="23" t="s">
        <v>704</v>
      </c>
      <c r="D443" s="18" t="s">
        <v>153</v>
      </c>
      <c r="E443" s="24" t="s">
        <v>705</v>
      </c>
      <c r="F443" s="25" t="s">
        <v>146</v>
      </c>
      <c r="G443" s="26">
        <v>9</v>
      </c>
      <c r="H443" s="27"/>
      <c r="I443" s="27">
        <f>ROUND(ROUND(H443,2)*ROUND(G443,3),2)</f>
        <v>0</v>
      </c>
      <c r="J443" s="25" t="s">
        <v>55</v>
      </c>
      <c r="O443">
        <f>(I443*21)/100</f>
        <v>0</v>
      </c>
      <c r="P443" t="s">
        <v>27</v>
      </c>
    </row>
    <row r="444" spans="1:16" x14ac:dyDescent="0.2">
      <c r="A444" s="28" t="s">
        <v>56</v>
      </c>
      <c r="E444" s="29" t="s">
        <v>695</v>
      </c>
    </row>
    <row r="445" spans="1:16" x14ac:dyDescent="0.2">
      <c r="A445" s="30" t="s">
        <v>58</v>
      </c>
      <c r="E445" s="31" t="s">
        <v>696</v>
      </c>
    </row>
    <row r="446" spans="1:16" ht="38.25" x14ac:dyDescent="0.2">
      <c r="A446" t="s">
        <v>59</v>
      </c>
      <c r="E446" s="29" t="s">
        <v>706</v>
      </c>
    </row>
    <row r="447" spans="1:16" x14ac:dyDescent="0.2">
      <c r="A447" s="18" t="s">
        <v>50</v>
      </c>
      <c r="B447" s="23" t="s">
        <v>707</v>
      </c>
      <c r="C447" s="23" t="s">
        <v>704</v>
      </c>
      <c r="D447" s="18" t="s">
        <v>158</v>
      </c>
      <c r="E447" s="24" t="s">
        <v>705</v>
      </c>
      <c r="F447" s="25" t="s">
        <v>146</v>
      </c>
      <c r="G447" s="26">
        <v>13.22</v>
      </c>
      <c r="H447" s="27"/>
      <c r="I447" s="27">
        <f>ROUND(ROUND(H447,2)*ROUND(G447,3),2)</f>
        <v>0</v>
      </c>
      <c r="J447" s="25" t="s">
        <v>55</v>
      </c>
      <c r="O447">
        <f>(I447*21)/100</f>
        <v>0</v>
      </c>
      <c r="P447" t="s">
        <v>27</v>
      </c>
    </row>
    <row r="448" spans="1:16" x14ac:dyDescent="0.2">
      <c r="A448" s="28" t="s">
        <v>56</v>
      </c>
      <c r="E448" s="29" t="s">
        <v>708</v>
      </c>
    </row>
    <row r="449" spans="1:16" x14ac:dyDescent="0.2">
      <c r="A449" s="30" t="s">
        <v>58</v>
      </c>
      <c r="E449" s="31" t="s">
        <v>692</v>
      </c>
    </row>
    <row r="450" spans="1:16" ht="38.25" x14ac:dyDescent="0.2">
      <c r="A450" t="s">
        <v>59</v>
      </c>
      <c r="E450" s="29" t="s">
        <v>706</v>
      </c>
    </row>
    <row r="451" spans="1:16" x14ac:dyDescent="0.2">
      <c r="A451" s="18" t="s">
        <v>50</v>
      </c>
      <c r="B451" s="23" t="s">
        <v>709</v>
      </c>
      <c r="C451" s="23" t="s">
        <v>704</v>
      </c>
      <c r="D451" s="18" t="s">
        <v>278</v>
      </c>
      <c r="E451" s="24" t="s">
        <v>705</v>
      </c>
      <c r="F451" s="25" t="s">
        <v>146</v>
      </c>
      <c r="G451" s="26">
        <v>34.200000000000003</v>
      </c>
      <c r="H451" s="27"/>
      <c r="I451" s="27">
        <f>ROUND(ROUND(H451,2)*ROUND(G451,3),2)</f>
        <v>0</v>
      </c>
      <c r="J451" s="25" t="s">
        <v>55</v>
      </c>
      <c r="O451">
        <f>(I451*21)/100</f>
        <v>0</v>
      </c>
      <c r="P451" t="s">
        <v>27</v>
      </c>
    </row>
    <row r="452" spans="1:16" x14ac:dyDescent="0.2">
      <c r="A452" s="28" t="s">
        <v>56</v>
      </c>
      <c r="E452" s="29" t="s">
        <v>710</v>
      </c>
    </row>
    <row r="453" spans="1:16" x14ac:dyDescent="0.2">
      <c r="A453" s="30" t="s">
        <v>58</v>
      </c>
      <c r="E453" s="31" t="s">
        <v>711</v>
      </c>
    </row>
    <row r="454" spans="1:16" ht="38.25" x14ac:dyDescent="0.2">
      <c r="A454" t="s">
        <v>59</v>
      </c>
      <c r="E454" s="29" t="s">
        <v>706</v>
      </c>
    </row>
    <row r="455" spans="1:16" x14ac:dyDescent="0.2">
      <c r="A455" s="18" t="s">
        <v>50</v>
      </c>
      <c r="B455" s="23" t="s">
        <v>712</v>
      </c>
      <c r="C455" s="23" t="s">
        <v>713</v>
      </c>
      <c r="D455" s="18" t="s">
        <v>52</v>
      </c>
      <c r="E455" s="24" t="s">
        <v>714</v>
      </c>
      <c r="F455" s="25" t="s">
        <v>146</v>
      </c>
      <c r="G455" s="26">
        <v>13.22</v>
      </c>
      <c r="H455" s="27"/>
      <c r="I455" s="27">
        <f>ROUND(ROUND(H455,2)*ROUND(G455,3),2)</f>
        <v>0</v>
      </c>
      <c r="J455" s="25" t="s">
        <v>55</v>
      </c>
      <c r="O455">
        <f>(I455*21)/100</f>
        <v>0</v>
      </c>
      <c r="P455" t="s">
        <v>27</v>
      </c>
    </row>
    <row r="456" spans="1:16" x14ac:dyDescent="0.2">
      <c r="A456" s="28" t="s">
        <v>56</v>
      </c>
      <c r="E456" s="29" t="s">
        <v>715</v>
      </c>
    </row>
    <row r="457" spans="1:16" x14ac:dyDescent="0.2">
      <c r="A457" s="30" t="s">
        <v>58</v>
      </c>
      <c r="E457" s="31" t="s">
        <v>692</v>
      </c>
    </row>
    <row r="458" spans="1:16" ht="38.25" x14ac:dyDescent="0.2">
      <c r="A458" t="s">
        <v>59</v>
      </c>
      <c r="E458" s="29" t="s">
        <v>716</v>
      </c>
    </row>
    <row r="459" spans="1:16" ht="25.5" x14ac:dyDescent="0.2">
      <c r="A459" s="18" t="s">
        <v>50</v>
      </c>
      <c r="B459" s="23" t="s">
        <v>717</v>
      </c>
      <c r="C459" s="23" t="s">
        <v>718</v>
      </c>
      <c r="D459" s="18" t="s">
        <v>52</v>
      </c>
      <c r="E459" s="24" t="s">
        <v>719</v>
      </c>
      <c r="F459" s="25" t="s">
        <v>146</v>
      </c>
      <c r="G459" s="26">
        <v>7.24</v>
      </c>
      <c r="H459" s="27"/>
      <c r="I459" s="27">
        <f>ROUND(ROUND(H459,2)*ROUND(G459,3),2)</f>
        <v>0</v>
      </c>
      <c r="J459" s="25" t="s">
        <v>55</v>
      </c>
      <c r="O459">
        <f>(I459*21)/100</f>
        <v>0</v>
      </c>
      <c r="P459" t="s">
        <v>27</v>
      </c>
    </row>
    <row r="460" spans="1:16" x14ac:dyDescent="0.2">
      <c r="A460" s="28" t="s">
        <v>56</v>
      </c>
      <c r="E460" s="29" t="s">
        <v>720</v>
      </c>
    </row>
    <row r="461" spans="1:16" x14ac:dyDescent="0.2">
      <c r="A461" s="30" t="s">
        <v>58</v>
      </c>
      <c r="E461" s="31" t="s">
        <v>721</v>
      </c>
    </row>
    <row r="462" spans="1:16" ht="38.25" x14ac:dyDescent="0.2">
      <c r="A462" t="s">
        <v>59</v>
      </c>
      <c r="E462" s="29" t="s">
        <v>706</v>
      </c>
    </row>
    <row r="463" spans="1:16" x14ac:dyDescent="0.2">
      <c r="A463" s="18" t="s">
        <v>50</v>
      </c>
      <c r="B463" s="23" t="s">
        <v>722</v>
      </c>
      <c r="C463" s="23" t="s">
        <v>723</v>
      </c>
      <c r="D463" s="18" t="s">
        <v>153</v>
      </c>
      <c r="E463" s="24" t="s">
        <v>724</v>
      </c>
      <c r="F463" s="25" t="s">
        <v>181</v>
      </c>
      <c r="G463" s="26">
        <v>13.22</v>
      </c>
      <c r="H463" s="27"/>
      <c r="I463" s="27">
        <f>ROUND(ROUND(H463,2)*ROUND(G463,3),2)</f>
        <v>0</v>
      </c>
      <c r="J463" s="25" t="s">
        <v>55</v>
      </c>
      <c r="O463">
        <f>(I463*21)/100</f>
        <v>0</v>
      </c>
      <c r="P463" t="s">
        <v>27</v>
      </c>
    </row>
    <row r="464" spans="1:16" x14ac:dyDescent="0.2">
      <c r="A464" s="28" t="s">
        <v>56</v>
      </c>
      <c r="E464" s="29" t="s">
        <v>725</v>
      </c>
    </row>
    <row r="465" spans="1:16" x14ac:dyDescent="0.2">
      <c r="A465" s="30" t="s">
        <v>58</v>
      </c>
      <c r="E465" s="31" t="s">
        <v>726</v>
      </c>
    </row>
    <row r="466" spans="1:16" ht="25.5" x14ac:dyDescent="0.2">
      <c r="A466" t="s">
        <v>59</v>
      </c>
      <c r="E466" s="29" t="s">
        <v>727</v>
      </c>
    </row>
    <row r="467" spans="1:16" x14ac:dyDescent="0.2">
      <c r="A467" s="18" t="s">
        <v>50</v>
      </c>
      <c r="B467" s="23" t="s">
        <v>728</v>
      </c>
      <c r="C467" s="23" t="s">
        <v>723</v>
      </c>
      <c r="D467" s="18" t="s">
        <v>158</v>
      </c>
      <c r="E467" s="24" t="s">
        <v>724</v>
      </c>
      <c r="F467" s="25" t="s">
        <v>181</v>
      </c>
      <c r="G467" s="26">
        <v>29.2</v>
      </c>
      <c r="H467" s="27"/>
      <c r="I467" s="27">
        <f>ROUND(ROUND(H467,2)*ROUND(G467,3),2)</f>
        <v>0</v>
      </c>
      <c r="J467" s="25" t="s">
        <v>55</v>
      </c>
      <c r="O467">
        <f>(I467*21)/100</f>
        <v>0</v>
      </c>
      <c r="P467" t="s">
        <v>27</v>
      </c>
    </row>
    <row r="468" spans="1:16" ht="25.5" x14ac:dyDescent="0.2">
      <c r="A468" s="28" t="s">
        <v>56</v>
      </c>
      <c r="E468" s="29" t="s">
        <v>729</v>
      </c>
    </row>
    <row r="469" spans="1:16" x14ac:dyDescent="0.2">
      <c r="A469" s="30" t="s">
        <v>58</v>
      </c>
      <c r="E469" s="31" t="s">
        <v>730</v>
      </c>
    </row>
    <row r="470" spans="1:16" ht="25.5" x14ac:dyDescent="0.2">
      <c r="A470" t="s">
        <v>59</v>
      </c>
      <c r="E470" s="29" t="s">
        <v>727</v>
      </c>
    </row>
    <row r="471" spans="1:16" x14ac:dyDescent="0.2">
      <c r="A471" s="18" t="s">
        <v>50</v>
      </c>
      <c r="B471" s="23" t="s">
        <v>731</v>
      </c>
      <c r="C471" s="23" t="s">
        <v>732</v>
      </c>
      <c r="D471" s="18" t="s">
        <v>52</v>
      </c>
      <c r="E471" s="24" t="s">
        <v>733</v>
      </c>
      <c r="F471" s="25" t="s">
        <v>75</v>
      </c>
      <c r="G471" s="26">
        <v>1</v>
      </c>
      <c r="H471" s="27"/>
      <c r="I471" s="27">
        <f>ROUND(ROUND(H471,2)*ROUND(G471,3),2)</f>
        <v>0</v>
      </c>
      <c r="J471" s="25" t="s">
        <v>55</v>
      </c>
      <c r="O471">
        <f>(I471*21)/100</f>
        <v>0</v>
      </c>
      <c r="P471" t="s">
        <v>27</v>
      </c>
    </row>
    <row r="472" spans="1:16" x14ac:dyDescent="0.2">
      <c r="A472" s="28" t="s">
        <v>56</v>
      </c>
      <c r="E472" s="29" t="s">
        <v>734</v>
      </c>
    </row>
    <row r="473" spans="1:16" x14ac:dyDescent="0.2">
      <c r="A473" s="30" t="s">
        <v>58</v>
      </c>
      <c r="E473" s="31" t="s">
        <v>52</v>
      </c>
    </row>
    <row r="474" spans="1:16" ht="369.75" x14ac:dyDescent="0.2">
      <c r="A474" t="s">
        <v>59</v>
      </c>
      <c r="E474" s="29" t="s">
        <v>451</v>
      </c>
    </row>
    <row r="475" spans="1:16" x14ac:dyDescent="0.2">
      <c r="A475" s="18" t="s">
        <v>50</v>
      </c>
      <c r="B475" s="23" t="s">
        <v>735</v>
      </c>
      <c r="C475" s="23" t="s">
        <v>736</v>
      </c>
      <c r="D475" s="18" t="s">
        <v>52</v>
      </c>
      <c r="E475" s="24" t="s">
        <v>737</v>
      </c>
      <c r="F475" s="25" t="s">
        <v>146</v>
      </c>
      <c r="G475" s="26">
        <v>11.8</v>
      </c>
      <c r="H475" s="27"/>
      <c r="I475" s="27">
        <f>ROUND(ROUND(H475,2)*ROUND(G475,3),2)</f>
        <v>0</v>
      </c>
      <c r="J475" s="25" t="s">
        <v>55</v>
      </c>
      <c r="O475">
        <f>(I475*21)/100</f>
        <v>0</v>
      </c>
      <c r="P475" t="s">
        <v>27</v>
      </c>
    </row>
    <row r="476" spans="1:16" x14ac:dyDescent="0.2">
      <c r="A476" s="28" t="s">
        <v>56</v>
      </c>
      <c r="E476" s="29" t="s">
        <v>738</v>
      </c>
    </row>
    <row r="477" spans="1:16" x14ac:dyDescent="0.2">
      <c r="A477" s="30" t="s">
        <v>58</v>
      </c>
      <c r="E477" s="31" t="s">
        <v>739</v>
      </c>
    </row>
    <row r="478" spans="1:16" ht="409.5" x14ac:dyDescent="0.2">
      <c r="A478" t="s">
        <v>59</v>
      </c>
      <c r="E478" s="29" t="s">
        <v>740</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39370078740157499" right="0.39370078740157499" top="0.59055118110236204" bottom="0.59055118110236204" header="0.39370078740157499" footer="0.39370078740157499"/>
  <pageSetup paperSize="9" scale="62" fitToHeight="0" orientation="portrait" cellComments="atEnd"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Rekapitulace</vt:lpstr>
      <vt:lpstr>000_1</vt:lpstr>
      <vt:lpstr>001_1</vt:lpstr>
      <vt:lpstr>201_1</vt:lpstr>
      <vt:lpstr>'000_1'!Názvy_tisku</vt:lpstr>
      <vt:lpstr>'001_1'!Názvy_tisku</vt:lpstr>
      <vt:lpstr>'201_1'!Názvy_tisku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Koudelka Pavel</dc:creator>
  <cp:keywords/>
  <dc:description/>
  <cp:lastModifiedBy>Koudelka Pavel</cp:lastModifiedBy>
  <dcterms:created xsi:type="dcterms:W3CDTF">2022-05-11T14:28:28Z</dcterms:created>
  <dcterms:modified xsi:type="dcterms:W3CDTF">2022-05-12T06:54:43Z</dcterms:modified>
  <cp:category/>
  <cp:contentStatus/>
</cp:coreProperties>
</file>