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</sheets>
  <definedNames>
    <definedName name="_xlnm.Print_Area" localSheetId="0">'Rekapitulace stavby'!$D$4:$AO$76,'Rekapitulace stavby'!$C$82:$AQ$96</definedName>
    <definedName name="_xlnm._FilterDatabase" localSheetId="1" hidden="1">'01 - Stavební část'!$C$132:$K$434</definedName>
    <definedName name="_xlnm.Print_Area" localSheetId="1">'01 - Stavební část'!$C$4:$J$76,'01 - Stavební část'!$C$82:$J$114,'01 - Stavební část'!$C$120:$K$434</definedName>
    <definedName name="_xlnm.Print_Titles" localSheetId="0">'Rekapitulace stavby'!$92:$92</definedName>
    <definedName name="_xlnm.Print_Titles" localSheetId="1">'01 - Stavební část'!$132:$132</definedName>
  </definedNames>
  <calcPr fullCalcOnLoad="1"/>
</workbook>
</file>

<file path=xl/sharedStrings.xml><?xml version="1.0" encoding="utf-8"?>
<sst xmlns="http://schemas.openxmlformats.org/spreadsheetml/2006/main" count="3638" uniqueCount="697">
  <si>
    <t>Export Komplet</t>
  </si>
  <si>
    <t/>
  </si>
  <si>
    <t>2.0</t>
  </si>
  <si>
    <t>ZAMOK</t>
  </si>
  <si>
    <t>False</t>
  </si>
  <si>
    <t>{99320510-3508-4263-973c-3e7813f289ca}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</si>
  <si>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</si>
  <si>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</si>
  <si>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</si>
  <si>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</si>
  <si>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</si>
  <si>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</si>
  <si>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</si>
  <si>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</si>
  <si>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2023-04-04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</si>
  <si>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</si>
  <si>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</si>
  <si>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Gymnázium Jihlava – Rekonstrukce laboratoře chemie</t>
  </si>
  <si>
    <t>KSO:</t>
  </si>
  <si>
    <t>CC-CZ:</t>
  </si>
  <si>
    <t>Místo:</t>
  </si>
  <si>
    <t>Jihlava</t>
  </si>
  <si>
    <t>Datum:</t>
  </si>
  <si>
    <t>24. 4. 2023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</si>
  <si>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</si>
  <si>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</si>
  <si>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</si>
  <si>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</si>
  <si>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</si>
  <si>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</si>
  <si>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</si>
  <si>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ARTPROJEKT JIHLAVA spol. s r.o. Tomáš Dohnal</t>
  </si>
  <si>
    <t>True</t>
  </si>
  <si>
    <t>1</t>
  </si>
  <si>
    <t>Zpracovatel:</t>
  </si>
  <si>
    <t>Martin Lang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</si>
  <si>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</si>
  <si>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</si>
  <si>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</si>
  <si>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</si>
  <si>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</si>
  <si>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</si>
  <si>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</si>
  <si>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</si>
  <si>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</si>
  <si>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</si>
  <si>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</si>
  <si>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</si>
  <si>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</si>
  <si>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</si>
  <si>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</si>
  <si>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</si>
  <si>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</si>
  <si>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</si>
  <si>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</si>
  <si>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</si>
  <si>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</si>
  <si>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</si>
  <si>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</si>
  <si>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</si>
  <si>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</si>
  <si>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</si>
  <si>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</si>
  <si>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</si>
  <si>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</si>
  <si>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</si>
  <si>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</si>
  <si>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</si>
  <si>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</si>
  <si>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</si>
  <si>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</si>
  <si>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</si>
  <si>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</si>
  <si>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</si>
  <si>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</si>
  <si>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</si>
  <si>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</si>
  <si>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</si>
  <si>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</si>
  <si>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</si>
  <si>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</si>
  <si>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</si>
  <si>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</si>
  <si>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</si>
  <si>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</si>
  <si>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{99bd7dda-a0cb-40d6-8d7b-5f734e6a4d0c}</t>
  </si>
  <si>
    <t>2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</si>
  <si>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</si>
  <si>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</si>
  <si>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</si>
  <si>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</si>
  <si>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</si>
  <si>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</si>
  <si>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</si>
  <si>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</si>
  <si>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</si>
  <si>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</si>
  <si>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</si>
  <si>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</si>
  <si>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</si>
  <si>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</si>
  <si>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</si>
  <si>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</si>
  <si>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</si>
  <si>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</si>
  <si>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</si>
  <si>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</si>
  <si>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</si>
  <si>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</si>
  <si>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</si>
  <si>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</si>
  <si>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 xml:space="preserve">    792 - Vnitřní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</si>
  <si>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</si>
  <si>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</si>
  <si>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</si>
  <si>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</si>
  <si>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</si>
  <si>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</si>
  <si>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</si>
  <si>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</si>
  <si>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</si>
  <si>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</si>
  <si>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</si>
  <si>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</si>
  <si>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</si>
  <si>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</si>
  <si>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</si>
  <si>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</si>
  <si>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</si>
  <si>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</si>
  <si>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</si>
  <si>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310237241</t>
  </si>
  <si>
    <t>Zazdívka otvorů ve zdivu nadzákladovém cihlami pálenými plochy přes 0,09 m2 do 0,25 m2, ve zdi tl. do 300 mm</t>
  </si>
  <si>
    <t>kus</t>
  </si>
  <si>
    <t>CS ÚRS 2023 01</t>
  </si>
  <si>
    <t>4</t>
  </si>
  <si>
    <t>-431255806</t>
  </si>
  <si>
    <t>VV</t>
  </si>
  <si>
    <t>Součet</t>
  </si>
  <si>
    <t>310237271</t>
  </si>
  <si>
    <t>Zazdívka otvorů ve zdivu nadzákladovém cihlami pálenými plochy přes 0,09 m2 do 0,25 m2, ve zdi tl. přes 600 do 750 mm</t>
  </si>
  <si>
    <t>1433485532</t>
  </si>
  <si>
    <t>310239211</t>
  </si>
  <si>
    <t>Zazdívka otvorů ve zdivu nadzákladovém cihlami pálenými plochy přes 1 m2 do 4 m2 na maltu vápenocementovou</t>
  </si>
  <si>
    <t>m3</t>
  </si>
  <si>
    <t>-2113851718</t>
  </si>
  <si>
    <t>0,30*(1,08*2,35+0,90*2,05)</t>
  </si>
  <si>
    <t>6</t>
  </si>
  <si>
    <t>Úpravy povrchů, podlahy a osazování výplní</t>
  </si>
  <si>
    <t>611321131</t>
  </si>
  <si>
    <t>Potažení vnitřních ploch vápenocementovým štukem tloušťky do 3 mm vodorovných konstrukcí stropů rovných</t>
  </si>
  <si>
    <t>m2</t>
  </si>
  <si>
    <t>1558160626</t>
  </si>
  <si>
    <t>10,20+29,05</t>
  </si>
  <si>
    <t>5</t>
  </si>
  <si>
    <t>612135011</t>
  </si>
  <si>
    <t>Vyrovnání nerovností podkladu vnitřních omítaných ploch tmelem, tloušťky do 2 mm stěn</t>
  </si>
  <si>
    <t>-1339778096</t>
  </si>
  <si>
    <t>pod vinyl</t>
  </si>
  <si>
    <t>"101" 2*(8,73+5,90+0,40+0,15)*2,50-0,90*1,97-0,80*1,97-3*1,15*1,60+3*2*0,50*1,60</t>
  </si>
  <si>
    <t>612142001</t>
  </si>
  <si>
    <t>Potažení vnitřních ploch pletivem v ploše nebo pruzích, na plném podkladu sklovláknitým vtlačením do tmelu stěn</t>
  </si>
  <si>
    <t>-2058341742</t>
  </si>
  <si>
    <t>7</t>
  </si>
  <si>
    <t>612321131</t>
  </si>
  <si>
    <t>Potažení vnitřních ploch vápenocementovým štukem tloušťky do 3 mm svislých konstrukcí stěn</t>
  </si>
  <si>
    <t>679455741</t>
  </si>
  <si>
    <t>"101" 2*(8,73+5,90+0,40+0,15)*1,50-3*1,15*0,80+3*0,50*(1,15+2*0,80)</t>
  </si>
  <si>
    <t>"102" 2*(3,03+3,32)*4,00-2*0,80*1,97</t>
  </si>
  <si>
    <t>"103" 2*(6,71+5,90)*4,00-2*0,80*1,97-2*1,15*2,40+2*0,50*(1,15+2*3,30)</t>
  </si>
  <si>
    <t>8</t>
  </si>
  <si>
    <t>612325222</t>
  </si>
  <si>
    <t>Vápenocementová omítka jednotlivých malých ploch štuková na stěnách, plochy jednotlivě přes 0,09 do 0,25 m2</t>
  </si>
  <si>
    <t>1783192018</t>
  </si>
  <si>
    <t>9</t>
  </si>
  <si>
    <t>612325225</t>
  </si>
  <si>
    <t>Vápenocementová omítka jednotlivých malých ploch štuková na stěnách, plochy jednotlivě přes 1,0 do 4 m2</t>
  </si>
  <si>
    <t>-691502203</t>
  </si>
  <si>
    <t>10</t>
  </si>
  <si>
    <t>612325302</t>
  </si>
  <si>
    <t>Vápenocementová omítka ostění nebo nadpraží štuková</t>
  </si>
  <si>
    <t>-257833169</t>
  </si>
  <si>
    <t>0,20*(0,90+2*2,05)+0,20*(0,90+2*2,25)</t>
  </si>
  <si>
    <t>0,325*(1,08+2*2,35)+0,20*(1,08+2*2,55)</t>
  </si>
  <si>
    <t>0,50*(0,89+2*2,05)+0,20*(0,89+2*2,25)*2</t>
  </si>
  <si>
    <t>0,15*(0,90+2*2,15)*2+0,15*(0,80+2*2,15)*2*2</t>
  </si>
  <si>
    <t>11</t>
  </si>
  <si>
    <t>622321141</t>
  </si>
  <si>
    <t>Omítka vápenocementová vnějších ploch nanášená ručně dvouvrstvá, tloušťky jádrové omítky do 15 mm a tloušťky štuku do 3 mm štuková stěn</t>
  </si>
  <si>
    <t>892390795</t>
  </si>
  <si>
    <t>zaomítání zazdívky VZT prostupu</t>
  </si>
  <si>
    <t>2*2,00</t>
  </si>
  <si>
    <t>12</t>
  </si>
  <si>
    <t>631312141</t>
  </si>
  <si>
    <t>Doplnění dosavadních mazanin prostým betonem s dodáním hmot, bez potěru, plochy jednotlivě rýh v dosavadních mazaninách</t>
  </si>
  <si>
    <t>-1831190438</t>
  </si>
  <si>
    <t>doplnění podlahy</t>
  </si>
  <si>
    <t>0,15*0,20*0,90</t>
  </si>
  <si>
    <t>13</t>
  </si>
  <si>
    <t>632451234</t>
  </si>
  <si>
    <t>Potěr cementový samonivelační litý tř. C 25, tl. přes 45 do 50 mm</t>
  </si>
  <si>
    <t>-1039547959</t>
  </si>
  <si>
    <t>"101" 53,33+0,50*0,90+0,10*0,90</t>
  </si>
  <si>
    <t>14</t>
  </si>
  <si>
    <t>632451292</t>
  </si>
  <si>
    <t>Potěr cementový samonivelační litý Příplatek k cenám za každých dalších i započatých 5 mm tloušťky přes 50 mm tř. C 25</t>
  </si>
  <si>
    <t>-1723181286</t>
  </si>
  <si>
    <t>"101" (53,33+0,50*0,90+0,10*0,90)*5</t>
  </si>
  <si>
    <t>632481213</t>
  </si>
  <si>
    <t>Separační vrstva k oddělení podlahových vrstev z polyetylénové fólie</t>
  </si>
  <si>
    <t>1157948046</t>
  </si>
  <si>
    <t>16</t>
  </si>
  <si>
    <t>635111241</t>
  </si>
  <si>
    <t>Násyp ze štěrkopísku, písku nebo kameniva pod podlahy se zhutněním z kameniva hrubého 8-16</t>
  </si>
  <si>
    <t>2118140930</t>
  </si>
  <si>
    <t>"101" (53,33+0,50*0,90+0,10*0,90)*0,10</t>
  </si>
  <si>
    <t>17</t>
  </si>
  <si>
    <t>642944121</t>
  </si>
  <si>
    <t>Osazení ocelových dveřních zárubní lisovaných nebo z úhelníků dodatečně s vybetonováním prahu, plochy do 2,5 m2</t>
  </si>
  <si>
    <t>650148049</t>
  </si>
  <si>
    <t>"ozn.50" 1</t>
  </si>
  <si>
    <t>"ozn.51" 1</t>
  </si>
  <si>
    <t>"ozn.52" 1</t>
  </si>
  <si>
    <t>"ozn.53" 1</t>
  </si>
  <si>
    <t>18</t>
  </si>
  <si>
    <t>M</t>
  </si>
  <si>
    <t>55331433</t>
  </si>
  <si>
    <t>zárubeň jednokřídlá ocelová pro dodatečnou montáž tl stěny 75-100mm rozměru 900/1970, 2100mm - ozn.50</t>
  </si>
  <si>
    <t>-130794964</t>
  </si>
  <si>
    <t>19</t>
  </si>
  <si>
    <t>55331433.1</t>
  </si>
  <si>
    <t>zárubeň jednokřídlá ocelová pro dodatečnou montáž rohová rozměru 900/1970, 2100mm - ozn.53</t>
  </si>
  <si>
    <t>-1965676467</t>
  </si>
  <si>
    <t>20</t>
  </si>
  <si>
    <t>55331432</t>
  </si>
  <si>
    <t>zárubeň jednokřídlá ocelová pro dodatečnou montáž tl stěny 75-100mm rozměru 800/1970, 2100mm - ozn.51</t>
  </si>
  <si>
    <t>993450525</t>
  </si>
  <si>
    <t>55331442</t>
  </si>
  <si>
    <t>zárubeň jednokřídlá ocelová pro dodatečnou montáž tl stěny 160-200mm rozměru 800/1970, 2100mm - ozn.52</t>
  </si>
  <si>
    <t>-272089453</t>
  </si>
  <si>
    <t>Ostatní konstrukce a práce, bourání</t>
  </si>
  <si>
    <t>22</t>
  </si>
  <si>
    <t>949101111</t>
  </si>
  <si>
    <t>Lešení pomocné pracovní pro objekty pozemních staveb pro zatížení do 150 kg/m2, o výšce lešeňové podlahy do 1,9 m</t>
  </si>
  <si>
    <t>1263213910</t>
  </si>
  <si>
    <t>23</t>
  </si>
  <si>
    <t>952901111</t>
  </si>
  <si>
    <t>Vyčištění budov nebo objektů před předáním do užívání budov bytové nebo občanské výstavby, světlé výšky podlaží do 4 m</t>
  </si>
  <si>
    <t>1240903605</t>
  </si>
  <si>
    <t>53,33+10,20+29,05</t>
  </si>
  <si>
    <t>24</t>
  </si>
  <si>
    <t>953993321</t>
  </si>
  <si>
    <t>Osazení bezpečnostní, orientační nebo informační tabulky plastové nebo smaltované přilepením</t>
  </si>
  <si>
    <t>-508322209</t>
  </si>
  <si>
    <t>"ozn.303" 3</t>
  </si>
  <si>
    <t>25</t>
  </si>
  <si>
    <t>73534562</t>
  </si>
  <si>
    <t>tabulka bezpečnostní fotoluminiscenční 200x87mm samolepící</t>
  </si>
  <si>
    <t>624358221</t>
  </si>
  <si>
    <t>26</t>
  </si>
  <si>
    <t>962032231</t>
  </si>
  <si>
    <t>Bourání zdiva nadzákladového z cihel nebo tvárnic z cihel pálených nebo vápenopískových, na maltu vápennou nebo vápenocementovou, objemu přes 1 m3</t>
  </si>
  <si>
    <t>-174693439</t>
  </si>
  <si>
    <t>odbourání niky</t>
  </si>
  <si>
    <t>0,30*2,50*(2*0,547+1,68)</t>
  </si>
  <si>
    <t>27</t>
  </si>
  <si>
    <t>965043341</t>
  </si>
  <si>
    <t>Bourání mazanin betonových s potěrem nebo teracem tl. do 100 mm, plochy přes 4 m2</t>
  </si>
  <si>
    <t>-19115412</t>
  </si>
  <si>
    <t>"101" (52,34+0,50*0,90+0,35*1,05)*0,08</t>
  </si>
  <si>
    <t>28</t>
  </si>
  <si>
    <t>965049111</t>
  </si>
  <si>
    <t>Bourání mazanin Příplatek k cenám za bourání mazanin betonových se svařovanou sítí, tl. do 100 mm</t>
  </si>
  <si>
    <t>1679166300</t>
  </si>
  <si>
    <t>29</t>
  </si>
  <si>
    <t>965082923</t>
  </si>
  <si>
    <t>Odstranění násypu pod podlahami nebo ochranného násypu na střechách tl. do 100 mm, plochy přes 2 m2</t>
  </si>
  <si>
    <t>-519663154</t>
  </si>
  <si>
    <t>"101" (52,34+0,50*0,90+0,35*1,05)*0,10</t>
  </si>
  <si>
    <t>30</t>
  </si>
  <si>
    <t>968072455</t>
  </si>
  <si>
    <t>Vybourání kovových rámů oken s křídly, dveřních zárubní, vrat, stěn, ostění nebo obkladů dveřních zárubní, plochy do 2 m2</t>
  </si>
  <si>
    <t>-2030950860</t>
  </si>
  <si>
    <t>vybourání zárubní včt.křídla</t>
  </si>
  <si>
    <t>0,80*1,97*4+0,90*1,97</t>
  </si>
  <si>
    <t>31</t>
  </si>
  <si>
    <t>976072221</t>
  </si>
  <si>
    <t>Vybourání kovových madel, zábradlí, dvířek, zděří, kotevních želez komínových a topných dvířek, ventilací apod., plochy do 0,30 m2, ze zdiva cihelného nebo kamenného</t>
  </si>
  <si>
    <t>1679973569</t>
  </si>
  <si>
    <t>demontáž mřížek</t>
  </si>
  <si>
    <t>32</t>
  </si>
  <si>
    <t>977151125</t>
  </si>
  <si>
    <t>Jádrové vrty diamantovými korunkami do stavebních materiálů (železobetonu, betonu, cihel, obkladů, dlažeb, kamene) průměru přes 180 do 200 mm</t>
  </si>
  <si>
    <t>m</t>
  </si>
  <si>
    <t>216308922</t>
  </si>
  <si>
    <t>prostup VZT</t>
  </si>
  <si>
    <t>0,17</t>
  </si>
  <si>
    <t>33</t>
  </si>
  <si>
    <t>977151127</t>
  </si>
  <si>
    <t>Jádrové vrty diamantovými korunkami do stavebních materiálů (železobetonu, betonu, cihel, obkladů, dlažeb, kamene) průměru přes 225 do 250 mm</t>
  </si>
  <si>
    <t>1038568787</t>
  </si>
  <si>
    <t>34</t>
  </si>
  <si>
    <t>977151129</t>
  </si>
  <si>
    <t>Jádrové vrty diamantovými korunkami do stavebních materiálů (železobetonu, betonu, cihel, obkladů, dlažeb, kamene) průměru přes 300 do 350 mm</t>
  </si>
  <si>
    <t>457140477</t>
  </si>
  <si>
    <t>0,35+0,17</t>
  </si>
  <si>
    <t>35</t>
  </si>
  <si>
    <t>977331115</t>
  </si>
  <si>
    <t>Zvětšení komínového průduchu frézováním zdiva z cihel plných pálených maximální hloubky frézování přes 30 do 50 mm</t>
  </si>
  <si>
    <t>-125850411</t>
  </si>
  <si>
    <t>36</t>
  </si>
  <si>
    <t>978013191</t>
  </si>
  <si>
    <t>Otlučení vápenných nebo vápenocementových omítek vnitřních ploch stěn s vyškrabáním spar, s očištěním zdiva, v rozsahu přes 50 do 100 %</t>
  </si>
  <si>
    <t>-1427543345</t>
  </si>
  <si>
    <t>ostění a nadpraží</t>
  </si>
  <si>
    <t>0,50*(0,90+2*2,05)+0,35*(1,05+2*2,05)</t>
  </si>
  <si>
    <t>37</t>
  </si>
  <si>
    <t>978059511</t>
  </si>
  <si>
    <t>Odsekání obkladů stěn včetně otlučení podkladní omítky až na zdivo z obkládaček vnitřních, z jakýchkoliv materiálů, plochy do 1 m2</t>
  </si>
  <si>
    <t>-1604159860</t>
  </si>
  <si>
    <t>z parapetu</t>
  </si>
  <si>
    <t>3*0,35*1,50</t>
  </si>
  <si>
    <t>38</t>
  </si>
  <si>
    <t>990900900</t>
  </si>
  <si>
    <t>Demontáž vnitřního mobiliáře učebny (stoly, tabule atd.) včt.likvidace</t>
  </si>
  <si>
    <t>359456986</t>
  </si>
  <si>
    <t>997</t>
  </si>
  <si>
    <t>Přesun sutě</t>
  </si>
  <si>
    <t>39</t>
  </si>
  <si>
    <t>997013211</t>
  </si>
  <si>
    <t>Vnitrostaveništní doprava suti a vybouraných hmot vodorovně do 50 m svisle ručně pro budovy a haly výšky do 6 m</t>
  </si>
  <si>
    <t>t</t>
  </si>
  <si>
    <t>-1657344266</t>
  </si>
  <si>
    <t>40</t>
  </si>
  <si>
    <t>997013501</t>
  </si>
  <si>
    <t>Odvoz suti a vybouraných hmot na skládku nebo meziskládku se složením, na vzdálenost do 1 km</t>
  </si>
  <si>
    <t>703785322</t>
  </si>
  <si>
    <t>41</t>
  </si>
  <si>
    <t>997013509</t>
  </si>
  <si>
    <t>Odvoz suti a vybouraných hmot na skládku nebo meziskládku se složením, na vzdálenost Příplatek k ceně za každý další i započatý 1 km přes 1 km</t>
  </si>
  <si>
    <t>1690193042</t>
  </si>
  <si>
    <t>24,7*15 'Přepočtené koeficientem množství</t>
  </si>
  <si>
    <t>42</t>
  </si>
  <si>
    <t>997013631</t>
  </si>
  <si>
    <t>Poplatek za uložení stavebního odpadu na skládce (skládkovné) směsného stavebního a demoličního zatříděného do Katalogu odpadů pod kódem 17 09 04</t>
  </si>
  <si>
    <t>974432727</t>
  </si>
  <si>
    <t>998</t>
  </si>
  <si>
    <t>Přesun hmot</t>
  </si>
  <si>
    <t>43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</si>
  <si>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</si>
  <si>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</si>
  <si>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-1785046415</t>
  </si>
  <si>
    <t>PSV</t>
  </si>
  <si>
    <t>Práce a dodávky PSV</t>
  </si>
  <si>
    <t>711</t>
  </si>
  <si>
    <t>Izolace proti vodě, vlhkosti a plynům</t>
  </si>
  <si>
    <t>44</t>
  </si>
  <si>
    <t>711131811</t>
  </si>
  <si>
    <t>Odstranění izolace proti zemní vlhkosti na ploše vodorovné V</t>
  </si>
  <si>
    <t>1085967204</t>
  </si>
  <si>
    <t>"101" 52,34+0,50*0,90+0,35*1,05</t>
  </si>
  <si>
    <t>45</t>
  </si>
  <si>
    <t>711199101</t>
  </si>
  <si>
    <t>Provedení izolace proti zemní vlhkosti hydroizolační stěrkou doplňků vodotěsné těsnící pásky pro dilatační a styčné spáry</t>
  </si>
  <si>
    <t>-1606043563</t>
  </si>
  <si>
    <t>"101" 2*(8,73+5,90+0,40+0,15)+19*2,50</t>
  </si>
  <si>
    <t>46</t>
  </si>
  <si>
    <t>28355023</t>
  </si>
  <si>
    <t>páska pružná těsnící hydroizolační š do 150mm</t>
  </si>
  <si>
    <t>-1229089099</t>
  </si>
  <si>
    <t>77,86*1,05 'Přepočtené koeficientem množství</t>
  </si>
  <si>
    <t>47</t>
  </si>
  <si>
    <t>711493111</t>
  </si>
  <si>
    <t>Izolace proti podpovrchové a tlakové vodě - ostatní na ploše vodorovné V dvousložkovou na bázi cementu</t>
  </si>
  <si>
    <t>1526224151</t>
  </si>
  <si>
    <t>včt.zastěrkované síťoviny</t>
  </si>
  <si>
    <t>48</t>
  </si>
  <si>
    <t>711493121</t>
  </si>
  <si>
    <t>Izolace proti podpovrchové a tlakové vodě - ostatní na ploše svislé S dvousložkovou na bázi cementu</t>
  </si>
  <si>
    <t>1057139795</t>
  </si>
  <si>
    <t>"101" 2*(8,73+5,90+0,40+0,15)*2,50-0,90*1,97-0,80*1,97</t>
  </si>
  <si>
    <t>49</t>
  </si>
  <si>
    <t>998711101</t>
  </si>
  <si>
    <t>Přesun hmot pro izolace proti vodě, vlhkosti a plynům stanovený z hmotnosti přesunovaného materiálu vodorovná dopravní vzdálenost do 50 m v objektech výšky do 6 m</t>
  </si>
  <si>
    <t>-607478619</t>
  </si>
  <si>
    <t>50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</si>
  <si>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</si>
  <si>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</si>
  <si>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-1466970680</t>
  </si>
  <si>
    <t>763</t>
  </si>
  <si>
    <t>Konstrukce suché výstavby</t>
  </si>
  <si>
    <t>51</t>
  </si>
  <si>
    <t>763131411</t>
  </si>
  <si>
    <t>Podhled ze sádrokartonových desek dvouvrstvá zavěšená spodní konstrukce z ocelových profilů CD, UD jednoduše opláštěná deskou standardní A, tl. 12,5 mm, bez izolace</t>
  </si>
  <si>
    <t>-872831153</t>
  </si>
  <si>
    <t>8,73*5,90</t>
  </si>
  <si>
    <t>-45,36</t>
  </si>
  <si>
    <t>52</t>
  </si>
  <si>
    <t>763131712</t>
  </si>
  <si>
    <t>Podhled ze sádrokartonových desek ostatní práce a konstrukce na podhledech ze sádrokartonových desek napojení na jiný druh podhledu</t>
  </si>
  <si>
    <t>1576908878</t>
  </si>
  <si>
    <t>2*(8,40+5,40)</t>
  </si>
  <si>
    <t>53</t>
  </si>
  <si>
    <t>763431031</t>
  </si>
  <si>
    <t>Montáž podhledu minerálního včetně zavěšeného roštu skrytého s panely vyjímatelnými jakékoliv velikosti panelů</t>
  </si>
  <si>
    <t>-148146784</t>
  </si>
  <si>
    <t>"kazety 0,60x0,60" 3,00*8,40</t>
  </si>
  <si>
    <t>"kazety 0,60*1,20" 2*8,40*1,20</t>
  </si>
  <si>
    <t>54</t>
  </si>
  <si>
    <t>63126311</t>
  </si>
  <si>
    <t>panel akustický povrch velice porézní skelná tkanina hrana zatřená skrytá αw=0,90 A2-s1,d0 skrytý rastr bílý tl 20mm</t>
  </si>
  <si>
    <t>-1333997054</t>
  </si>
  <si>
    <t>45,36*1,05 'Přepočtené koeficientem množství</t>
  </si>
  <si>
    <t>55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</si>
  <si>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</si>
  <si>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</si>
  <si>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1905630160</t>
  </si>
  <si>
    <t>766</t>
  </si>
  <si>
    <t>Konstrukce truhlářské</t>
  </si>
  <si>
    <t>56</t>
  </si>
  <si>
    <t>766660001</t>
  </si>
  <si>
    <t>Montáž dveřních křídel dřevěných nebo plastových otevíravých do ocelové zárubně povrchově upravených jednokřídlových, šířky do 800 mm</t>
  </si>
  <si>
    <t>-538438063</t>
  </si>
  <si>
    <t>57</t>
  </si>
  <si>
    <t>61162086</t>
  </si>
  <si>
    <t>dveře jednokřídlé dřevotřískové povrch laminátový plné 800x1970-2100mm - ozn.52</t>
  </si>
  <si>
    <t>1187397735</t>
  </si>
  <si>
    <t>58</t>
  </si>
  <si>
    <t>61162086.1</t>
  </si>
  <si>
    <t>dveře jednokřídlé dřevotřískové povrch laminátový plné 800x1970-2100mm protihlukové - ozn.51</t>
  </si>
  <si>
    <t>-1492265195</t>
  </si>
  <si>
    <t>59</t>
  </si>
  <si>
    <t>766660002</t>
  </si>
  <si>
    <t>Montáž dveřních křídel dřevěných nebo plastových otevíravých do ocelové zárubně povrchově upravených jednokřídlových, šířky přes 800 mm</t>
  </si>
  <si>
    <t>1849074067</t>
  </si>
  <si>
    <t>60</t>
  </si>
  <si>
    <t>61162087</t>
  </si>
  <si>
    <t>dveře jednokřídlé dřevotřískové povrch laminátový plné 900x1970-2100mm protihlukové ozn.50</t>
  </si>
  <si>
    <t>1114440873</t>
  </si>
  <si>
    <t>61</t>
  </si>
  <si>
    <t>766660021</t>
  </si>
  <si>
    <t>Montáž dveřních křídel dřevěných nebo plastových otevíravých do ocelové zárubně protipožárních jednokřídlových, šířky do 800 mm</t>
  </si>
  <si>
    <t>105558144</t>
  </si>
  <si>
    <t>62</t>
  </si>
  <si>
    <t>61162098</t>
  </si>
  <si>
    <t>dveře jednokřídlé dřevotřískové pachotěsné povrch laminátový plné 800x1970-2100mm - ozn.53</t>
  </si>
  <si>
    <t>-1367364202</t>
  </si>
  <si>
    <t>63</t>
  </si>
  <si>
    <t>766660720</t>
  </si>
  <si>
    <t>Montáž dveřních doplňků větrací mřížky s vyříznutím otvoru</t>
  </si>
  <si>
    <t>-1597699219</t>
  </si>
  <si>
    <t>64</t>
  </si>
  <si>
    <t>42972191</t>
  </si>
  <si>
    <t>mřížka větrací do dveří PVC oboustranná bílá 100x550mm</t>
  </si>
  <si>
    <t>-430595890</t>
  </si>
  <si>
    <t>65</t>
  </si>
  <si>
    <t>766660728</t>
  </si>
  <si>
    <t>Montáž dveřních doplňků dveřního kování interiérového zámku</t>
  </si>
  <si>
    <t>193080944</t>
  </si>
  <si>
    <t>66</t>
  </si>
  <si>
    <t>54924013</t>
  </si>
  <si>
    <t>zámek zadlabací vložkový pravolevý rozteč 72x60mm - SGK</t>
  </si>
  <si>
    <t>105785079</t>
  </si>
  <si>
    <t>67</t>
  </si>
  <si>
    <t>54964163</t>
  </si>
  <si>
    <t>vložka cylindrická 60+60 SGK</t>
  </si>
  <si>
    <t>365033923</t>
  </si>
  <si>
    <t>68</t>
  </si>
  <si>
    <t>766660729</t>
  </si>
  <si>
    <t>Montáž dveřních doplňků dveřního kování interiérového štítku s klikou</t>
  </si>
  <si>
    <t>130291646</t>
  </si>
  <si>
    <t>69</t>
  </si>
  <si>
    <t>54914123</t>
  </si>
  <si>
    <t>kování rozetové klika/klika</t>
  </si>
  <si>
    <t>838053108</t>
  </si>
  <si>
    <t>70</t>
  </si>
  <si>
    <t>766660745</t>
  </si>
  <si>
    <t>Montáž dveřních doplňků padací prahové lišty zafrézováním do dveřního křídla</t>
  </si>
  <si>
    <t>1930484412</t>
  </si>
  <si>
    <t>71</t>
  </si>
  <si>
    <t>19416030</t>
  </si>
  <si>
    <t>lišta mechanicky těsnící ZI+PP pro spodní hranu dveří dl 800mm</t>
  </si>
  <si>
    <t>-13334302</t>
  </si>
  <si>
    <t>72</t>
  </si>
  <si>
    <t>766694126</t>
  </si>
  <si>
    <t>Montáž ostatních truhlářských konstrukcí parapetních desek dřevěných nebo plastových šířky přes 300 mm</t>
  </si>
  <si>
    <t>-1608578548</t>
  </si>
  <si>
    <t>"ozn.54A" 3*1,50</t>
  </si>
  <si>
    <t>"ozn.54B" 2*1,50</t>
  </si>
  <si>
    <t>73</t>
  </si>
  <si>
    <t>60794105</t>
  </si>
  <si>
    <t>parapet dřevotřískový vnitřní povrch laminátový š 400mm</t>
  </si>
  <si>
    <t>-302996779</t>
  </si>
  <si>
    <t>74</t>
  </si>
  <si>
    <t>60794121</t>
  </si>
  <si>
    <t>koncovka PVC k parapetním dřevotřískovým deskám 600mm</t>
  </si>
  <si>
    <t>-599077000</t>
  </si>
  <si>
    <t>75</t>
  </si>
  <si>
    <t>998766101</t>
  </si>
  <si>
    <t>Přesun hmot pro konstrukce truhlářské stanovený z hmotnosti přesunovaného materiálu vodorovná dopravní vzdálenost do 50 m v objektech výšky do 6 m</t>
  </si>
  <si>
    <t>502027518</t>
  </si>
  <si>
    <t>76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</si>
  <si>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</si>
  <si>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</si>
  <si>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680172069</t>
  </si>
  <si>
    <t>767</t>
  </si>
  <si>
    <t>Konstrukce zámečnické</t>
  </si>
  <si>
    <t>77</t>
  </si>
  <si>
    <t>767995117</t>
  </si>
  <si>
    <t>Montáž ostatních atypických zámečnických konstrukcí hmotnosti přes 250 do 500 kg</t>
  </si>
  <si>
    <t>kg</t>
  </si>
  <si>
    <t>1226934872</t>
  </si>
  <si>
    <t>rám pod VZT jednotku ozn.304</t>
  </si>
  <si>
    <t>498,00</t>
  </si>
  <si>
    <t>78</t>
  </si>
  <si>
    <t>RMAT0304</t>
  </si>
  <si>
    <t>atypická zámečnická konstrukce - rám pod VZT jednotku - provedení dle tabulek PSV ozn.304</t>
  </si>
  <si>
    <t>1696391580</t>
  </si>
  <si>
    <t>776</t>
  </si>
  <si>
    <t>Podlahy povlakové</t>
  </si>
  <si>
    <t>79</t>
  </si>
  <si>
    <t>776111112</t>
  </si>
  <si>
    <t>Příprava podkladu broušení podlah nového podkladu betonového</t>
  </si>
  <si>
    <t>-1586515990</t>
  </si>
  <si>
    <t>80</t>
  </si>
  <si>
    <t>776111117</t>
  </si>
  <si>
    <t>Příprava podkladu broušení podlah stávajícího podkladu pro odstranění nerovností (diamantovým kotoučem)</t>
  </si>
  <si>
    <t>1505762672</t>
  </si>
  <si>
    <t>"102" 10,20+0,10*0,80+0,17*0,80</t>
  </si>
  <si>
    <t>"103" 29,05+0,50*0,90</t>
  </si>
  <si>
    <t>81</t>
  </si>
  <si>
    <t>776111311</t>
  </si>
  <si>
    <t>Příprava podkladu vysátí podlah</t>
  </si>
  <si>
    <t>-200891864</t>
  </si>
  <si>
    <t>82</t>
  </si>
  <si>
    <t>776121112</t>
  </si>
  <si>
    <t>Příprava podkladu penetrace vodou ředitelná podlah</t>
  </si>
  <si>
    <t>1683993687</t>
  </si>
  <si>
    <t>83</t>
  </si>
  <si>
    <t>776131111</t>
  </si>
  <si>
    <t>Příprava podkladu vyztužení podkladu armovacím pletivem ze skelných vláken</t>
  </si>
  <si>
    <t>-52823878</t>
  </si>
  <si>
    <t>84</t>
  </si>
  <si>
    <t>776141122</t>
  </si>
  <si>
    <t>Příprava podkladu vyrovnání samonivelační stěrkou podlah min.pevnosti 30 MPa, tloušťky přes 3 do 5 mm</t>
  </si>
  <si>
    <t>-379628574</t>
  </si>
  <si>
    <t>85</t>
  </si>
  <si>
    <t>776201812</t>
  </si>
  <si>
    <t>Demontáž povlakových podlahovin lepených ručně s podložkou</t>
  </si>
  <si>
    <t>1685299809</t>
  </si>
  <si>
    <t>"102" 10,20+0,10*0,90+0,17*0,80</t>
  </si>
  <si>
    <t>86</t>
  </si>
  <si>
    <t>776201911</t>
  </si>
  <si>
    <t>Ostatní opravy výměna poškozené povlakové podlahoviny bez podložky, s vyříznutím a očistěním podkladu plochy přes 0,25 do 0,50 m2</t>
  </si>
  <si>
    <t>1926089214</t>
  </si>
  <si>
    <t>doplnění PVC</t>
  </si>
  <si>
    <t>87</t>
  </si>
  <si>
    <t>776222111</t>
  </si>
  <si>
    <t>Montáž podlahovin z PVC lepením 2-složkovým lepidlem (do vlhkých prostor) z pásů</t>
  </si>
  <si>
    <t>93175145</t>
  </si>
  <si>
    <t>88</t>
  </si>
  <si>
    <t>28411105</t>
  </si>
  <si>
    <t>PVC vinyl heterogenní zátěžový akustický tl 3.35mm, nášlapná vrstva 0.65mm, hořlavost Bfl-s1, smykové tření µ ≥0.5, třída zátěže 34/42, útlum 19dB, otlak 0.08</t>
  </si>
  <si>
    <t>616712236</t>
  </si>
  <si>
    <t>93,786*1,1 'Přepočtené koeficientem množství</t>
  </si>
  <si>
    <t>89</t>
  </si>
  <si>
    <t>776223111</t>
  </si>
  <si>
    <t>Montáž podlahovin z PVC spoj podlah svařováním za tepla (včetně frézování)</t>
  </si>
  <si>
    <t>1201392048</t>
  </si>
  <si>
    <t>93,786*0,5 'Přepočtené koeficientem množství</t>
  </si>
  <si>
    <t>90</t>
  </si>
  <si>
    <t>776410811</t>
  </si>
  <si>
    <t>Demontáž soklíků nebo lišt pryžových nebo plastových</t>
  </si>
  <si>
    <t>-1710214565</t>
  </si>
  <si>
    <t>"101" 2*(8,73+5,90)</t>
  </si>
  <si>
    <t>"102" 2*(3,03+3,32)</t>
  </si>
  <si>
    <t>"103" 2*(6,70+5,90)</t>
  </si>
  <si>
    <t>91</t>
  </si>
  <si>
    <t>776411211</t>
  </si>
  <si>
    <t>Montáž soklíků tahaných (fabiony) z PVC obvodových, výšky do 80 mm</t>
  </si>
  <si>
    <t>28046827</t>
  </si>
  <si>
    <t>92</t>
  </si>
  <si>
    <t>-609584457</t>
  </si>
  <si>
    <t>37,9*0,092 'Přepočtené koeficientem množství</t>
  </si>
  <si>
    <t>93</t>
  </si>
  <si>
    <t>776521112</t>
  </si>
  <si>
    <t>Montáž podlahovin z PVC na stěnu lepením pásů, výšky přes 2 m do 3,8 m</t>
  </si>
  <si>
    <t>680701265</t>
  </si>
  <si>
    <t>94</t>
  </si>
  <si>
    <t>-1923501155</t>
  </si>
  <si>
    <t>71,831*1,1 'Přepočtené koeficientem množství</t>
  </si>
  <si>
    <t>95</t>
  </si>
  <si>
    <t>998776101</t>
  </si>
  <si>
    <t>Přesun hmot pro podlahy povlakové stanovený z hmotnosti přesunovaného materiálu vodorovná dopravní vzdálenost do 50 m v objektech výšky do 6 m</t>
  </si>
  <si>
    <t>-1347672589</t>
  </si>
  <si>
    <t>96</t>
  </si>
  <si>
    <t>998776181</t>
  </si>
  <si>
    <t>Přesun hmot pro podlahy povlakové stanovený z hmotnosti přesunovaného materiálu Příplatek k cenám za přesun prováděný bez použití mechanizace pro jakoukoliv výšku objektu</t>
  </si>
  <si>
    <t>1340639073</t>
  </si>
  <si>
    <t>783</t>
  </si>
  <si>
    <t>Dokončovací práce - nátěry</t>
  </si>
  <si>
    <t>97</t>
  </si>
  <si>
    <t>783301311</t>
  </si>
  <si>
    <t>Příprava podkladu zámečnických konstrukcí před provedením nátěru odmaštění odmašťovačem vodou ředitelným</t>
  </si>
  <si>
    <t>-1309695004</t>
  </si>
  <si>
    <t>ocel.zárubně</t>
  </si>
  <si>
    <t>(0,90+2*1,97)*(0,10+2*0,05)*1</t>
  </si>
  <si>
    <t>(0,80+2*1,97)*(0,10+2*0,05)*1</t>
  </si>
  <si>
    <t>(0,80+2*1,97)*(0,17+2*0,05)*1</t>
  </si>
  <si>
    <t>98</t>
  </si>
  <si>
    <t>783314203</t>
  </si>
  <si>
    <t>Základní antikorozní nátěr zámečnických konstrukcí jednonásobný syntetický samozákladující</t>
  </si>
  <si>
    <t>-1434521417</t>
  </si>
  <si>
    <t>99</t>
  </si>
  <si>
    <t>783315103</t>
  </si>
  <si>
    <t>Mezinátěr zámečnických konstrukcí jednonásobný syntetický samozákladující</t>
  </si>
  <si>
    <t>1572842636</t>
  </si>
  <si>
    <t>100</t>
  </si>
  <si>
    <t>783317105</t>
  </si>
  <si>
    <t>Krycí nátěr (email) zámečnických konstrukcí jednonásobný syntetický samozákladující</t>
  </si>
  <si>
    <t>-285491632</t>
  </si>
  <si>
    <t>101</t>
  </si>
  <si>
    <t>783823135</t>
  </si>
  <si>
    <t>Penetrační nátěr omítek hladkých omítek hladkých, zrnitých tenkovrstvých nebo štukových stupně členitosti 1 a 2 silikonový</t>
  </si>
  <si>
    <t>-79092079</t>
  </si>
  <si>
    <t>102</t>
  </si>
  <si>
    <t>783827425</t>
  </si>
  <si>
    <t>Krycí (ochranný ) nátěr omítek dvojnásobný hladkých omítek hladkých, zrnitých tenkovrstvých nebo štukových stupně členitosti 1 a 2 silikonový</t>
  </si>
  <si>
    <t>1801690783</t>
  </si>
  <si>
    <t>784</t>
  </si>
  <si>
    <t>Dokončovací práce - malby a tapety</t>
  </si>
  <si>
    <t>103</t>
  </si>
  <si>
    <t>784121003</t>
  </si>
  <si>
    <t>Oškrabání malby v místnostech výšky přes 3,80 do 5,00 m</t>
  </si>
  <si>
    <t>1722862879</t>
  </si>
  <si>
    <t>stropy</t>
  </si>
  <si>
    <t>stěny</t>
  </si>
  <si>
    <t>"101" 2*(8,73+5,90+0,40+0,15)*4,00-0,90*1,97-0,80*1,97-3*1,15*2,40+3*0,50*(1,15+2*3,30)</t>
  </si>
  <si>
    <t>104</t>
  </si>
  <si>
    <t>784181103</t>
  </si>
  <si>
    <t>Penetrace podkladu jednonásobná základní akrylátová bezbarvá v místnostech výšky přes 3,80 do 5,00 m</t>
  </si>
  <si>
    <t>-313285497</t>
  </si>
  <si>
    <t>39,25</t>
  </si>
  <si>
    <t>zazdívky</t>
  </si>
  <si>
    <t>10*0,50+4*8,00</t>
  </si>
  <si>
    <t>"102" 2*(3,03+3,32)*4,00</t>
  </si>
  <si>
    <t>"103" 2*(6,71+5,90)*4,00-2*1,15*2,40+2*0,50*(1,15+2*3,30)</t>
  </si>
  <si>
    <t>105</t>
  </si>
  <si>
    <t>784221103</t>
  </si>
  <si>
    <t>Malby z malířských směsí otěruvzdorných za sucha dvojnásobné, bílé za sucha otěruvzdorné dobře v místnostech výšky přes 3,80 do 5,00 m</t>
  </si>
  <si>
    <t>-1097473806</t>
  </si>
  <si>
    <t>786</t>
  </si>
  <si>
    <t>Dokončovací práce - čalounické úpravy</t>
  </si>
  <si>
    <t>106</t>
  </si>
  <si>
    <t>786612200</t>
  </si>
  <si>
    <t>Montáž zastiňujících rolet do jakýchkoli typů oken z textilií nebo umělých tkanin</t>
  </si>
  <si>
    <t>-1344811476</t>
  </si>
  <si>
    <t>"ozn.302" 5</t>
  </si>
  <si>
    <t>107</t>
  </si>
  <si>
    <t>RMAT0302</t>
  </si>
  <si>
    <t>roleta vnitřní textilní zatemňující 1600x2500mm - provedení dle tabulek PSV ozn.302</t>
  </si>
  <si>
    <t>800637278</t>
  </si>
  <si>
    <t>108</t>
  </si>
  <si>
    <t>786612200.1</t>
  </si>
  <si>
    <t>Demontáž zastiňujících rolet do jakýchkoli typů oken z textilií nebo umělých tkanin</t>
  </si>
  <si>
    <t>-735830959</t>
  </si>
  <si>
    <t>109</t>
  </si>
  <si>
    <t>786626111.1</t>
  </si>
  <si>
    <t>Demontáž zastiňujících žaluzií lamelových vnitřních nebo do oken dvojitých dřevěných</t>
  </si>
  <si>
    <t>-1953916548</t>
  </si>
  <si>
    <t>2*1,15*2,40</t>
  </si>
  <si>
    <t>110</t>
  </si>
  <si>
    <t>998786101</t>
  </si>
  <si>
    <t>Přesun hmot pro stínění a čalounické úpravy stanovený z hmotnosti přesunovaného materiálu vodorovná dopravní vzdálenost do 50 m v objektech výšky (hloubky) do 6 m</t>
  </si>
  <si>
    <t>-887765265</t>
  </si>
  <si>
    <t>111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</si>
  <si>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</si>
  <si>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</si>
  <si>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2053052829</t>
  </si>
  <si>
    <t>789</t>
  </si>
  <si>
    <t>Povrchové úpravy ocelových konstrukcí a technologických zařízení</t>
  </si>
  <si>
    <t>112</t>
  </si>
  <si>
    <t>789421533</t>
  </si>
  <si>
    <t>Žárové stříkání ocelových konstrukcí slitinou zinacor ZnAl, tloušťky 100 μm, třídy III</t>
  </si>
  <si>
    <t>649968931</t>
  </si>
  <si>
    <t>rám pod VZT jednotku</t>
  </si>
  <si>
    <t>0,487*(4*3,98+4*2,93)+2*8*0,16*0,34+4*2*0,14*0,34</t>
  </si>
  <si>
    <t>792</t>
  </si>
  <si>
    <t>Vnitřní vybavení</t>
  </si>
  <si>
    <t>113</t>
  </si>
  <si>
    <t>792900300</t>
  </si>
  <si>
    <t>D+M laboratorní digestoř skříňová 1870x2500mm - provedení dle tabulek PSV ozn.300</t>
  </si>
  <si>
    <t>-1302664149</t>
  </si>
  <si>
    <t>114</t>
  </si>
  <si>
    <t>792900301</t>
  </si>
  <si>
    <t>D+M laboratorní stůl - ostrůvek 3350x1520mm - provedení del tabulek PSV ozn.301</t>
  </si>
  <si>
    <t>-1442354434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</si>
</sst>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33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33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2023-04-04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Gymnázium Jihlava – Rekonstrukce laboratoře chemie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Jihlava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24. 4. 2023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Kraj Vysočina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ARTPROJEKT JIHLAVA spol. s r.o. Tomáš Dohnal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Martin Lang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ROUND(AS95,0)</f>
        <v>0</v>
      </c>
      <c r="AT94" s="114">
        <f>ROUND(SUM(AV94:AW94),0)</f>
        <v>0</v>
      </c>
      <c r="AU94" s="115">
        <f>ROUND(AU95,5)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ROUND(AZ95,0)</f>
        <v>0</v>
      </c>
      <c r="BA94" s="114">
        <f>ROUND(BA95,0)</f>
        <v>0</v>
      </c>
      <c r="BB94" s="114">
        <f>ROUND(BB95,0)</f>
        <v>0</v>
      </c>
      <c r="BC94" s="114">
        <f>ROUND(BC95,0)</f>
        <v>0</v>
      </c>
      <c r="BD94" s="116">
        <f>ROUND(BD95,0)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ROUND(SUM(AV95:AW95),0)</f>
        <v>0</v>
      </c>
      <c r="AU95" s="129">
        <f>'01 - Stavební část'!P133</f>
        <v>0</v>
      </c>
      <c r="AV95" s="128">
        <f>'01 - Stavební část'!J33</f>
        <v>0</v>
      </c>
      <c r="AW95" s="128">
        <f>'01 - Stavební část'!J34</f>
        <v>0</v>
      </c>
      <c r="AX95" s="128">
        <f>'01 - Stavební část'!J35</f>
        <v>0</v>
      </c>
      <c r="AY95" s="128">
        <f>'01 - Stavební část'!J36</f>
        <v>0</v>
      </c>
      <c r="AZ95" s="128">
        <f>'01 - Stavební část'!F33</f>
        <v>0</v>
      </c>
      <c r="BA95" s="128">
        <f>'01 - Stavební část'!F34</f>
        <v>0</v>
      </c>
      <c r="BB95" s="128">
        <f>'01 - Stavební část'!F35</f>
        <v>0</v>
      </c>
      <c r="BC95" s="128">
        <f>'01 - Stavební část'!F36</f>
        <v>0</v>
      </c>
      <c r="BD95" s="130">
        <f>'01 - Stavební část'!F37</f>
        <v>0</v>
      </c>
      <c r="BE95" s="7"/>
      <c r="BT95" s="131" t="s">
        <v>33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731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Gymnázium Jihlava – Rekonstrukce laboratoře chemie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24. 4. 2023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34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37</v>
      </c>
      <c r="E30" s="38"/>
      <c r="F30" s="38"/>
      <c r="G30" s="38"/>
      <c r="H30" s="38"/>
      <c r="I30" s="38"/>
      <c r="J30" s="147">
        <f>ROUND(J133,0)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39</v>
      </c>
      <c r="G32" s="38"/>
      <c r="H32" s="38"/>
      <c r="I32" s="148" t="s">
        <v>38</v>
      </c>
      <c r="J32" s="14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41</v>
      </c>
      <c r="E33" s="136" t="s">
        <v>42</v>
      </c>
      <c r="F33" s="150">
        <f>ROUND((SUM(BE133:BE434)),0)</f>
        <v>0</v>
      </c>
      <c r="G33" s="38"/>
      <c r="H33" s="38"/>
      <c r="I33" s="151">
        <v>0.21</v>
      </c>
      <c r="J33" s="150">
        <f>ROUND(((SUM(BE133:BE434))*I33),0)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43</v>
      </c>
      <c r="F34" s="150">
        <f>ROUND((SUM(BF133:BF434)),0)</f>
        <v>0</v>
      </c>
      <c r="G34" s="38"/>
      <c r="H34" s="38"/>
      <c r="I34" s="151">
        <v>0.15</v>
      </c>
      <c r="J34" s="150">
        <f>ROUND(((SUM(BF133:BF434))*I34),0)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44</v>
      </c>
      <c r="F35" s="150">
        <f>ROUND((SUM(BG133:BG434)),0)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45</v>
      </c>
      <c r="F36" s="150">
        <f>ROUND((SUM(BH133:BH434)),0)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46</v>
      </c>
      <c r="F37" s="150">
        <f>ROUND((SUM(BI133:BI434)),0)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50</v>
      </c>
      <c r="E50" s="160"/>
      <c r="F50" s="160"/>
      <c r="G50" s="159" t="s">
        <v>51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52</v>
      </c>
      <c r="E61" s="162"/>
      <c r="F61" s="163" t="s">
        <v>53</v>
      </c>
      <c r="G61" s="161" t="s">
        <v>52</v>
      </c>
      <c r="H61" s="162"/>
      <c r="I61" s="162"/>
      <c r="J61" s="164" t="s">
        <v>53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54</v>
      </c>
      <c r="E65" s="165"/>
      <c r="F65" s="165"/>
      <c r="G65" s="159" t="s">
        <v>55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52</v>
      </c>
      <c r="E76" s="162"/>
      <c r="F76" s="163" t="s">
        <v>53</v>
      </c>
      <c r="G76" s="161" t="s">
        <v>52</v>
      </c>
      <c r="H76" s="162"/>
      <c r="I76" s="162"/>
      <c r="J76" s="164" t="s">
        <v>53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Gymnázium Jihlava – Rekonstrukce laboratoře chemie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Jihlava</v>
      </c>
      <c r="G89" s="40"/>
      <c r="H89" s="40"/>
      <c r="I89" s="32" t="s">
        <v>22</v>
      </c>
      <c r="J89" s="79" t="str">
        <f>IF(J12="","",J12)</f>
        <v>24. 4. 2023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</v>
      </c>
      <c r="G91" s="40"/>
      <c r="H91" s="40"/>
      <c r="I91" s="32" t="s">
        <v>30</v>
      </c>
      <c r="J91" s="36" t="str">
        <f>E21</f>
        <v>ARTPROJEKT JIHLAVA spol. s r.o. Tomáš Dohnal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J134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J135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J145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J200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J250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J256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101</v>
      </c>
      <c r="E103" s="178"/>
      <c r="F103" s="178"/>
      <c r="G103" s="178"/>
      <c r="H103" s="178"/>
      <c r="I103" s="178"/>
      <c r="J103" s="179">
        <f>J258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102</v>
      </c>
      <c r="E104" s="184"/>
      <c r="F104" s="184"/>
      <c r="G104" s="184"/>
      <c r="H104" s="184"/>
      <c r="I104" s="184"/>
      <c r="J104" s="185">
        <f>J259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J277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J292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J324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106</v>
      </c>
      <c r="E108" s="184"/>
      <c r="F108" s="184"/>
      <c r="G108" s="184"/>
      <c r="H108" s="184"/>
      <c r="I108" s="184"/>
      <c r="J108" s="185">
        <f>J330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J378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108</v>
      </c>
      <c r="E110" s="184"/>
      <c r="F110" s="184"/>
      <c r="G110" s="184"/>
      <c r="H110" s="184"/>
      <c r="I110" s="184"/>
      <c r="J110" s="185">
        <f>J394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1"/>
      <c r="C111" s="182"/>
      <c r="D111" s="183" t="s">
        <v>109</v>
      </c>
      <c r="E111" s="184"/>
      <c r="F111" s="184"/>
      <c r="G111" s="184"/>
      <c r="H111" s="184"/>
      <c r="I111" s="184"/>
      <c r="J111" s="185">
        <f>J414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110</v>
      </c>
      <c r="E112" s="184"/>
      <c r="F112" s="184"/>
      <c r="G112" s="184"/>
      <c r="H112" s="184"/>
      <c r="I112" s="184"/>
      <c r="J112" s="185">
        <f>J427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111</v>
      </c>
      <c r="E113" s="184"/>
      <c r="F113" s="184"/>
      <c r="G113" s="184"/>
      <c r="H113" s="184"/>
      <c r="I113" s="184"/>
      <c r="J113" s="185">
        <f>J432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112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0" t="str">
        <f>E7</f>
        <v>Gymnázium Jihlava – Rekonstrukce laboratoře chemie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88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01 - Stavební část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Jihlava</v>
      </c>
      <c r="G127" s="40"/>
      <c r="H127" s="40"/>
      <c r="I127" s="32" t="s">
        <v>22</v>
      </c>
      <c r="J127" s="79" t="str">
        <f>IF(J12="","",J12)</f>
        <v>24. 4. 2023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E15</f>
        <v>Kraj Vysočina</v>
      </c>
      <c r="G129" s="40"/>
      <c r="H129" s="40"/>
      <c r="I129" s="32" t="s">
        <v>30</v>
      </c>
      <c r="J129" s="36" t="str">
        <f>E21</f>
        <v>ARTPROJEKT JIHLAVA spol. s r.o. Tomáš Dohnal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IF(E18="","",E18)</f>
        <v>Vyplň údaj</v>
      </c>
      <c r="G130" s="40"/>
      <c r="H130" s="40"/>
      <c r="I130" s="32" t="s">
        <v>34</v>
      </c>
      <c r="J130" s="36" t="str">
        <f>E24</f>
        <v>Martin Lang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87"/>
      <c r="B132" s="188"/>
      <c r="C132" s="189" t="s">
        <v>113</v>
      </c>
      <c r="D132" s="190" t="s">
        <v>62</v>
      </c>
      <c r="E132" s="190" t="s">
        <v>58</v>
      </c>
      <c r="F132" s="190" t="s">
        <v>59</v>
      </c>
      <c r="G132" s="190" t="s">
        <v>114</v>
      </c>
      <c r="H132" s="190" t="s">
        <v>115</v>
      </c>
      <c r="I132" s="190" t="s">
        <v>116</v>
      </c>
      <c r="J132" s="190" t="s">
        <v>92</v>
      </c>
      <c r="K132" s="191" t="s">
        <v>117</v>
      </c>
      <c r="L132" s="192"/>
      <c r="M132" s="100" t="s">
        <v>1</v>
      </c>
      <c r="N132" s="101" t="s">
        <v>41</v>
      </c>
      <c r="O132" s="101" t="s">
        <v>118</v>
      </c>
      <c r="P132" s="101" t="s">
        <v>119</v>
      </c>
      <c r="Q132" s="101" t="s">
        <v>120</v>
      </c>
      <c r="R132" s="101" t="s">
        <v>121</v>
      </c>
      <c r="S132" s="101" t="s">
        <v>122</v>
      </c>
      <c r="T132" s="102" t="s">
        <v>123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</row>
    <row r="133" spans="1:63" s="2" customFormat="1" ht="22.8" customHeight="1">
      <c r="A133" s="38"/>
      <c r="B133" s="39"/>
      <c r="C133" s="107" t="s">
        <v>124</v>
      </c>
      <c r="D133" s="40"/>
      <c r="E133" s="40"/>
      <c r="F133" s="40"/>
      <c r="G133" s="40"/>
      <c r="H133" s="40"/>
      <c r="I133" s="40"/>
      <c r="J133" s="193">
        <f>BK133</f>
        <v>0</v>
      </c>
      <c r="K133" s="40"/>
      <c r="L133" s="44"/>
      <c r="M133" s="103"/>
      <c r="N133" s="194"/>
      <c r="O133" s="104"/>
      <c r="P133" s="195">
        <f>P134+P258</f>
        <v>0</v>
      </c>
      <c r="Q133" s="104"/>
      <c r="R133" s="195">
        <f>R134+R258</f>
        <v>30.298551040000003</v>
      </c>
      <c r="S133" s="104"/>
      <c r="T133" s="196">
        <f>T134+T258</f>
        <v>24.69962682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76</v>
      </c>
      <c r="AU133" s="17" t="s">
        <v>94</v>
      </c>
      <c r="BK133" s="197">
        <f>BK134+BK258</f>
        <v>0</v>
      </c>
    </row>
    <row r="134" spans="1:63" s="12" customFormat="1" ht="25.9" customHeight="1">
      <c r="A134" s="12"/>
      <c r="B134" s="198"/>
      <c r="C134" s="199"/>
      <c r="D134" s="200" t="s">
        <v>76</v>
      </c>
      <c r="E134" s="201" t="s">
        <v>125</v>
      </c>
      <c r="F134" s="201" t="s">
        <v>126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P135+P145+P200+P250+P256</f>
        <v>0</v>
      </c>
      <c r="Q134" s="206"/>
      <c r="R134" s="207">
        <f>R135+R145+R200+R250+R256</f>
        <v>27.275277360000004</v>
      </c>
      <c r="S134" s="206"/>
      <c r="T134" s="208">
        <f>T135+T145+T200+T250+T256</f>
        <v>24.031451999999998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33</v>
      </c>
      <c r="AT134" s="210" t="s">
        <v>76</v>
      </c>
      <c r="AU134" s="210" t="s">
        <v>77</v>
      </c>
      <c r="AY134" s="209" t="s">
        <v>127</v>
      </c>
      <c r="BK134" s="211">
        <f>BK135+BK145+BK200+BK250+BK256</f>
        <v>0</v>
      </c>
    </row>
    <row r="135" spans="1:63" s="12" customFormat="1" ht="22.8" customHeight="1">
      <c r="A135" s="12"/>
      <c r="B135" s="198"/>
      <c r="C135" s="199"/>
      <c r="D135" s="200" t="s">
        <v>76</v>
      </c>
      <c r="E135" s="212" t="s">
        <v>128</v>
      </c>
      <c r="F135" s="212" t="s">
        <v>129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SUM(P136:P144)</f>
        <v>0</v>
      </c>
      <c r="Q135" s="206"/>
      <c r="R135" s="207">
        <f>SUM(R136:R144)</f>
        <v>3.6880224999999993</v>
      </c>
      <c r="S135" s="206"/>
      <c r="T135" s="208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33</v>
      </c>
      <c r="AT135" s="210" t="s">
        <v>76</v>
      </c>
      <c r="AU135" s="210" t="s">
        <v>33</v>
      </c>
      <c r="AY135" s="209" t="s">
        <v>127</v>
      </c>
      <c r="BK135" s="211">
        <f>SUM(BK136:BK144)</f>
        <v>0</v>
      </c>
    </row>
    <row r="136" spans="1:65" s="2" customFormat="1" ht="37.8" customHeight="1">
      <c r="A136" s="38"/>
      <c r="B136" s="39"/>
      <c r="C136" s="214" t="s">
        <v>33</v>
      </c>
      <c r="D136" s="214" t="s">
        <v>130</v>
      </c>
      <c r="E136" s="215" t="s">
        <v>131</v>
      </c>
      <c r="F136" s="216" t="s">
        <v>132</v>
      </c>
      <c r="G136" s="217" t="s">
        <v>133</v>
      </c>
      <c r="H136" s="218">
        <v>2</v>
      </c>
      <c r="I136" s="219"/>
      <c r="J136" s="220">
        <f>ROUND(I136*H136,2)</f>
        <v>0</v>
      </c>
      <c r="K136" s="216" t="s">
        <v>134</v>
      </c>
      <c r="L136" s="44"/>
      <c r="M136" s="221" t="s">
        <v>1</v>
      </c>
      <c r="N136" s="222" t="s">
        <v>42</v>
      </c>
      <c r="O136" s="91"/>
      <c r="P136" s="223">
        <f>O136*H136</f>
        <v>0</v>
      </c>
      <c r="Q136" s="223">
        <v>0.12021</v>
      </c>
      <c r="R136" s="223">
        <f>Q136*H136</f>
        <v>0.24042</v>
      </c>
      <c r="S136" s="223">
        <v>0</v>
      </c>
      <c r="T136" s="22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5" t="s">
        <v>135</v>
      </c>
      <c r="AT136" s="225" t="s">
        <v>130</v>
      </c>
      <c r="AU136" s="225" t="s">
        <v>86</v>
      </c>
      <c r="AY136" s="17" t="s">
        <v>127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7" t="s">
        <v>33</v>
      </c>
      <c r="BK136" s="226">
        <f>ROUND(I136*H136,2)</f>
        <v>0</v>
      </c>
      <c r="BL136" s="17" t="s">
        <v>135</v>
      </c>
      <c r="BM136" s="225" t="s">
        <v>136</v>
      </c>
    </row>
    <row r="137" spans="1:51" s="13" customFormat="1" ht="12">
      <c r="A137" s="13"/>
      <c r="B137" s="227"/>
      <c r="C137" s="228"/>
      <c r="D137" s="229" t="s">
        <v>137</v>
      </c>
      <c r="E137" s="230" t="s">
        <v>1</v>
      </c>
      <c r="F137" s="231" t="s">
        <v>86</v>
      </c>
      <c r="G137" s="228"/>
      <c r="H137" s="232">
        <v>2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137</v>
      </c>
      <c r="AU137" s="238" t="s">
        <v>86</v>
      </c>
      <c r="AV137" s="13" t="s">
        <v>86</v>
      </c>
      <c r="AW137" s="13" t="s">
        <v>32</v>
      </c>
      <c r="AX137" s="13" t="s">
        <v>77</v>
      </c>
      <c r="AY137" s="238" t="s">
        <v>127</v>
      </c>
    </row>
    <row r="138" spans="1:51" s="14" customFormat="1" ht="12">
      <c r="A138" s="14"/>
      <c r="B138" s="239"/>
      <c r="C138" s="240"/>
      <c r="D138" s="229" t="s">
        <v>137</v>
      </c>
      <c r="E138" s="241" t="s">
        <v>1</v>
      </c>
      <c r="F138" s="242" t="s">
        <v>138</v>
      </c>
      <c r="G138" s="240"/>
      <c r="H138" s="243">
        <v>2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9" t="s">
        <v>137</v>
      </c>
      <c r="AU138" s="249" t="s">
        <v>86</v>
      </c>
      <c r="AV138" s="14" t="s">
        <v>135</v>
      </c>
      <c r="AW138" s="14" t="s">
        <v>32</v>
      </c>
      <c r="AX138" s="14" t="s">
        <v>33</v>
      </c>
      <c r="AY138" s="249" t="s">
        <v>127</v>
      </c>
    </row>
    <row r="139" spans="1:65" s="2" customFormat="1" ht="37.8" customHeight="1">
      <c r="A139" s="38"/>
      <c r="B139" s="39"/>
      <c r="C139" s="214" t="s">
        <v>86</v>
      </c>
      <c r="D139" s="214" t="s">
        <v>130</v>
      </c>
      <c r="E139" s="215" t="s">
        <v>139</v>
      </c>
      <c r="F139" s="216" t="s">
        <v>140</v>
      </c>
      <c r="G139" s="217" t="s">
        <v>133</v>
      </c>
      <c r="H139" s="218">
        <v>3</v>
      </c>
      <c r="I139" s="219"/>
      <c r="J139" s="220">
        <f>ROUND(I139*H139,2)</f>
        <v>0</v>
      </c>
      <c r="K139" s="216" t="s">
        <v>134</v>
      </c>
      <c r="L139" s="44"/>
      <c r="M139" s="221" t="s">
        <v>1</v>
      </c>
      <c r="N139" s="222" t="s">
        <v>42</v>
      </c>
      <c r="O139" s="91"/>
      <c r="P139" s="223">
        <f>O139*H139</f>
        <v>0</v>
      </c>
      <c r="Q139" s="223">
        <v>0.32623</v>
      </c>
      <c r="R139" s="223">
        <f>Q139*H139</f>
        <v>0.9786900000000001</v>
      </c>
      <c r="S139" s="223">
        <v>0</v>
      </c>
      <c r="T139" s="22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5" t="s">
        <v>135</v>
      </c>
      <c r="AT139" s="225" t="s">
        <v>130</v>
      </c>
      <c r="AU139" s="225" t="s">
        <v>86</v>
      </c>
      <c r="AY139" s="17" t="s">
        <v>127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7" t="s">
        <v>33</v>
      </c>
      <c r="BK139" s="226">
        <f>ROUND(I139*H139,2)</f>
        <v>0</v>
      </c>
      <c r="BL139" s="17" t="s">
        <v>135</v>
      </c>
      <c r="BM139" s="225" t="s">
        <v>141</v>
      </c>
    </row>
    <row r="140" spans="1:51" s="13" customFormat="1" ht="12">
      <c r="A140" s="13"/>
      <c r="B140" s="227"/>
      <c r="C140" s="228"/>
      <c r="D140" s="229" t="s">
        <v>137</v>
      </c>
      <c r="E140" s="230" t="s">
        <v>1</v>
      </c>
      <c r="F140" s="231" t="s">
        <v>128</v>
      </c>
      <c r="G140" s="228"/>
      <c r="H140" s="232">
        <v>3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137</v>
      </c>
      <c r="AU140" s="238" t="s">
        <v>86</v>
      </c>
      <c r="AV140" s="13" t="s">
        <v>86</v>
      </c>
      <c r="AW140" s="13" t="s">
        <v>32</v>
      </c>
      <c r="AX140" s="13" t="s">
        <v>77</v>
      </c>
      <c r="AY140" s="238" t="s">
        <v>127</v>
      </c>
    </row>
    <row r="141" spans="1:51" s="14" customFormat="1" ht="12">
      <c r="A141" s="14"/>
      <c r="B141" s="239"/>
      <c r="C141" s="240"/>
      <c r="D141" s="229" t="s">
        <v>137</v>
      </c>
      <c r="E141" s="241" t="s">
        <v>1</v>
      </c>
      <c r="F141" s="242" t="s">
        <v>138</v>
      </c>
      <c r="G141" s="240"/>
      <c r="H141" s="243">
        <v>3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137</v>
      </c>
      <c r="AU141" s="249" t="s">
        <v>86</v>
      </c>
      <c r="AV141" s="14" t="s">
        <v>135</v>
      </c>
      <c r="AW141" s="14" t="s">
        <v>32</v>
      </c>
      <c r="AX141" s="14" t="s">
        <v>33</v>
      </c>
      <c r="AY141" s="249" t="s">
        <v>127</v>
      </c>
    </row>
    <row r="142" spans="1:65" s="2" customFormat="1" ht="37.8" customHeight="1">
      <c r="A142" s="38"/>
      <c r="B142" s="39"/>
      <c r="C142" s="214" t="s">
        <v>128</v>
      </c>
      <c r="D142" s="214" t="s">
        <v>130</v>
      </c>
      <c r="E142" s="215" t="s">
        <v>142</v>
      </c>
      <c r="F142" s="216" t="s">
        <v>143</v>
      </c>
      <c r="G142" s="217" t="s">
        <v>144</v>
      </c>
      <c r="H142" s="218">
        <v>1.315</v>
      </c>
      <c r="I142" s="219"/>
      <c r="J142" s="220">
        <f>ROUND(I142*H142,2)</f>
        <v>0</v>
      </c>
      <c r="K142" s="216" t="s">
        <v>134</v>
      </c>
      <c r="L142" s="44"/>
      <c r="M142" s="221" t="s">
        <v>1</v>
      </c>
      <c r="N142" s="222" t="s">
        <v>42</v>
      </c>
      <c r="O142" s="91"/>
      <c r="P142" s="223">
        <f>O142*H142</f>
        <v>0</v>
      </c>
      <c r="Q142" s="223">
        <v>1.8775</v>
      </c>
      <c r="R142" s="223">
        <f>Q142*H142</f>
        <v>2.4689124999999996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135</v>
      </c>
      <c r="AT142" s="225" t="s">
        <v>130</v>
      </c>
      <c r="AU142" s="225" t="s">
        <v>86</v>
      </c>
      <c r="AY142" s="17" t="s">
        <v>127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33</v>
      </c>
      <c r="BK142" s="226">
        <f>ROUND(I142*H142,2)</f>
        <v>0</v>
      </c>
      <c r="BL142" s="17" t="s">
        <v>135</v>
      </c>
      <c r="BM142" s="225" t="s">
        <v>145</v>
      </c>
    </row>
    <row r="143" spans="1:51" s="13" customFormat="1" ht="12">
      <c r="A143" s="13"/>
      <c r="B143" s="227"/>
      <c r="C143" s="228"/>
      <c r="D143" s="229" t="s">
        <v>137</v>
      </c>
      <c r="E143" s="230" t="s">
        <v>1</v>
      </c>
      <c r="F143" s="231" t="s">
        <v>146</v>
      </c>
      <c r="G143" s="228"/>
      <c r="H143" s="232">
        <v>1.315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137</v>
      </c>
      <c r="AU143" s="238" t="s">
        <v>86</v>
      </c>
      <c r="AV143" s="13" t="s">
        <v>86</v>
      </c>
      <c r="AW143" s="13" t="s">
        <v>32</v>
      </c>
      <c r="AX143" s="13" t="s">
        <v>77</v>
      </c>
      <c r="AY143" s="238" t="s">
        <v>127</v>
      </c>
    </row>
    <row r="144" spans="1:51" s="14" customFormat="1" ht="12">
      <c r="A144" s="14"/>
      <c r="B144" s="239"/>
      <c r="C144" s="240"/>
      <c r="D144" s="229" t="s">
        <v>137</v>
      </c>
      <c r="E144" s="241" t="s">
        <v>1</v>
      </c>
      <c r="F144" s="242" t="s">
        <v>138</v>
      </c>
      <c r="G144" s="240"/>
      <c r="H144" s="243">
        <v>1.315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9" t="s">
        <v>137</v>
      </c>
      <c r="AU144" s="249" t="s">
        <v>86</v>
      </c>
      <c r="AV144" s="14" t="s">
        <v>135</v>
      </c>
      <c r="AW144" s="14" t="s">
        <v>32</v>
      </c>
      <c r="AX144" s="14" t="s">
        <v>33</v>
      </c>
      <c r="AY144" s="249" t="s">
        <v>127</v>
      </c>
    </row>
    <row r="145" spans="1:63" s="12" customFormat="1" ht="22.8" customHeight="1">
      <c r="A145" s="12"/>
      <c r="B145" s="198"/>
      <c r="C145" s="199"/>
      <c r="D145" s="200" t="s">
        <v>76</v>
      </c>
      <c r="E145" s="212" t="s">
        <v>147</v>
      </c>
      <c r="F145" s="212" t="s">
        <v>148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SUM(P146:P199)</f>
        <v>0</v>
      </c>
      <c r="Q145" s="206"/>
      <c r="R145" s="207">
        <f>SUM(R146:R199)</f>
        <v>23.568128960000006</v>
      </c>
      <c r="S145" s="206"/>
      <c r="T145" s="208">
        <f>SUM(T146:T199)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33</v>
      </c>
      <c r="AT145" s="210" t="s">
        <v>76</v>
      </c>
      <c r="AU145" s="210" t="s">
        <v>33</v>
      </c>
      <c r="AY145" s="209" t="s">
        <v>127</v>
      </c>
      <c r="BK145" s="211">
        <f>SUM(BK146:BK199)</f>
        <v>0</v>
      </c>
    </row>
    <row r="146" spans="1:65" s="2" customFormat="1" ht="37.8" customHeight="1">
      <c r="A146" s="38"/>
      <c r="B146" s="39"/>
      <c r="C146" s="214" t="s">
        <v>135</v>
      </c>
      <c r="D146" s="214" t="s">
        <v>130</v>
      </c>
      <c r="E146" s="215" t="s">
        <v>149</v>
      </c>
      <c r="F146" s="216" t="s">
        <v>150</v>
      </c>
      <c r="G146" s="217" t="s">
        <v>151</v>
      </c>
      <c r="H146" s="218">
        <v>39.25</v>
      </c>
      <c r="I146" s="219"/>
      <c r="J146" s="220">
        <f>ROUND(I146*H146,2)</f>
        <v>0</v>
      </c>
      <c r="K146" s="216" t="s">
        <v>134</v>
      </c>
      <c r="L146" s="44"/>
      <c r="M146" s="221" t="s">
        <v>1</v>
      </c>
      <c r="N146" s="222" t="s">
        <v>42</v>
      </c>
      <c r="O146" s="91"/>
      <c r="P146" s="223">
        <f>O146*H146</f>
        <v>0</v>
      </c>
      <c r="Q146" s="223">
        <v>0.003</v>
      </c>
      <c r="R146" s="223">
        <f>Q146*H146</f>
        <v>0.11775000000000001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135</v>
      </c>
      <c r="AT146" s="225" t="s">
        <v>130</v>
      </c>
      <c r="AU146" s="225" t="s">
        <v>86</v>
      </c>
      <c r="AY146" s="17" t="s">
        <v>127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33</v>
      </c>
      <c r="BK146" s="226">
        <f>ROUND(I146*H146,2)</f>
        <v>0</v>
      </c>
      <c r="BL146" s="17" t="s">
        <v>135</v>
      </c>
      <c r="BM146" s="225" t="s">
        <v>152</v>
      </c>
    </row>
    <row r="147" spans="1:51" s="13" customFormat="1" ht="12">
      <c r="A147" s="13"/>
      <c r="B147" s="227"/>
      <c r="C147" s="228"/>
      <c r="D147" s="229" t="s">
        <v>137</v>
      </c>
      <c r="E147" s="230" t="s">
        <v>1</v>
      </c>
      <c r="F147" s="231" t="s">
        <v>153</v>
      </c>
      <c r="G147" s="228"/>
      <c r="H147" s="232">
        <v>39.25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137</v>
      </c>
      <c r="AU147" s="238" t="s">
        <v>86</v>
      </c>
      <c r="AV147" s="13" t="s">
        <v>86</v>
      </c>
      <c r="AW147" s="13" t="s">
        <v>32</v>
      </c>
      <c r="AX147" s="13" t="s">
        <v>77</v>
      </c>
      <c r="AY147" s="238" t="s">
        <v>127</v>
      </c>
    </row>
    <row r="148" spans="1:51" s="14" customFormat="1" ht="12">
      <c r="A148" s="14"/>
      <c r="B148" s="239"/>
      <c r="C148" s="240"/>
      <c r="D148" s="229" t="s">
        <v>137</v>
      </c>
      <c r="E148" s="241" t="s">
        <v>1</v>
      </c>
      <c r="F148" s="242" t="s">
        <v>138</v>
      </c>
      <c r="G148" s="240"/>
      <c r="H148" s="243">
        <v>39.25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9" t="s">
        <v>137</v>
      </c>
      <c r="AU148" s="249" t="s">
        <v>86</v>
      </c>
      <c r="AV148" s="14" t="s">
        <v>135</v>
      </c>
      <c r="AW148" s="14" t="s">
        <v>32</v>
      </c>
      <c r="AX148" s="14" t="s">
        <v>33</v>
      </c>
      <c r="AY148" s="249" t="s">
        <v>127</v>
      </c>
    </row>
    <row r="149" spans="1:65" s="2" customFormat="1" ht="24.15" customHeight="1">
      <c r="A149" s="38"/>
      <c r="B149" s="39"/>
      <c r="C149" s="214" t="s">
        <v>154</v>
      </c>
      <c r="D149" s="214" t="s">
        <v>130</v>
      </c>
      <c r="E149" s="215" t="s">
        <v>155</v>
      </c>
      <c r="F149" s="216" t="s">
        <v>156</v>
      </c>
      <c r="G149" s="217" t="s">
        <v>151</v>
      </c>
      <c r="H149" s="218">
        <v>71.831</v>
      </c>
      <c r="I149" s="219"/>
      <c r="J149" s="220">
        <f>ROUND(I149*H149,2)</f>
        <v>0</v>
      </c>
      <c r="K149" s="216" t="s">
        <v>134</v>
      </c>
      <c r="L149" s="44"/>
      <c r="M149" s="221" t="s">
        <v>1</v>
      </c>
      <c r="N149" s="222" t="s">
        <v>42</v>
      </c>
      <c r="O149" s="91"/>
      <c r="P149" s="223">
        <f>O149*H149</f>
        <v>0</v>
      </c>
      <c r="Q149" s="223">
        <v>0.00546</v>
      </c>
      <c r="R149" s="223">
        <f>Q149*H149</f>
        <v>0.39219726</v>
      </c>
      <c r="S149" s="223">
        <v>0</v>
      </c>
      <c r="T149" s="22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5" t="s">
        <v>135</v>
      </c>
      <c r="AT149" s="225" t="s">
        <v>130</v>
      </c>
      <c r="AU149" s="225" t="s">
        <v>86</v>
      </c>
      <c r="AY149" s="17" t="s">
        <v>127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7" t="s">
        <v>33</v>
      </c>
      <c r="BK149" s="226">
        <f>ROUND(I149*H149,2)</f>
        <v>0</v>
      </c>
      <c r="BL149" s="17" t="s">
        <v>135</v>
      </c>
      <c r="BM149" s="225" t="s">
        <v>157</v>
      </c>
    </row>
    <row r="150" spans="1:51" s="15" customFormat="1" ht="12">
      <c r="A150" s="15"/>
      <c r="B150" s="250"/>
      <c r="C150" s="251"/>
      <c r="D150" s="229" t="s">
        <v>137</v>
      </c>
      <c r="E150" s="252" t="s">
        <v>1</v>
      </c>
      <c r="F150" s="253" t="s">
        <v>158</v>
      </c>
      <c r="G150" s="251"/>
      <c r="H150" s="252" t="s">
        <v>1</v>
      </c>
      <c r="I150" s="254"/>
      <c r="J150" s="251"/>
      <c r="K150" s="251"/>
      <c r="L150" s="255"/>
      <c r="M150" s="256"/>
      <c r="N150" s="257"/>
      <c r="O150" s="257"/>
      <c r="P150" s="257"/>
      <c r="Q150" s="257"/>
      <c r="R150" s="257"/>
      <c r="S150" s="257"/>
      <c r="T150" s="25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9" t="s">
        <v>137</v>
      </c>
      <c r="AU150" s="259" t="s">
        <v>86</v>
      </c>
      <c r="AV150" s="15" t="s">
        <v>33</v>
      </c>
      <c r="AW150" s="15" t="s">
        <v>32</v>
      </c>
      <c r="AX150" s="15" t="s">
        <v>77</v>
      </c>
      <c r="AY150" s="259" t="s">
        <v>127</v>
      </c>
    </row>
    <row r="151" spans="1:51" s="13" customFormat="1" ht="12">
      <c r="A151" s="13"/>
      <c r="B151" s="227"/>
      <c r="C151" s="228"/>
      <c r="D151" s="229" t="s">
        <v>137</v>
      </c>
      <c r="E151" s="230" t="s">
        <v>1</v>
      </c>
      <c r="F151" s="231" t="s">
        <v>159</v>
      </c>
      <c r="G151" s="228"/>
      <c r="H151" s="232">
        <v>71.831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137</v>
      </c>
      <c r="AU151" s="238" t="s">
        <v>86</v>
      </c>
      <c r="AV151" s="13" t="s">
        <v>86</v>
      </c>
      <c r="AW151" s="13" t="s">
        <v>32</v>
      </c>
      <c r="AX151" s="13" t="s">
        <v>77</v>
      </c>
      <c r="AY151" s="238" t="s">
        <v>127</v>
      </c>
    </row>
    <row r="152" spans="1:51" s="14" customFormat="1" ht="12">
      <c r="A152" s="14"/>
      <c r="B152" s="239"/>
      <c r="C152" s="240"/>
      <c r="D152" s="229" t="s">
        <v>137</v>
      </c>
      <c r="E152" s="241" t="s">
        <v>1</v>
      </c>
      <c r="F152" s="242" t="s">
        <v>138</v>
      </c>
      <c r="G152" s="240"/>
      <c r="H152" s="243">
        <v>71.831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9" t="s">
        <v>137</v>
      </c>
      <c r="AU152" s="249" t="s">
        <v>86</v>
      </c>
      <c r="AV152" s="14" t="s">
        <v>135</v>
      </c>
      <c r="AW152" s="14" t="s">
        <v>32</v>
      </c>
      <c r="AX152" s="14" t="s">
        <v>33</v>
      </c>
      <c r="AY152" s="249" t="s">
        <v>127</v>
      </c>
    </row>
    <row r="153" spans="1:65" s="2" customFormat="1" ht="37.8" customHeight="1">
      <c r="A153" s="38"/>
      <c r="B153" s="39"/>
      <c r="C153" s="214" t="s">
        <v>147</v>
      </c>
      <c r="D153" s="214" t="s">
        <v>130</v>
      </c>
      <c r="E153" s="215" t="s">
        <v>160</v>
      </c>
      <c r="F153" s="216" t="s">
        <v>161</v>
      </c>
      <c r="G153" s="217" t="s">
        <v>151</v>
      </c>
      <c r="H153" s="218">
        <v>71.831</v>
      </c>
      <c r="I153" s="219"/>
      <c r="J153" s="220">
        <f>ROUND(I153*H153,2)</f>
        <v>0</v>
      </c>
      <c r="K153" s="216" t="s">
        <v>134</v>
      </c>
      <c r="L153" s="44"/>
      <c r="M153" s="221" t="s">
        <v>1</v>
      </c>
      <c r="N153" s="222" t="s">
        <v>42</v>
      </c>
      <c r="O153" s="91"/>
      <c r="P153" s="223">
        <f>O153*H153</f>
        <v>0</v>
      </c>
      <c r="Q153" s="223">
        <v>0.00438</v>
      </c>
      <c r="R153" s="223">
        <f>Q153*H153</f>
        <v>0.31461978</v>
      </c>
      <c r="S153" s="223">
        <v>0</v>
      </c>
      <c r="T153" s="22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5" t="s">
        <v>135</v>
      </c>
      <c r="AT153" s="225" t="s">
        <v>130</v>
      </c>
      <c r="AU153" s="225" t="s">
        <v>86</v>
      </c>
      <c r="AY153" s="17" t="s">
        <v>127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7" t="s">
        <v>33</v>
      </c>
      <c r="BK153" s="226">
        <f>ROUND(I153*H153,2)</f>
        <v>0</v>
      </c>
      <c r="BL153" s="17" t="s">
        <v>135</v>
      </c>
      <c r="BM153" s="225" t="s">
        <v>162</v>
      </c>
    </row>
    <row r="154" spans="1:51" s="15" customFormat="1" ht="12">
      <c r="A154" s="15"/>
      <c r="B154" s="250"/>
      <c r="C154" s="251"/>
      <c r="D154" s="229" t="s">
        <v>137</v>
      </c>
      <c r="E154" s="252" t="s">
        <v>1</v>
      </c>
      <c r="F154" s="253" t="s">
        <v>158</v>
      </c>
      <c r="G154" s="251"/>
      <c r="H154" s="252" t="s">
        <v>1</v>
      </c>
      <c r="I154" s="254"/>
      <c r="J154" s="251"/>
      <c r="K154" s="251"/>
      <c r="L154" s="255"/>
      <c r="M154" s="256"/>
      <c r="N154" s="257"/>
      <c r="O154" s="257"/>
      <c r="P154" s="257"/>
      <c r="Q154" s="257"/>
      <c r="R154" s="257"/>
      <c r="S154" s="257"/>
      <c r="T154" s="25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9" t="s">
        <v>137</v>
      </c>
      <c r="AU154" s="259" t="s">
        <v>86</v>
      </c>
      <c r="AV154" s="15" t="s">
        <v>33</v>
      </c>
      <c r="AW154" s="15" t="s">
        <v>32</v>
      </c>
      <c r="AX154" s="15" t="s">
        <v>77</v>
      </c>
      <c r="AY154" s="259" t="s">
        <v>127</v>
      </c>
    </row>
    <row r="155" spans="1:51" s="13" customFormat="1" ht="12">
      <c r="A155" s="13"/>
      <c r="B155" s="227"/>
      <c r="C155" s="228"/>
      <c r="D155" s="229" t="s">
        <v>137</v>
      </c>
      <c r="E155" s="230" t="s">
        <v>1</v>
      </c>
      <c r="F155" s="231" t="s">
        <v>159</v>
      </c>
      <c r="G155" s="228"/>
      <c r="H155" s="232">
        <v>71.831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137</v>
      </c>
      <c r="AU155" s="238" t="s">
        <v>86</v>
      </c>
      <c r="AV155" s="13" t="s">
        <v>86</v>
      </c>
      <c r="AW155" s="13" t="s">
        <v>32</v>
      </c>
      <c r="AX155" s="13" t="s">
        <v>77</v>
      </c>
      <c r="AY155" s="238" t="s">
        <v>127</v>
      </c>
    </row>
    <row r="156" spans="1:51" s="14" customFormat="1" ht="12">
      <c r="A156" s="14"/>
      <c r="B156" s="239"/>
      <c r="C156" s="240"/>
      <c r="D156" s="229" t="s">
        <v>137</v>
      </c>
      <c r="E156" s="241" t="s">
        <v>1</v>
      </c>
      <c r="F156" s="242" t="s">
        <v>138</v>
      </c>
      <c r="G156" s="240"/>
      <c r="H156" s="243">
        <v>71.831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137</v>
      </c>
      <c r="AU156" s="249" t="s">
        <v>86</v>
      </c>
      <c r="AV156" s="14" t="s">
        <v>135</v>
      </c>
      <c r="AW156" s="14" t="s">
        <v>32</v>
      </c>
      <c r="AX156" s="14" t="s">
        <v>33</v>
      </c>
      <c r="AY156" s="249" t="s">
        <v>127</v>
      </c>
    </row>
    <row r="157" spans="1:65" s="2" customFormat="1" ht="33" customHeight="1">
      <c r="A157" s="38"/>
      <c r="B157" s="39"/>
      <c r="C157" s="214" t="s">
        <v>163</v>
      </c>
      <c r="D157" s="214" t="s">
        <v>130</v>
      </c>
      <c r="E157" s="215" t="s">
        <v>164</v>
      </c>
      <c r="F157" s="216" t="s">
        <v>165</v>
      </c>
      <c r="G157" s="217" t="s">
        <v>151</v>
      </c>
      <c r="H157" s="218">
        <v>194.511</v>
      </c>
      <c r="I157" s="219"/>
      <c r="J157" s="220">
        <f>ROUND(I157*H157,2)</f>
        <v>0</v>
      </c>
      <c r="K157" s="216" t="s">
        <v>134</v>
      </c>
      <c r="L157" s="44"/>
      <c r="M157" s="221" t="s">
        <v>1</v>
      </c>
      <c r="N157" s="222" t="s">
        <v>42</v>
      </c>
      <c r="O157" s="91"/>
      <c r="P157" s="223">
        <f>O157*H157</f>
        <v>0</v>
      </c>
      <c r="Q157" s="223">
        <v>0.003</v>
      </c>
      <c r="R157" s="223">
        <f>Q157*H157</f>
        <v>0.583533</v>
      </c>
      <c r="S157" s="223">
        <v>0</v>
      </c>
      <c r="T157" s="22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5" t="s">
        <v>135</v>
      </c>
      <c r="AT157" s="225" t="s">
        <v>130</v>
      </c>
      <c r="AU157" s="225" t="s">
        <v>86</v>
      </c>
      <c r="AY157" s="17" t="s">
        <v>127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7" t="s">
        <v>33</v>
      </c>
      <c r="BK157" s="226">
        <f>ROUND(I157*H157,2)</f>
        <v>0</v>
      </c>
      <c r="BL157" s="17" t="s">
        <v>135</v>
      </c>
      <c r="BM157" s="225" t="s">
        <v>166</v>
      </c>
    </row>
    <row r="158" spans="1:51" s="13" customFormat="1" ht="12">
      <c r="A158" s="13"/>
      <c r="B158" s="227"/>
      <c r="C158" s="228"/>
      <c r="D158" s="229" t="s">
        <v>137</v>
      </c>
      <c r="E158" s="230" t="s">
        <v>1</v>
      </c>
      <c r="F158" s="231" t="s">
        <v>167</v>
      </c>
      <c r="G158" s="228"/>
      <c r="H158" s="232">
        <v>46.905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137</v>
      </c>
      <c r="AU158" s="238" t="s">
        <v>86</v>
      </c>
      <c r="AV158" s="13" t="s">
        <v>86</v>
      </c>
      <c r="AW158" s="13" t="s">
        <v>32</v>
      </c>
      <c r="AX158" s="13" t="s">
        <v>77</v>
      </c>
      <c r="AY158" s="238" t="s">
        <v>127</v>
      </c>
    </row>
    <row r="159" spans="1:51" s="13" customFormat="1" ht="12">
      <c r="A159" s="13"/>
      <c r="B159" s="227"/>
      <c r="C159" s="228"/>
      <c r="D159" s="229" t="s">
        <v>137</v>
      </c>
      <c r="E159" s="230" t="s">
        <v>1</v>
      </c>
      <c r="F159" s="231" t="s">
        <v>168</v>
      </c>
      <c r="G159" s="228"/>
      <c r="H159" s="232">
        <v>47.648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137</v>
      </c>
      <c r="AU159" s="238" t="s">
        <v>86</v>
      </c>
      <c r="AV159" s="13" t="s">
        <v>86</v>
      </c>
      <c r="AW159" s="13" t="s">
        <v>32</v>
      </c>
      <c r="AX159" s="13" t="s">
        <v>77</v>
      </c>
      <c r="AY159" s="238" t="s">
        <v>127</v>
      </c>
    </row>
    <row r="160" spans="1:51" s="13" customFormat="1" ht="12">
      <c r="A160" s="13"/>
      <c r="B160" s="227"/>
      <c r="C160" s="228"/>
      <c r="D160" s="229" t="s">
        <v>137</v>
      </c>
      <c r="E160" s="230" t="s">
        <v>1</v>
      </c>
      <c r="F160" s="231" t="s">
        <v>169</v>
      </c>
      <c r="G160" s="228"/>
      <c r="H160" s="232">
        <v>99.958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137</v>
      </c>
      <c r="AU160" s="238" t="s">
        <v>86</v>
      </c>
      <c r="AV160" s="13" t="s">
        <v>86</v>
      </c>
      <c r="AW160" s="13" t="s">
        <v>32</v>
      </c>
      <c r="AX160" s="13" t="s">
        <v>77</v>
      </c>
      <c r="AY160" s="238" t="s">
        <v>127</v>
      </c>
    </row>
    <row r="161" spans="1:51" s="14" customFormat="1" ht="12">
      <c r="A161" s="14"/>
      <c r="B161" s="239"/>
      <c r="C161" s="240"/>
      <c r="D161" s="229" t="s">
        <v>137</v>
      </c>
      <c r="E161" s="241" t="s">
        <v>1</v>
      </c>
      <c r="F161" s="242" t="s">
        <v>138</v>
      </c>
      <c r="G161" s="240"/>
      <c r="H161" s="243">
        <v>194.511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9" t="s">
        <v>137</v>
      </c>
      <c r="AU161" s="249" t="s">
        <v>86</v>
      </c>
      <c r="AV161" s="14" t="s">
        <v>135</v>
      </c>
      <c r="AW161" s="14" t="s">
        <v>32</v>
      </c>
      <c r="AX161" s="14" t="s">
        <v>33</v>
      </c>
      <c r="AY161" s="249" t="s">
        <v>127</v>
      </c>
    </row>
    <row r="162" spans="1:65" s="2" customFormat="1" ht="37.8" customHeight="1">
      <c r="A162" s="38"/>
      <c r="B162" s="39"/>
      <c r="C162" s="214" t="s">
        <v>170</v>
      </c>
      <c r="D162" s="214" t="s">
        <v>130</v>
      </c>
      <c r="E162" s="215" t="s">
        <v>171</v>
      </c>
      <c r="F162" s="216" t="s">
        <v>172</v>
      </c>
      <c r="G162" s="217" t="s">
        <v>133</v>
      </c>
      <c r="H162" s="218">
        <v>10</v>
      </c>
      <c r="I162" s="219"/>
      <c r="J162" s="220">
        <f>ROUND(I162*H162,2)</f>
        <v>0</v>
      </c>
      <c r="K162" s="216" t="s">
        <v>134</v>
      </c>
      <c r="L162" s="44"/>
      <c r="M162" s="221" t="s">
        <v>1</v>
      </c>
      <c r="N162" s="222" t="s">
        <v>42</v>
      </c>
      <c r="O162" s="91"/>
      <c r="P162" s="223">
        <f>O162*H162</f>
        <v>0</v>
      </c>
      <c r="Q162" s="223">
        <v>0.0102</v>
      </c>
      <c r="R162" s="223">
        <f>Q162*H162</f>
        <v>0.10200000000000001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135</v>
      </c>
      <c r="AT162" s="225" t="s">
        <v>130</v>
      </c>
      <c r="AU162" s="225" t="s">
        <v>86</v>
      </c>
      <c r="AY162" s="17" t="s">
        <v>127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33</v>
      </c>
      <c r="BK162" s="226">
        <f>ROUND(I162*H162,2)</f>
        <v>0</v>
      </c>
      <c r="BL162" s="17" t="s">
        <v>135</v>
      </c>
      <c r="BM162" s="225" t="s">
        <v>173</v>
      </c>
    </row>
    <row r="163" spans="1:65" s="2" customFormat="1" ht="33" customHeight="1">
      <c r="A163" s="38"/>
      <c r="B163" s="39"/>
      <c r="C163" s="214" t="s">
        <v>174</v>
      </c>
      <c r="D163" s="214" t="s">
        <v>130</v>
      </c>
      <c r="E163" s="215" t="s">
        <v>175</v>
      </c>
      <c r="F163" s="216" t="s">
        <v>176</v>
      </c>
      <c r="G163" s="217" t="s">
        <v>133</v>
      </c>
      <c r="H163" s="218">
        <v>4</v>
      </c>
      <c r="I163" s="219"/>
      <c r="J163" s="220">
        <f>ROUND(I163*H163,2)</f>
        <v>0</v>
      </c>
      <c r="K163" s="216" t="s">
        <v>134</v>
      </c>
      <c r="L163" s="44"/>
      <c r="M163" s="221" t="s">
        <v>1</v>
      </c>
      <c r="N163" s="222" t="s">
        <v>42</v>
      </c>
      <c r="O163" s="91"/>
      <c r="P163" s="223">
        <f>O163*H163</f>
        <v>0</v>
      </c>
      <c r="Q163" s="223">
        <v>0.1575</v>
      </c>
      <c r="R163" s="223">
        <f>Q163*H163</f>
        <v>0.63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135</v>
      </c>
      <c r="AT163" s="225" t="s">
        <v>130</v>
      </c>
      <c r="AU163" s="225" t="s">
        <v>86</v>
      </c>
      <c r="AY163" s="17" t="s">
        <v>127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33</v>
      </c>
      <c r="BK163" s="226">
        <f>ROUND(I163*H163,2)</f>
        <v>0</v>
      </c>
      <c r="BL163" s="17" t="s">
        <v>135</v>
      </c>
      <c r="BM163" s="225" t="s">
        <v>177</v>
      </c>
    </row>
    <row r="164" spans="1:65" s="2" customFormat="1" ht="24.15" customHeight="1">
      <c r="A164" s="38"/>
      <c r="B164" s="39"/>
      <c r="C164" s="214" t="s">
        <v>178</v>
      </c>
      <c r="D164" s="214" t="s">
        <v>130</v>
      </c>
      <c r="E164" s="215" t="s">
        <v>179</v>
      </c>
      <c r="F164" s="216" t="s">
        <v>180</v>
      </c>
      <c r="G164" s="217" t="s">
        <v>151</v>
      </c>
      <c r="H164" s="218">
        <v>14.466</v>
      </c>
      <c r="I164" s="219"/>
      <c r="J164" s="220">
        <f>ROUND(I164*H164,2)</f>
        <v>0</v>
      </c>
      <c r="K164" s="216" t="s">
        <v>134</v>
      </c>
      <c r="L164" s="44"/>
      <c r="M164" s="221" t="s">
        <v>1</v>
      </c>
      <c r="N164" s="222" t="s">
        <v>42</v>
      </c>
      <c r="O164" s="91"/>
      <c r="P164" s="223">
        <f>O164*H164</f>
        <v>0</v>
      </c>
      <c r="Q164" s="223">
        <v>0.03358</v>
      </c>
      <c r="R164" s="223">
        <f>Q164*H164</f>
        <v>0.48576827999999994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135</v>
      </c>
      <c r="AT164" s="225" t="s">
        <v>130</v>
      </c>
      <c r="AU164" s="225" t="s">
        <v>86</v>
      </c>
      <c r="AY164" s="17" t="s">
        <v>127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33</v>
      </c>
      <c r="BK164" s="226">
        <f>ROUND(I164*H164,2)</f>
        <v>0</v>
      </c>
      <c r="BL164" s="17" t="s">
        <v>135</v>
      </c>
      <c r="BM164" s="225" t="s">
        <v>181</v>
      </c>
    </row>
    <row r="165" spans="1:51" s="13" customFormat="1" ht="12">
      <c r="A165" s="13"/>
      <c r="B165" s="227"/>
      <c r="C165" s="228"/>
      <c r="D165" s="229" t="s">
        <v>137</v>
      </c>
      <c r="E165" s="230" t="s">
        <v>1</v>
      </c>
      <c r="F165" s="231" t="s">
        <v>182</v>
      </c>
      <c r="G165" s="228"/>
      <c r="H165" s="232">
        <v>2.08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137</v>
      </c>
      <c r="AU165" s="238" t="s">
        <v>86</v>
      </c>
      <c r="AV165" s="13" t="s">
        <v>86</v>
      </c>
      <c r="AW165" s="13" t="s">
        <v>32</v>
      </c>
      <c r="AX165" s="13" t="s">
        <v>77</v>
      </c>
      <c r="AY165" s="238" t="s">
        <v>127</v>
      </c>
    </row>
    <row r="166" spans="1:51" s="13" customFormat="1" ht="12">
      <c r="A166" s="13"/>
      <c r="B166" s="227"/>
      <c r="C166" s="228"/>
      <c r="D166" s="229" t="s">
        <v>137</v>
      </c>
      <c r="E166" s="230" t="s">
        <v>1</v>
      </c>
      <c r="F166" s="231" t="s">
        <v>183</v>
      </c>
      <c r="G166" s="228"/>
      <c r="H166" s="232">
        <v>3.115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137</v>
      </c>
      <c r="AU166" s="238" t="s">
        <v>86</v>
      </c>
      <c r="AV166" s="13" t="s">
        <v>86</v>
      </c>
      <c r="AW166" s="13" t="s">
        <v>32</v>
      </c>
      <c r="AX166" s="13" t="s">
        <v>77</v>
      </c>
      <c r="AY166" s="238" t="s">
        <v>127</v>
      </c>
    </row>
    <row r="167" spans="1:51" s="13" customFormat="1" ht="12">
      <c r="A167" s="13"/>
      <c r="B167" s="227"/>
      <c r="C167" s="228"/>
      <c r="D167" s="229" t="s">
        <v>137</v>
      </c>
      <c r="E167" s="230" t="s">
        <v>1</v>
      </c>
      <c r="F167" s="231" t="s">
        <v>184</v>
      </c>
      <c r="G167" s="228"/>
      <c r="H167" s="232">
        <v>4.651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137</v>
      </c>
      <c r="AU167" s="238" t="s">
        <v>86</v>
      </c>
      <c r="AV167" s="13" t="s">
        <v>86</v>
      </c>
      <c r="AW167" s="13" t="s">
        <v>32</v>
      </c>
      <c r="AX167" s="13" t="s">
        <v>77</v>
      </c>
      <c r="AY167" s="238" t="s">
        <v>127</v>
      </c>
    </row>
    <row r="168" spans="1:51" s="13" customFormat="1" ht="12">
      <c r="A168" s="13"/>
      <c r="B168" s="227"/>
      <c r="C168" s="228"/>
      <c r="D168" s="229" t="s">
        <v>137</v>
      </c>
      <c r="E168" s="230" t="s">
        <v>1</v>
      </c>
      <c r="F168" s="231" t="s">
        <v>185</v>
      </c>
      <c r="G168" s="228"/>
      <c r="H168" s="232">
        <v>4.62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137</v>
      </c>
      <c r="AU168" s="238" t="s">
        <v>86</v>
      </c>
      <c r="AV168" s="13" t="s">
        <v>86</v>
      </c>
      <c r="AW168" s="13" t="s">
        <v>32</v>
      </c>
      <c r="AX168" s="13" t="s">
        <v>77</v>
      </c>
      <c r="AY168" s="238" t="s">
        <v>127</v>
      </c>
    </row>
    <row r="169" spans="1:51" s="14" customFormat="1" ht="12">
      <c r="A169" s="14"/>
      <c r="B169" s="239"/>
      <c r="C169" s="240"/>
      <c r="D169" s="229" t="s">
        <v>137</v>
      </c>
      <c r="E169" s="241" t="s">
        <v>1</v>
      </c>
      <c r="F169" s="242" t="s">
        <v>138</v>
      </c>
      <c r="G169" s="240"/>
      <c r="H169" s="243">
        <v>14.466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9" t="s">
        <v>137</v>
      </c>
      <c r="AU169" s="249" t="s">
        <v>86</v>
      </c>
      <c r="AV169" s="14" t="s">
        <v>135</v>
      </c>
      <c r="AW169" s="14" t="s">
        <v>32</v>
      </c>
      <c r="AX169" s="14" t="s">
        <v>33</v>
      </c>
      <c r="AY169" s="249" t="s">
        <v>127</v>
      </c>
    </row>
    <row r="170" spans="1:65" s="2" customFormat="1" ht="44.25" customHeight="1">
      <c r="A170" s="38"/>
      <c r="B170" s="39"/>
      <c r="C170" s="214" t="s">
        <v>186</v>
      </c>
      <c r="D170" s="214" t="s">
        <v>130</v>
      </c>
      <c r="E170" s="215" t="s">
        <v>187</v>
      </c>
      <c r="F170" s="216" t="s">
        <v>188</v>
      </c>
      <c r="G170" s="217" t="s">
        <v>151</v>
      </c>
      <c r="H170" s="218">
        <v>4</v>
      </c>
      <c r="I170" s="219"/>
      <c r="J170" s="220">
        <f>ROUND(I170*H170,2)</f>
        <v>0</v>
      </c>
      <c r="K170" s="216" t="s">
        <v>134</v>
      </c>
      <c r="L170" s="44"/>
      <c r="M170" s="221" t="s">
        <v>1</v>
      </c>
      <c r="N170" s="222" t="s">
        <v>42</v>
      </c>
      <c r="O170" s="91"/>
      <c r="P170" s="223">
        <f>O170*H170</f>
        <v>0</v>
      </c>
      <c r="Q170" s="223">
        <v>0.02636</v>
      </c>
      <c r="R170" s="223">
        <f>Q170*H170</f>
        <v>0.10544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135</v>
      </c>
      <c r="AT170" s="225" t="s">
        <v>130</v>
      </c>
      <c r="AU170" s="225" t="s">
        <v>86</v>
      </c>
      <c r="AY170" s="17" t="s">
        <v>127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33</v>
      </c>
      <c r="BK170" s="226">
        <f>ROUND(I170*H170,2)</f>
        <v>0</v>
      </c>
      <c r="BL170" s="17" t="s">
        <v>135</v>
      </c>
      <c r="BM170" s="225" t="s">
        <v>189</v>
      </c>
    </row>
    <row r="171" spans="1:51" s="15" customFormat="1" ht="12">
      <c r="A171" s="15"/>
      <c r="B171" s="250"/>
      <c r="C171" s="251"/>
      <c r="D171" s="229" t="s">
        <v>137</v>
      </c>
      <c r="E171" s="252" t="s">
        <v>1</v>
      </c>
      <c r="F171" s="253" t="s">
        <v>190</v>
      </c>
      <c r="G171" s="251"/>
      <c r="H171" s="252" t="s">
        <v>1</v>
      </c>
      <c r="I171" s="254"/>
      <c r="J171" s="251"/>
      <c r="K171" s="251"/>
      <c r="L171" s="255"/>
      <c r="M171" s="256"/>
      <c r="N171" s="257"/>
      <c r="O171" s="257"/>
      <c r="P171" s="257"/>
      <c r="Q171" s="257"/>
      <c r="R171" s="257"/>
      <c r="S171" s="257"/>
      <c r="T171" s="25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9" t="s">
        <v>137</v>
      </c>
      <c r="AU171" s="259" t="s">
        <v>86</v>
      </c>
      <c r="AV171" s="15" t="s">
        <v>33</v>
      </c>
      <c r="AW171" s="15" t="s">
        <v>32</v>
      </c>
      <c r="AX171" s="15" t="s">
        <v>77</v>
      </c>
      <c r="AY171" s="259" t="s">
        <v>127</v>
      </c>
    </row>
    <row r="172" spans="1:51" s="13" customFormat="1" ht="12">
      <c r="A172" s="13"/>
      <c r="B172" s="227"/>
      <c r="C172" s="228"/>
      <c r="D172" s="229" t="s">
        <v>137</v>
      </c>
      <c r="E172" s="230" t="s">
        <v>1</v>
      </c>
      <c r="F172" s="231" t="s">
        <v>191</v>
      </c>
      <c r="G172" s="228"/>
      <c r="H172" s="232">
        <v>4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137</v>
      </c>
      <c r="AU172" s="238" t="s">
        <v>86</v>
      </c>
      <c r="AV172" s="13" t="s">
        <v>86</v>
      </c>
      <c r="AW172" s="13" t="s">
        <v>32</v>
      </c>
      <c r="AX172" s="13" t="s">
        <v>77</v>
      </c>
      <c r="AY172" s="238" t="s">
        <v>127</v>
      </c>
    </row>
    <row r="173" spans="1:51" s="14" customFormat="1" ht="12">
      <c r="A173" s="14"/>
      <c r="B173" s="239"/>
      <c r="C173" s="240"/>
      <c r="D173" s="229" t="s">
        <v>137</v>
      </c>
      <c r="E173" s="241" t="s">
        <v>1</v>
      </c>
      <c r="F173" s="242" t="s">
        <v>138</v>
      </c>
      <c r="G173" s="240"/>
      <c r="H173" s="243">
        <v>4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9" t="s">
        <v>137</v>
      </c>
      <c r="AU173" s="249" t="s">
        <v>86</v>
      </c>
      <c r="AV173" s="14" t="s">
        <v>135</v>
      </c>
      <c r="AW173" s="14" t="s">
        <v>32</v>
      </c>
      <c r="AX173" s="14" t="s">
        <v>33</v>
      </c>
      <c r="AY173" s="249" t="s">
        <v>127</v>
      </c>
    </row>
    <row r="174" spans="1:65" s="2" customFormat="1" ht="37.8" customHeight="1">
      <c r="A174" s="38"/>
      <c r="B174" s="39"/>
      <c r="C174" s="214" t="s">
        <v>192</v>
      </c>
      <c r="D174" s="214" t="s">
        <v>130</v>
      </c>
      <c r="E174" s="215" t="s">
        <v>193</v>
      </c>
      <c r="F174" s="216" t="s">
        <v>194</v>
      </c>
      <c r="G174" s="217" t="s">
        <v>144</v>
      </c>
      <c r="H174" s="218">
        <v>0.027</v>
      </c>
      <c r="I174" s="219"/>
      <c r="J174" s="220">
        <f>ROUND(I174*H174,2)</f>
        <v>0</v>
      </c>
      <c r="K174" s="216" t="s">
        <v>134</v>
      </c>
      <c r="L174" s="44"/>
      <c r="M174" s="221" t="s">
        <v>1</v>
      </c>
      <c r="N174" s="222" t="s">
        <v>42</v>
      </c>
      <c r="O174" s="91"/>
      <c r="P174" s="223">
        <f>O174*H174</f>
        <v>0</v>
      </c>
      <c r="Q174" s="223">
        <v>2.30102</v>
      </c>
      <c r="R174" s="223">
        <f>Q174*H174</f>
        <v>0.062127539999999995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135</v>
      </c>
      <c r="AT174" s="225" t="s">
        <v>130</v>
      </c>
      <c r="AU174" s="225" t="s">
        <v>86</v>
      </c>
      <c r="AY174" s="17" t="s">
        <v>127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33</v>
      </c>
      <c r="BK174" s="226">
        <f>ROUND(I174*H174,2)</f>
        <v>0</v>
      </c>
      <c r="BL174" s="17" t="s">
        <v>135</v>
      </c>
      <c r="BM174" s="225" t="s">
        <v>195</v>
      </c>
    </row>
    <row r="175" spans="1:51" s="15" customFormat="1" ht="12">
      <c r="A175" s="15"/>
      <c r="B175" s="250"/>
      <c r="C175" s="251"/>
      <c r="D175" s="229" t="s">
        <v>137</v>
      </c>
      <c r="E175" s="252" t="s">
        <v>1</v>
      </c>
      <c r="F175" s="253" t="s">
        <v>196</v>
      </c>
      <c r="G175" s="251"/>
      <c r="H175" s="252" t="s">
        <v>1</v>
      </c>
      <c r="I175" s="254"/>
      <c r="J175" s="251"/>
      <c r="K175" s="251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137</v>
      </c>
      <c r="AU175" s="259" t="s">
        <v>86</v>
      </c>
      <c r="AV175" s="15" t="s">
        <v>33</v>
      </c>
      <c r="AW175" s="15" t="s">
        <v>32</v>
      </c>
      <c r="AX175" s="15" t="s">
        <v>77</v>
      </c>
      <c r="AY175" s="259" t="s">
        <v>127</v>
      </c>
    </row>
    <row r="176" spans="1:51" s="13" customFormat="1" ht="12">
      <c r="A176" s="13"/>
      <c r="B176" s="227"/>
      <c r="C176" s="228"/>
      <c r="D176" s="229" t="s">
        <v>137</v>
      </c>
      <c r="E176" s="230" t="s">
        <v>1</v>
      </c>
      <c r="F176" s="231" t="s">
        <v>197</v>
      </c>
      <c r="G176" s="228"/>
      <c r="H176" s="232">
        <v>0.027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137</v>
      </c>
      <c r="AU176" s="238" t="s">
        <v>86</v>
      </c>
      <c r="AV176" s="13" t="s">
        <v>86</v>
      </c>
      <c r="AW176" s="13" t="s">
        <v>32</v>
      </c>
      <c r="AX176" s="13" t="s">
        <v>77</v>
      </c>
      <c r="AY176" s="238" t="s">
        <v>127</v>
      </c>
    </row>
    <row r="177" spans="1:51" s="14" customFormat="1" ht="12">
      <c r="A177" s="14"/>
      <c r="B177" s="239"/>
      <c r="C177" s="240"/>
      <c r="D177" s="229" t="s">
        <v>137</v>
      </c>
      <c r="E177" s="241" t="s">
        <v>1</v>
      </c>
      <c r="F177" s="242" t="s">
        <v>138</v>
      </c>
      <c r="G177" s="240"/>
      <c r="H177" s="243">
        <v>0.027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137</v>
      </c>
      <c r="AU177" s="249" t="s">
        <v>86</v>
      </c>
      <c r="AV177" s="14" t="s">
        <v>135</v>
      </c>
      <c r="AW177" s="14" t="s">
        <v>32</v>
      </c>
      <c r="AX177" s="14" t="s">
        <v>33</v>
      </c>
      <c r="AY177" s="249" t="s">
        <v>127</v>
      </c>
    </row>
    <row r="178" spans="1:65" s="2" customFormat="1" ht="24.15" customHeight="1">
      <c r="A178" s="38"/>
      <c r="B178" s="39"/>
      <c r="C178" s="214" t="s">
        <v>198</v>
      </c>
      <c r="D178" s="214" t="s">
        <v>130</v>
      </c>
      <c r="E178" s="215" t="s">
        <v>199</v>
      </c>
      <c r="F178" s="216" t="s">
        <v>200</v>
      </c>
      <c r="G178" s="217" t="s">
        <v>151</v>
      </c>
      <c r="H178" s="218">
        <v>53.87</v>
      </c>
      <c r="I178" s="219"/>
      <c r="J178" s="220">
        <f>ROUND(I178*H178,2)</f>
        <v>0</v>
      </c>
      <c r="K178" s="216" t="s">
        <v>134</v>
      </c>
      <c r="L178" s="44"/>
      <c r="M178" s="221" t="s">
        <v>1</v>
      </c>
      <c r="N178" s="222" t="s">
        <v>42</v>
      </c>
      <c r="O178" s="91"/>
      <c r="P178" s="223">
        <f>O178*H178</f>
        <v>0</v>
      </c>
      <c r="Q178" s="223">
        <v>0.11</v>
      </c>
      <c r="R178" s="223">
        <f>Q178*H178</f>
        <v>5.9257</v>
      </c>
      <c r="S178" s="223">
        <v>0</v>
      </c>
      <c r="T178" s="22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135</v>
      </c>
      <c r="AT178" s="225" t="s">
        <v>130</v>
      </c>
      <c r="AU178" s="225" t="s">
        <v>86</v>
      </c>
      <c r="AY178" s="17" t="s">
        <v>127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33</v>
      </c>
      <c r="BK178" s="226">
        <f>ROUND(I178*H178,2)</f>
        <v>0</v>
      </c>
      <c r="BL178" s="17" t="s">
        <v>135</v>
      </c>
      <c r="BM178" s="225" t="s">
        <v>201</v>
      </c>
    </row>
    <row r="179" spans="1:51" s="13" customFormat="1" ht="12">
      <c r="A179" s="13"/>
      <c r="B179" s="227"/>
      <c r="C179" s="228"/>
      <c r="D179" s="229" t="s">
        <v>137</v>
      </c>
      <c r="E179" s="230" t="s">
        <v>1</v>
      </c>
      <c r="F179" s="231" t="s">
        <v>202</v>
      </c>
      <c r="G179" s="228"/>
      <c r="H179" s="232">
        <v>53.87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8" t="s">
        <v>137</v>
      </c>
      <c r="AU179" s="238" t="s">
        <v>86</v>
      </c>
      <c r="AV179" s="13" t="s">
        <v>86</v>
      </c>
      <c r="AW179" s="13" t="s">
        <v>32</v>
      </c>
      <c r="AX179" s="13" t="s">
        <v>77</v>
      </c>
      <c r="AY179" s="238" t="s">
        <v>127</v>
      </c>
    </row>
    <row r="180" spans="1:51" s="14" customFormat="1" ht="12">
      <c r="A180" s="14"/>
      <c r="B180" s="239"/>
      <c r="C180" s="240"/>
      <c r="D180" s="229" t="s">
        <v>137</v>
      </c>
      <c r="E180" s="241" t="s">
        <v>1</v>
      </c>
      <c r="F180" s="242" t="s">
        <v>138</v>
      </c>
      <c r="G180" s="240"/>
      <c r="H180" s="243">
        <v>53.87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9" t="s">
        <v>137</v>
      </c>
      <c r="AU180" s="249" t="s">
        <v>86</v>
      </c>
      <c r="AV180" s="14" t="s">
        <v>135</v>
      </c>
      <c r="AW180" s="14" t="s">
        <v>32</v>
      </c>
      <c r="AX180" s="14" t="s">
        <v>33</v>
      </c>
      <c r="AY180" s="249" t="s">
        <v>127</v>
      </c>
    </row>
    <row r="181" spans="1:65" s="2" customFormat="1" ht="37.8" customHeight="1">
      <c r="A181" s="38"/>
      <c r="B181" s="39"/>
      <c r="C181" s="214" t="s">
        <v>203</v>
      </c>
      <c r="D181" s="214" t="s">
        <v>130</v>
      </c>
      <c r="E181" s="215" t="s">
        <v>204</v>
      </c>
      <c r="F181" s="216" t="s">
        <v>205</v>
      </c>
      <c r="G181" s="217" t="s">
        <v>151</v>
      </c>
      <c r="H181" s="218">
        <v>269.35</v>
      </c>
      <c r="I181" s="219"/>
      <c r="J181" s="220">
        <f>ROUND(I181*H181,2)</f>
        <v>0</v>
      </c>
      <c r="K181" s="216" t="s">
        <v>134</v>
      </c>
      <c r="L181" s="44"/>
      <c r="M181" s="221" t="s">
        <v>1</v>
      </c>
      <c r="N181" s="222" t="s">
        <v>42</v>
      </c>
      <c r="O181" s="91"/>
      <c r="P181" s="223">
        <f>O181*H181</f>
        <v>0</v>
      </c>
      <c r="Q181" s="223">
        <v>0.011</v>
      </c>
      <c r="R181" s="223">
        <f>Q181*H181</f>
        <v>2.96285</v>
      </c>
      <c r="S181" s="223">
        <v>0</v>
      </c>
      <c r="T181" s="22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135</v>
      </c>
      <c r="AT181" s="225" t="s">
        <v>130</v>
      </c>
      <c r="AU181" s="225" t="s">
        <v>86</v>
      </c>
      <c r="AY181" s="17" t="s">
        <v>127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33</v>
      </c>
      <c r="BK181" s="226">
        <f>ROUND(I181*H181,2)</f>
        <v>0</v>
      </c>
      <c r="BL181" s="17" t="s">
        <v>135</v>
      </c>
      <c r="BM181" s="225" t="s">
        <v>206</v>
      </c>
    </row>
    <row r="182" spans="1:51" s="13" customFormat="1" ht="12">
      <c r="A182" s="13"/>
      <c r="B182" s="227"/>
      <c r="C182" s="228"/>
      <c r="D182" s="229" t="s">
        <v>137</v>
      </c>
      <c r="E182" s="230" t="s">
        <v>1</v>
      </c>
      <c r="F182" s="231" t="s">
        <v>207</v>
      </c>
      <c r="G182" s="228"/>
      <c r="H182" s="232">
        <v>269.35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137</v>
      </c>
      <c r="AU182" s="238" t="s">
        <v>86</v>
      </c>
      <c r="AV182" s="13" t="s">
        <v>86</v>
      </c>
      <c r="AW182" s="13" t="s">
        <v>32</v>
      </c>
      <c r="AX182" s="13" t="s">
        <v>77</v>
      </c>
      <c r="AY182" s="238" t="s">
        <v>127</v>
      </c>
    </row>
    <row r="183" spans="1:51" s="14" customFormat="1" ht="12">
      <c r="A183" s="14"/>
      <c r="B183" s="239"/>
      <c r="C183" s="240"/>
      <c r="D183" s="229" t="s">
        <v>137</v>
      </c>
      <c r="E183" s="241" t="s">
        <v>1</v>
      </c>
      <c r="F183" s="242" t="s">
        <v>138</v>
      </c>
      <c r="G183" s="240"/>
      <c r="H183" s="243">
        <v>269.35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9" t="s">
        <v>137</v>
      </c>
      <c r="AU183" s="249" t="s">
        <v>86</v>
      </c>
      <c r="AV183" s="14" t="s">
        <v>135</v>
      </c>
      <c r="AW183" s="14" t="s">
        <v>32</v>
      </c>
      <c r="AX183" s="14" t="s">
        <v>33</v>
      </c>
      <c r="AY183" s="249" t="s">
        <v>127</v>
      </c>
    </row>
    <row r="184" spans="1:65" s="2" customFormat="1" ht="24.15" customHeight="1">
      <c r="A184" s="38"/>
      <c r="B184" s="39"/>
      <c r="C184" s="214" t="s">
        <v>8</v>
      </c>
      <c r="D184" s="214" t="s">
        <v>130</v>
      </c>
      <c r="E184" s="215" t="s">
        <v>208</v>
      </c>
      <c r="F184" s="216" t="s">
        <v>209</v>
      </c>
      <c r="G184" s="217" t="s">
        <v>151</v>
      </c>
      <c r="H184" s="218">
        <v>53.87</v>
      </c>
      <c r="I184" s="219"/>
      <c r="J184" s="220">
        <f>ROUND(I184*H184,2)</f>
        <v>0</v>
      </c>
      <c r="K184" s="216" t="s">
        <v>134</v>
      </c>
      <c r="L184" s="44"/>
      <c r="M184" s="221" t="s">
        <v>1</v>
      </c>
      <c r="N184" s="222" t="s">
        <v>42</v>
      </c>
      <c r="O184" s="91"/>
      <c r="P184" s="223">
        <f>O184*H184</f>
        <v>0</v>
      </c>
      <c r="Q184" s="223">
        <v>0.00013</v>
      </c>
      <c r="R184" s="223">
        <f>Q184*H184</f>
        <v>0.007003099999999999</v>
      </c>
      <c r="S184" s="223">
        <v>0</v>
      </c>
      <c r="T184" s="22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135</v>
      </c>
      <c r="AT184" s="225" t="s">
        <v>130</v>
      </c>
      <c r="AU184" s="225" t="s">
        <v>86</v>
      </c>
      <c r="AY184" s="17" t="s">
        <v>127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33</v>
      </c>
      <c r="BK184" s="226">
        <f>ROUND(I184*H184,2)</f>
        <v>0</v>
      </c>
      <c r="BL184" s="17" t="s">
        <v>135</v>
      </c>
      <c r="BM184" s="225" t="s">
        <v>210</v>
      </c>
    </row>
    <row r="185" spans="1:51" s="13" customFormat="1" ht="12">
      <c r="A185" s="13"/>
      <c r="B185" s="227"/>
      <c r="C185" s="228"/>
      <c r="D185" s="229" t="s">
        <v>137</v>
      </c>
      <c r="E185" s="230" t="s">
        <v>1</v>
      </c>
      <c r="F185" s="231" t="s">
        <v>202</v>
      </c>
      <c r="G185" s="228"/>
      <c r="H185" s="232">
        <v>53.87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137</v>
      </c>
      <c r="AU185" s="238" t="s">
        <v>86</v>
      </c>
      <c r="AV185" s="13" t="s">
        <v>86</v>
      </c>
      <c r="AW185" s="13" t="s">
        <v>32</v>
      </c>
      <c r="AX185" s="13" t="s">
        <v>77</v>
      </c>
      <c r="AY185" s="238" t="s">
        <v>127</v>
      </c>
    </row>
    <row r="186" spans="1:51" s="14" customFormat="1" ht="12">
      <c r="A186" s="14"/>
      <c r="B186" s="239"/>
      <c r="C186" s="240"/>
      <c r="D186" s="229" t="s">
        <v>137</v>
      </c>
      <c r="E186" s="241" t="s">
        <v>1</v>
      </c>
      <c r="F186" s="242" t="s">
        <v>138</v>
      </c>
      <c r="G186" s="240"/>
      <c r="H186" s="243">
        <v>53.87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137</v>
      </c>
      <c r="AU186" s="249" t="s">
        <v>86</v>
      </c>
      <c r="AV186" s="14" t="s">
        <v>135</v>
      </c>
      <c r="AW186" s="14" t="s">
        <v>32</v>
      </c>
      <c r="AX186" s="14" t="s">
        <v>33</v>
      </c>
      <c r="AY186" s="249" t="s">
        <v>127</v>
      </c>
    </row>
    <row r="187" spans="1:65" s="2" customFormat="1" ht="24.15" customHeight="1">
      <c r="A187" s="38"/>
      <c r="B187" s="39"/>
      <c r="C187" s="214" t="s">
        <v>211</v>
      </c>
      <c r="D187" s="214" t="s">
        <v>130</v>
      </c>
      <c r="E187" s="215" t="s">
        <v>212</v>
      </c>
      <c r="F187" s="216" t="s">
        <v>213</v>
      </c>
      <c r="G187" s="217" t="s">
        <v>144</v>
      </c>
      <c r="H187" s="218">
        <v>5.387</v>
      </c>
      <c r="I187" s="219"/>
      <c r="J187" s="220">
        <f>ROUND(I187*H187,2)</f>
        <v>0</v>
      </c>
      <c r="K187" s="216" t="s">
        <v>134</v>
      </c>
      <c r="L187" s="44"/>
      <c r="M187" s="221" t="s">
        <v>1</v>
      </c>
      <c r="N187" s="222" t="s">
        <v>42</v>
      </c>
      <c r="O187" s="91"/>
      <c r="P187" s="223">
        <f>O187*H187</f>
        <v>0</v>
      </c>
      <c r="Q187" s="223">
        <v>2.16</v>
      </c>
      <c r="R187" s="223">
        <f>Q187*H187</f>
        <v>11.63592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135</v>
      </c>
      <c r="AT187" s="225" t="s">
        <v>130</v>
      </c>
      <c r="AU187" s="225" t="s">
        <v>86</v>
      </c>
      <c r="AY187" s="17" t="s">
        <v>127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33</v>
      </c>
      <c r="BK187" s="226">
        <f>ROUND(I187*H187,2)</f>
        <v>0</v>
      </c>
      <c r="BL187" s="17" t="s">
        <v>135</v>
      </c>
      <c r="BM187" s="225" t="s">
        <v>214</v>
      </c>
    </row>
    <row r="188" spans="1:51" s="13" customFormat="1" ht="12">
      <c r="A188" s="13"/>
      <c r="B188" s="227"/>
      <c r="C188" s="228"/>
      <c r="D188" s="229" t="s">
        <v>137</v>
      </c>
      <c r="E188" s="230" t="s">
        <v>1</v>
      </c>
      <c r="F188" s="231" t="s">
        <v>215</v>
      </c>
      <c r="G188" s="228"/>
      <c r="H188" s="232">
        <v>5.387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137</v>
      </c>
      <c r="AU188" s="238" t="s">
        <v>86</v>
      </c>
      <c r="AV188" s="13" t="s">
        <v>86</v>
      </c>
      <c r="AW188" s="13" t="s">
        <v>32</v>
      </c>
      <c r="AX188" s="13" t="s">
        <v>77</v>
      </c>
      <c r="AY188" s="238" t="s">
        <v>127</v>
      </c>
    </row>
    <row r="189" spans="1:51" s="14" customFormat="1" ht="12">
      <c r="A189" s="14"/>
      <c r="B189" s="239"/>
      <c r="C189" s="240"/>
      <c r="D189" s="229" t="s">
        <v>137</v>
      </c>
      <c r="E189" s="241" t="s">
        <v>1</v>
      </c>
      <c r="F189" s="242" t="s">
        <v>138</v>
      </c>
      <c r="G189" s="240"/>
      <c r="H189" s="243">
        <v>5.387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9" t="s">
        <v>137</v>
      </c>
      <c r="AU189" s="249" t="s">
        <v>86</v>
      </c>
      <c r="AV189" s="14" t="s">
        <v>135</v>
      </c>
      <c r="AW189" s="14" t="s">
        <v>32</v>
      </c>
      <c r="AX189" s="14" t="s">
        <v>33</v>
      </c>
      <c r="AY189" s="249" t="s">
        <v>127</v>
      </c>
    </row>
    <row r="190" spans="1:65" s="2" customFormat="1" ht="37.8" customHeight="1">
      <c r="A190" s="38"/>
      <c r="B190" s="39"/>
      <c r="C190" s="214" t="s">
        <v>216</v>
      </c>
      <c r="D190" s="214" t="s">
        <v>130</v>
      </c>
      <c r="E190" s="215" t="s">
        <v>217</v>
      </c>
      <c r="F190" s="216" t="s">
        <v>218</v>
      </c>
      <c r="G190" s="217" t="s">
        <v>133</v>
      </c>
      <c r="H190" s="218">
        <v>4</v>
      </c>
      <c r="I190" s="219"/>
      <c r="J190" s="220">
        <f>ROUND(I190*H190,2)</f>
        <v>0</v>
      </c>
      <c r="K190" s="216" t="s">
        <v>134</v>
      </c>
      <c r="L190" s="44"/>
      <c r="M190" s="221" t="s">
        <v>1</v>
      </c>
      <c r="N190" s="222" t="s">
        <v>42</v>
      </c>
      <c r="O190" s="91"/>
      <c r="P190" s="223">
        <f>O190*H190</f>
        <v>0</v>
      </c>
      <c r="Q190" s="223">
        <v>0.04684</v>
      </c>
      <c r="R190" s="223">
        <f>Q190*H190</f>
        <v>0.18736</v>
      </c>
      <c r="S190" s="223">
        <v>0</v>
      </c>
      <c r="T190" s="22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5" t="s">
        <v>135</v>
      </c>
      <c r="AT190" s="225" t="s">
        <v>130</v>
      </c>
      <c r="AU190" s="225" t="s">
        <v>86</v>
      </c>
      <c r="AY190" s="17" t="s">
        <v>127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7" t="s">
        <v>33</v>
      </c>
      <c r="BK190" s="226">
        <f>ROUND(I190*H190,2)</f>
        <v>0</v>
      </c>
      <c r="BL190" s="17" t="s">
        <v>135</v>
      </c>
      <c r="BM190" s="225" t="s">
        <v>219</v>
      </c>
    </row>
    <row r="191" spans="1:51" s="13" customFormat="1" ht="12">
      <c r="A191" s="13"/>
      <c r="B191" s="227"/>
      <c r="C191" s="228"/>
      <c r="D191" s="229" t="s">
        <v>137</v>
      </c>
      <c r="E191" s="230" t="s">
        <v>1</v>
      </c>
      <c r="F191" s="231" t="s">
        <v>220</v>
      </c>
      <c r="G191" s="228"/>
      <c r="H191" s="232">
        <v>1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137</v>
      </c>
      <c r="AU191" s="238" t="s">
        <v>86</v>
      </c>
      <c r="AV191" s="13" t="s">
        <v>86</v>
      </c>
      <c r="AW191" s="13" t="s">
        <v>32</v>
      </c>
      <c r="AX191" s="13" t="s">
        <v>77</v>
      </c>
      <c r="AY191" s="238" t="s">
        <v>127</v>
      </c>
    </row>
    <row r="192" spans="1:51" s="13" customFormat="1" ht="12">
      <c r="A192" s="13"/>
      <c r="B192" s="227"/>
      <c r="C192" s="228"/>
      <c r="D192" s="229" t="s">
        <v>137</v>
      </c>
      <c r="E192" s="230" t="s">
        <v>1</v>
      </c>
      <c r="F192" s="231" t="s">
        <v>221</v>
      </c>
      <c r="G192" s="228"/>
      <c r="H192" s="232">
        <v>1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8" t="s">
        <v>137</v>
      </c>
      <c r="AU192" s="238" t="s">
        <v>86</v>
      </c>
      <c r="AV192" s="13" t="s">
        <v>86</v>
      </c>
      <c r="AW192" s="13" t="s">
        <v>32</v>
      </c>
      <c r="AX192" s="13" t="s">
        <v>77</v>
      </c>
      <c r="AY192" s="238" t="s">
        <v>127</v>
      </c>
    </row>
    <row r="193" spans="1:51" s="13" customFormat="1" ht="12">
      <c r="A193" s="13"/>
      <c r="B193" s="227"/>
      <c r="C193" s="228"/>
      <c r="D193" s="229" t="s">
        <v>137</v>
      </c>
      <c r="E193" s="230" t="s">
        <v>1</v>
      </c>
      <c r="F193" s="231" t="s">
        <v>222</v>
      </c>
      <c r="G193" s="228"/>
      <c r="H193" s="232">
        <v>1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137</v>
      </c>
      <c r="AU193" s="238" t="s">
        <v>86</v>
      </c>
      <c r="AV193" s="13" t="s">
        <v>86</v>
      </c>
      <c r="AW193" s="13" t="s">
        <v>32</v>
      </c>
      <c r="AX193" s="13" t="s">
        <v>77</v>
      </c>
      <c r="AY193" s="238" t="s">
        <v>127</v>
      </c>
    </row>
    <row r="194" spans="1:51" s="13" customFormat="1" ht="12">
      <c r="A194" s="13"/>
      <c r="B194" s="227"/>
      <c r="C194" s="228"/>
      <c r="D194" s="229" t="s">
        <v>137</v>
      </c>
      <c r="E194" s="230" t="s">
        <v>1</v>
      </c>
      <c r="F194" s="231" t="s">
        <v>223</v>
      </c>
      <c r="G194" s="228"/>
      <c r="H194" s="232">
        <v>1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137</v>
      </c>
      <c r="AU194" s="238" t="s">
        <v>86</v>
      </c>
      <c r="AV194" s="13" t="s">
        <v>86</v>
      </c>
      <c r="AW194" s="13" t="s">
        <v>32</v>
      </c>
      <c r="AX194" s="13" t="s">
        <v>77</v>
      </c>
      <c r="AY194" s="238" t="s">
        <v>127</v>
      </c>
    </row>
    <row r="195" spans="1:51" s="14" customFormat="1" ht="12">
      <c r="A195" s="14"/>
      <c r="B195" s="239"/>
      <c r="C195" s="240"/>
      <c r="D195" s="229" t="s">
        <v>137</v>
      </c>
      <c r="E195" s="241" t="s">
        <v>1</v>
      </c>
      <c r="F195" s="242" t="s">
        <v>138</v>
      </c>
      <c r="G195" s="240"/>
      <c r="H195" s="243">
        <v>4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137</v>
      </c>
      <c r="AU195" s="249" t="s">
        <v>86</v>
      </c>
      <c r="AV195" s="14" t="s">
        <v>135</v>
      </c>
      <c r="AW195" s="14" t="s">
        <v>32</v>
      </c>
      <c r="AX195" s="14" t="s">
        <v>33</v>
      </c>
      <c r="AY195" s="249" t="s">
        <v>127</v>
      </c>
    </row>
    <row r="196" spans="1:65" s="2" customFormat="1" ht="33" customHeight="1">
      <c r="A196" s="38"/>
      <c r="B196" s="39"/>
      <c r="C196" s="260" t="s">
        <v>224</v>
      </c>
      <c r="D196" s="260" t="s">
        <v>225</v>
      </c>
      <c r="E196" s="261" t="s">
        <v>226</v>
      </c>
      <c r="F196" s="262" t="s">
        <v>227</v>
      </c>
      <c r="G196" s="263" t="s">
        <v>133</v>
      </c>
      <c r="H196" s="264">
        <v>1</v>
      </c>
      <c r="I196" s="265"/>
      <c r="J196" s="266">
        <f>ROUND(I196*H196,2)</f>
        <v>0</v>
      </c>
      <c r="K196" s="262" t="s">
        <v>134</v>
      </c>
      <c r="L196" s="267"/>
      <c r="M196" s="268" t="s">
        <v>1</v>
      </c>
      <c r="N196" s="269" t="s">
        <v>42</v>
      </c>
      <c r="O196" s="91"/>
      <c r="P196" s="223">
        <f>O196*H196</f>
        <v>0</v>
      </c>
      <c r="Q196" s="223">
        <v>0.01272</v>
      </c>
      <c r="R196" s="223">
        <f>Q196*H196</f>
        <v>0.01272</v>
      </c>
      <c r="S196" s="223">
        <v>0</v>
      </c>
      <c r="T196" s="22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5" t="s">
        <v>170</v>
      </c>
      <c r="AT196" s="225" t="s">
        <v>225</v>
      </c>
      <c r="AU196" s="225" t="s">
        <v>86</v>
      </c>
      <c r="AY196" s="17" t="s">
        <v>127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7" t="s">
        <v>33</v>
      </c>
      <c r="BK196" s="226">
        <f>ROUND(I196*H196,2)</f>
        <v>0</v>
      </c>
      <c r="BL196" s="17" t="s">
        <v>135</v>
      </c>
      <c r="BM196" s="225" t="s">
        <v>228</v>
      </c>
    </row>
    <row r="197" spans="1:65" s="2" customFormat="1" ht="33" customHeight="1">
      <c r="A197" s="38"/>
      <c r="B197" s="39"/>
      <c r="C197" s="260" t="s">
        <v>229</v>
      </c>
      <c r="D197" s="260" t="s">
        <v>225</v>
      </c>
      <c r="E197" s="261" t="s">
        <v>230</v>
      </c>
      <c r="F197" s="262" t="s">
        <v>231</v>
      </c>
      <c r="G197" s="263" t="s">
        <v>133</v>
      </c>
      <c r="H197" s="264">
        <v>1</v>
      </c>
      <c r="I197" s="265"/>
      <c r="J197" s="266">
        <f>ROUND(I197*H197,2)</f>
        <v>0</v>
      </c>
      <c r="K197" s="262" t="s">
        <v>1</v>
      </c>
      <c r="L197" s="267"/>
      <c r="M197" s="268" t="s">
        <v>1</v>
      </c>
      <c r="N197" s="269" t="s">
        <v>42</v>
      </c>
      <c r="O197" s="91"/>
      <c r="P197" s="223">
        <f>O197*H197</f>
        <v>0</v>
      </c>
      <c r="Q197" s="223">
        <v>0.01272</v>
      </c>
      <c r="R197" s="223">
        <f>Q197*H197</f>
        <v>0.01272</v>
      </c>
      <c r="S197" s="223">
        <v>0</v>
      </c>
      <c r="T197" s="22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170</v>
      </c>
      <c r="AT197" s="225" t="s">
        <v>225</v>
      </c>
      <c r="AU197" s="225" t="s">
        <v>86</v>
      </c>
      <c r="AY197" s="17" t="s">
        <v>127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33</v>
      </c>
      <c r="BK197" s="226">
        <f>ROUND(I197*H197,2)</f>
        <v>0</v>
      </c>
      <c r="BL197" s="17" t="s">
        <v>135</v>
      </c>
      <c r="BM197" s="225" t="s">
        <v>232</v>
      </c>
    </row>
    <row r="198" spans="1:65" s="2" customFormat="1" ht="33" customHeight="1">
      <c r="A198" s="38"/>
      <c r="B198" s="39"/>
      <c r="C198" s="260" t="s">
        <v>233</v>
      </c>
      <c r="D198" s="260" t="s">
        <v>225</v>
      </c>
      <c r="E198" s="261" t="s">
        <v>234</v>
      </c>
      <c r="F198" s="262" t="s">
        <v>235</v>
      </c>
      <c r="G198" s="263" t="s">
        <v>133</v>
      </c>
      <c r="H198" s="264">
        <v>1</v>
      </c>
      <c r="I198" s="265"/>
      <c r="J198" s="266">
        <f>ROUND(I198*H198,2)</f>
        <v>0</v>
      </c>
      <c r="K198" s="262" t="s">
        <v>134</v>
      </c>
      <c r="L198" s="267"/>
      <c r="M198" s="268" t="s">
        <v>1</v>
      </c>
      <c r="N198" s="269" t="s">
        <v>42</v>
      </c>
      <c r="O198" s="91"/>
      <c r="P198" s="223">
        <f>O198*H198</f>
        <v>0</v>
      </c>
      <c r="Q198" s="223">
        <v>0.01249</v>
      </c>
      <c r="R198" s="223">
        <f>Q198*H198</f>
        <v>0.01249</v>
      </c>
      <c r="S198" s="223">
        <v>0</v>
      </c>
      <c r="T198" s="22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170</v>
      </c>
      <c r="AT198" s="225" t="s">
        <v>225</v>
      </c>
      <c r="AU198" s="225" t="s">
        <v>86</v>
      </c>
      <c r="AY198" s="17" t="s">
        <v>127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33</v>
      </c>
      <c r="BK198" s="226">
        <f>ROUND(I198*H198,2)</f>
        <v>0</v>
      </c>
      <c r="BL198" s="17" t="s">
        <v>135</v>
      </c>
      <c r="BM198" s="225" t="s">
        <v>236</v>
      </c>
    </row>
    <row r="199" spans="1:65" s="2" customFormat="1" ht="37.8" customHeight="1">
      <c r="A199" s="38"/>
      <c r="B199" s="39"/>
      <c r="C199" s="260" t="s">
        <v>7</v>
      </c>
      <c r="D199" s="260" t="s">
        <v>225</v>
      </c>
      <c r="E199" s="261" t="s">
        <v>237</v>
      </c>
      <c r="F199" s="262" t="s">
        <v>238</v>
      </c>
      <c r="G199" s="263" t="s">
        <v>133</v>
      </c>
      <c r="H199" s="264">
        <v>1</v>
      </c>
      <c r="I199" s="265"/>
      <c r="J199" s="266">
        <f>ROUND(I199*H199,2)</f>
        <v>0</v>
      </c>
      <c r="K199" s="262" t="s">
        <v>134</v>
      </c>
      <c r="L199" s="267"/>
      <c r="M199" s="268" t="s">
        <v>1</v>
      </c>
      <c r="N199" s="269" t="s">
        <v>42</v>
      </c>
      <c r="O199" s="91"/>
      <c r="P199" s="223">
        <f>O199*H199</f>
        <v>0</v>
      </c>
      <c r="Q199" s="223">
        <v>0.01793</v>
      </c>
      <c r="R199" s="223">
        <f>Q199*H199</f>
        <v>0.01793</v>
      </c>
      <c r="S199" s="223">
        <v>0</v>
      </c>
      <c r="T199" s="22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170</v>
      </c>
      <c r="AT199" s="225" t="s">
        <v>225</v>
      </c>
      <c r="AU199" s="225" t="s">
        <v>86</v>
      </c>
      <c r="AY199" s="17" t="s">
        <v>127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33</v>
      </c>
      <c r="BK199" s="226">
        <f>ROUND(I199*H199,2)</f>
        <v>0</v>
      </c>
      <c r="BL199" s="17" t="s">
        <v>135</v>
      </c>
      <c r="BM199" s="225" t="s">
        <v>239</v>
      </c>
    </row>
    <row r="200" spans="1:63" s="12" customFormat="1" ht="22.8" customHeight="1">
      <c r="A200" s="12"/>
      <c r="B200" s="198"/>
      <c r="C200" s="199"/>
      <c r="D200" s="200" t="s">
        <v>76</v>
      </c>
      <c r="E200" s="212" t="s">
        <v>174</v>
      </c>
      <c r="F200" s="212" t="s">
        <v>240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SUM(P201:P249)</f>
        <v>0</v>
      </c>
      <c r="Q200" s="206"/>
      <c r="R200" s="207">
        <f>SUM(R201:R249)</f>
        <v>0.019125899999999998</v>
      </c>
      <c r="S200" s="206"/>
      <c r="T200" s="208">
        <f>SUM(T201:T249)</f>
        <v>24.031451999999998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9" t="s">
        <v>33</v>
      </c>
      <c r="AT200" s="210" t="s">
        <v>76</v>
      </c>
      <c r="AU200" s="210" t="s">
        <v>33</v>
      </c>
      <c r="AY200" s="209" t="s">
        <v>127</v>
      </c>
      <c r="BK200" s="211">
        <f>SUM(BK201:BK249)</f>
        <v>0</v>
      </c>
    </row>
    <row r="201" spans="1:65" s="2" customFormat="1" ht="37.8" customHeight="1">
      <c r="A201" s="38"/>
      <c r="B201" s="39"/>
      <c r="C201" s="214" t="s">
        <v>241</v>
      </c>
      <c r="D201" s="214" t="s">
        <v>130</v>
      </c>
      <c r="E201" s="215" t="s">
        <v>242</v>
      </c>
      <c r="F201" s="216" t="s">
        <v>243</v>
      </c>
      <c r="G201" s="217" t="s">
        <v>151</v>
      </c>
      <c r="H201" s="218">
        <v>92.58</v>
      </c>
      <c r="I201" s="219"/>
      <c r="J201" s="220">
        <f>ROUND(I201*H201,2)</f>
        <v>0</v>
      </c>
      <c r="K201" s="216" t="s">
        <v>134</v>
      </c>
      <c r="L201" s="44"/>
      <c r="M201" s="221" t="s">
        <v>1</v>
      </c>
      <c r="N201" s="222" t="s">
        <v>42</v>
      </c>
      <c r="O201" s="91"/>
      <c r="P201" s="223">
        <f>O201*H201</f>
        <v>0</v>
      </c>
      <c r="Q201" s="223">
        <v>0.00013</v>
      </c>
      <c r="R201" s="223">
        <f>Q201*H201</f>
        <v>0.012035399999999998</v>
      </c>
      <c r="S201" s="223">
        <v>0</v>
      </c>
      <c r="T201" s="22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5" t="s">
        <v>135</v>
      </c>
      <c r="AT201" s="225" t="s">
        <v>130</v>
      </c>
      <c r="AU201" s="225" t="s">
        <v>86</v>
      </c>
      <c r="AY201" s="17" t="s">
        <v>127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7" t="s">
        <v>33</v>
      </c>
      <c r="BK201" s="226">
        <f>ROUND(I201*H201,2)</f>
        <v>0</v>
      </c>
      <c r="BL201" s="17" t="s">
        <v>135</v>
      </c>
      <c r="BM201" s="225" t="s">
        <v>244</v>
      </c>
    </row>
    <row r="202" spans="1:65" s="2" customFormat="1" ht="37.8" customHeight="1">
      <c r="A202" s="38"/>
      <c r="B202" s="39"/>
      <c r="C202" s="214" t="s">
        <v>245</v>
      </c>
      <c r="D202" s="214" t="s">
        <v>130</v>
      </c>
      <c r="E202" s="215" t="s">
        <v>246</v>
      </c>
      <c r="F202" s="216" t="s">
        <v>247</v>
      </c>
      <c r="G202" s="217" t="s">
        <v>151</v>
      </c>
      <c r="H202" s="218">
        <v>92.58</v>
      </c>
      <c r="I202" s="219"/>
      <c r="J202" s="220">
        <f>ROUND(I202*H202,2)</f>
        <v>0</v>
      </c>
      <c r="K202" s="216" t="s">
        <v>134</v>
      </c>
      <c r="L202" s="44"/>
      <c r="M202" s="221" t="s">
        <v>1</v>
      </c>
      <c r="N202" s="222" t="s">
        <v>42</v>
      </c>
      <c r="O202" s="91"/>
      <c r="P202" s="223">
        <f>O202*H202</f>
        <v>0</v>
      </c>
      <c r="Q202" s="223">
        <v>4E-05</v>
      </c>
      <c r="R202" s="223">
        <f>Q202*H202</f>
        <v>0.0037032000000000002</v>
      </c>
      <c r="S202" s="223">
        <v>0</v>
      </c>
      <c r="T202" s="22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5" t="s">
        <v>135</v>
      </c>
      <c r="AT202" s="225" t="s">
        <v>130</v>
      </c>
      <c r="AU202" s="225" t="s">
        <v>86</v>
      </c>
      <c r="AY202" s="17" t="s">
        <v>127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7" t="s">
        <v>33</v>
      </c>
      <c r="BK202" s="226">
        <f>ROUND(I202*H202,2)</f>
        <v>0</v>
      </c>
      <c r="BL202" s="17" t="s">
        <v>135</v>
      </c>
      <c r="BM202" s="225" t="s">
        <v>248</v>
      </c>
    </row>
    <row r="203" spans="1:51" s="13" customFormat="1" ht="12">
      <c r="A203" s="13"/>
      <c r="B203" s="227"/>
      <c r="C203" s="228"/>
      <c r="D203" s="229" t="s">
        <v>137</v>
      </c>
      <c r="E203" s="230" t="s">
        <v>1</v>
      </c>
      <c r="F203" s="231" t="s">
        <v>249</v>
      </c>
      <c r="G203" s="228"/>
      <c r="H203" s="232">
        <v>92.58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137</v>
      </c>
      <c r="AU203" s="238" t="s">
        <v>86</v>
      </c>
      <c r="AV203" s="13" t="s">
        <v>86</v>
      </c>
      <c r="AW203" s="13" t="s">
        <v>32</v>
      </c>
      <c r="AX203" s="13" t="s">
        <v>77</v>
      </c>
      <c r="AY203" s="238" t="s">
        <v>127</v>
      </c>
    </row>
    <row r="204" spans="1:51" s="14" customFormat="1" ht="12">
      <c r="A204" s="14"/>
      <c r="B204" s="239"/>
      <c r="C204" s="240"/>
      <c r="D204" s="229" t="s">
        <v>137</v>
      </c>
      <c r="E204" s="241" t="s">
        <v>1</v>
      </c>
      <c r="F204" s="242" t="s">
        <v>138</v>
      </c>
      <c r="G204" s="240"/>
      <c r="H204" s="243">
        <v>92.58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9" t="s">
        <v>137</v>
      </c>
      <c r="AU204" s="249" t="s">
        <v>86</v>
      </c>
      <c r="AV204" s="14" t="s">
        <v>135</v>
      </c>
      <c r="AW204" s="14" t="s">
        <v>32</v>
      </c>
      <c r="AX204" s="14" t="s">
        <v>33</v>
      </c>
      <c r="AY204" s="249" t="s">
        <v>127</v>
      </c>
    </row>
    <row r="205" spans="1:65" s="2" customFormat="1" ht="24.15" customHeight="1">
      <c r="A205" s="38"/>
      <c r="B205" s="39"/>
      <c r="C205" s="214" t="s">
        <v>250</v>
      </c>
      <c r="D205" s="214" t="s">
        <v>130</v>
      </c>
      <c r="E205" s="215" t="s">
        <v>251</v>
      </c>
      <c r="F205" s="216" t="s">
        <v>252</v>
      </c>
      <c r="G205" s="217" t="s">
        <v>133</v>
      </c>
      <c r="H205" s="218">
        <v>3</v>
      </c>
      <c r="I205" s="219"/>
      <c r="J205" s="220">
        <f>ROUND(I205*H205,2)</f>
        <v>0</v>
      </c>
      <c r="K205" s="216" t="s">
        <v>134</v>
      </c>
      <c r="L205" s="44"/>
      <c r="M205" s="221" t="s">
        <v>1</v>
      </c>
      <c r="N205" s="222" t="s">
        <v>42</v>
      </c>
      <c r="O205" s="91"/>
      <c r="P205" s="223">
        <f>O205*H205</f>
        <v>0</v>
      </c>
      <c r="Q205" s="223">
        <v>1E-05</v>
      </c>
      <c r="R205" s="223">
        <f>Q205*H205</f>
        <v>3.0000000000000004E-05</v>
      </c>
      <c r="S205" s="223">
        <v>0</v>
      </c>
      <c r="T205" s="22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5" t="s">
        <v>135</v>
      </c>
      <c r="AT205" s="225" t="s">
        <v>130</v>
      </c>
      <c r="AU205" s="225" t="s">
        <v>86</v>
      </c>
      <c r="AY205" s="17" t="s">
        <v>127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7" t="s">
        <v>33</v>
      </c>
      <c r="BK205" s="226">
        <f>ROUND(I205*H205,2)</f>
        <v>0</v>
      </c>
      <c r="BL205" s="17" t="s">
        <v>135</v>
      </c>
      <c r="BM205" s="225" t="s">
        <v>253</v>
      </c>
    </row>
    <row r="206" spans="1:51" s="13" customFormat="1" ht="12">
      <c r="A206" s="13"/>
      <c r="B206" s="227"/>
      <c r="C206" s="228"/>
      <c r="D206" s="229" t="s">
        <v>137</v>
      </c>
      <c r="E206" s="230" t="s">
        <v>1</v>
      </c>
      <c r="F206" s="231" t="s">
        <v>254</v>
      </c>
      <c r="G206" s="228"/>
      <c r="H206" s="232">
        <v>3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137</v>
      </c>
      <c r="AU206" s="238" t="s">
        <v>86</v>
      </c>
      <c r="AV206" s="13" t="s">
        <v>86</v>
      </c>
      <c r="AW206" s="13" t="s">
        <v>32</v>
      </c>
      <c r="AX206" s="13" t="s">
        <v>77</v>
      </c>
      <c r="AY206" s="238" t="s">
        <v>127</v>
      </c>
    </row>
    <row r="207" spans="1:51" s="14" customFormat="1" ht="12">
      <c r="A207" s="14"/>
      <c r="B207" s="239"/>
      <c r="C207" s="240"/>
      <c r="D207" s="229" t="s">
        <v>137</v>
      </c>
      <c r="E207" s="241" t="s">
        <v>1</v>
      </c>
      <c r="F207" s="242" t="s">
        <v>138</v>
      </c>
      <c r="G207" s="240"/>
      <c r="H207" s="243">
        <v>3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137</v>
      </c>
      <c r="AU207" s="249" t="s">
        <v>86</v>
      </c>
      <c r="AV207" s="14" t="s">
        <v>135</v>
      </c>
      <c r="AW207" s="14" t="s">
        <v>32</v>
      </c>
      <c r="AX207" s="14" t="s">
        <v>33</v>
      </c>
      <c r="AY207" s="249" t="s">
        <v>127</v>
      </c>
    </row>
    <row r="208" spans="1:65" s="2" customFormat="1" ht="24.15" customHeight="1">
      <c r="A208" s="38"/>
      <c r="B208" s="39"/>
      <c r="C208" s="260" t="s">
        <v>255</v>
      </c>
      <c r="D208" s="260" t="s">
        <v>225</v>
      </c>
      <c r="E208" s="261" t="s">
        <v>256</v>
      </c>
      <c r="F208" s="262" t="s">
        <v>257</v>
      </c>
      <c r="G208" s="263" t="s">
        <v>133</v>
      </c>
      <c r="H208" s="264">
        <v>3</v>
      </c>
      <c r="I208" s="265"/>
      <c r="J208" s="266">
        <f>ROUND(I208*H208,2)</f>
        <v>0</v>
      </c>
      <c r="K208" s="262" t="s">
        <v>134</v>
      </c>
      <c r="L208" s="267"/>
      <c r="M208" s="268" t="s">
        <v>1</v>
      </c>
      <c r="N208" s="269" t="s">
        <v>42</v>
      </c>
      <c r="O208" s="91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5" t="s">
        <v>170</v>
      </c>
      <c r="AT208" s="225" t="s">
        <v>225</v>
      </c>
      <c r="AU208" s="225" t="s">
        <v>86</v>
      </c>
      <c r="AY208" s="17" t="s">
        <v>127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7" t="s">
        <v>33</v>
      </c>
      <c r="BK208" s="226">
        <f>ROUND(I208*H208,2)</f>
        <v>0</v>
      </c>
      <c r="BL208" s="17" t="s">
        <v>135</v>
      </c>
      <c r="BM208" s="225" t="s">
        <v>258</v>
      </c>
    </row>
    <row r="209" spans="1:65" s="2" customFormat="1" ht="49.05" customHeight="1">
      <c r="A209" s="38"/>
      <c r="B209" s="39"/>
      <c r="C209" s="214" t="s">
        <v>259</v>
      </c>
      <c r="D209" s="214" t="s">
        <v>130</v>
      </c>
      <c r="E209" s="215" t="s">
        <v>260</v>
      </c>
      <c r="F209" s="216" t="s">
        <v>261</v>
      </c>
      <c r="G209" s="217" t="s">
        <v>144</v>
      </c>
      <c r="H209" s="218">
        <v>2.081</v>
      </c>
      <c r="I209" s="219"/>
      <c r="J209" s="220">
        <f>ROUND(I209*H209,2)</f>
        <v>0</v>
      </c>
      <c r="K209" s="216" t="s">
        <v>134</v>
      </c>
      <c r="L209" s="44"/>
      <c r="M209" s="221" t="s">
        <v>1</v>
      </c>
      <c r="N209" s="222" t="s">
        <v>42</v>
      </c>
      <c r="O209" s="91"/>
      <c r="P209" s="223">
        <f>O209*H209</f>
        <v>0</v>
      </c>
      <c r="Q209" s="223">
        <v>0</v>
      </c>
      <c r="R209" s="223">
        <f>Q209*H209</f>
        <v>0</v>
      </c>
      <c r="S209" s="223">
        <v>1.8</v>
      </c>
      <c r="T209" s="224">
        <f>S209*H209</f>
        <v>3.7458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5" t="s">
        <v>135</v>
      </c>
      <c r="AT209" s="225" t="s">
        <v>130</v>
      </c>
      <c r="AU209" s="225" t="s">
        <v>86</v>
      </c>
      <c r="AY209" s="17" t="s">
        <v>127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7" t="s">
        <v>33</v>
      </c>
      <c r="BK209" s="226">
        <f>ROUND(I209*H209,2)</f>
        <v>0</v>
      </c>
      <c r="BL209" s="17" t="s">
        <v>135</v>
      </c>
      <c r="BM209" s="225" t="s">
        <v>262</v>
      </c>
    </row>
    <row r="210" spans="1:51" s="15" customFormat="1" ht="12">
      <c r="A210" s="15"/>
      <c r="B210" s="250"/>
      <c r="C210" s="251"/>
      <c r="D210" s="229" t="s">
        <v>137</v>
      </c>
      <c r="E210" s="252" t="s">
        <v>1</v>
      </c>
      <c r="F210" s="253" t="s">
        <v>263</v>
      </c>
      <c r="G210" s="251"/>
      <c r="H210" s="252" t="s">
        <v>1</v>
      </c>
      <c r="I210" s="254"/>
      <c r="J210" s="251"/>
      <c r="K210" s="251"/>
      <c r="L210" s="255"/>
      <c r="M210" s="256"/>
      <c r="N210" s="257"/>
      <c r="O210" s="257"/>
      <c r="P210" s="257"/>
      <c r="Q210" s="257"/>
      <c r="R210" s="257"/>
      <c r="S210" s="257"/>
      <c r="T210" s="25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9" t="s">
        <v>137</v>
      </c>
      <c r="AU210" s="259" t="s">
        <v>86</v>
      </c>
      <c r="AV210" s="15" t="s">
        <v>33</v>
      </c>
      <c r="AW210" s="15" t="s">
        <v>32</v>
      </c>
      <c r="AX210" s="15" t="s">
        <v>77</v>
      </c>
      <c r="AY210" s="259" t="s">
        <v>127</v>
      </c>
    </row>
    <row r="211" spans="1:51" s="13" customFormat="1" ht="12">
      <c r="A211" s="13"/>
      <c r="B211" s="227"/>
      <c r="C211" s="228"/>
      <c r="D211" s="229" t="s">
        <v>137</v>
      </c>
      <c r="E211" s="230" t="s">
        <v>1</v>
      </c>
      <c r="F211" s="231" t="s">
        <v>264</v>
      </c>
      <c r="G211" s="228"/>
      <c r="H211" s="232">
        <v>2.081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137</v>
      </c>
      <c r="AU211" s="238" t="s">
        <v>86</v>
      </c>
      <c r="AV211" s="13" t="s">
        <v>86</v>
      </c>
      <c r="AW211" s="13" t="s">
        <v>32</v>
      </c>
      <c r="AX211" s="13" t="s">
        <v>77</v>
      </c>
      <c r="AY211" s="238" t="s">
        <v>127</v>
      </c>
    </row>
    <row r="212" spans="1:51" s="14" customFormat="1" ht="12">
      <c r="A212" s="14"/>
      <c r="B212" s="239"/>
      <c r="C212" s="240"/>
      <c r="D212" s="229" t="s">
        <v>137</v>
      </c>
      <c r="E212" s="241" t="s">
        <v>1</v>
      </c>
      <c r="F212" s="242" t="s">
        <v>138</v>
      </c>
      <c r="G212" s="240"/>
      <c r="H212" s="243">
        <v>2.081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9" t="s">
        <v>137</v>
      </c>
      <c r="AU212" s="249" t="s">
        <v>86</v>
      </c>
      <c r="AV212" s="14" t="s">
        <v>135</v>
      </c>
      <c r="AW212" s="14" t="s">
        <v>32</v>
      </c>
      <c r="AX212" s="14" t="s">
        <v>33</v>
      </c>
      <c r="AY212" s="249" t="s">
        <v>127</v>
      </c>
    </row>
    <row r="213" spans="1:65" s="2" customFormat="1" ht="24.15" customHeight="1">
      <c r="A213" s="38"/>
      <c r="B213" s="39"/>
      <c r="C213" s="214" t="s">
        <v>265</v>
      </c>
      <c r="D213" s="214" t="s">
        <v>130</v>
      </c>
      <c r="E213" s="215" t="s">
        <v>266</v>
      </c>
      <c r="F213" s="216" t="s">
        <v>267</v>
      </c>
      <c r="G213" s="217" t="s">
        <v>144</v>
      </c>
      <c r="H213" s="218">
        <v>4.253</v>
      </c>
      <c r="I213" s="219"/>
      <c r="J213" s="220">
        <f>ROUND(I213*H213,2)</f>
        <v>0</v>
      </c>
      <c r="K213" s="216" t="s">
        <v>134</v>
      </c>
      <c r="L213" s="44"/>
      <c r="M213" s="221" t="s">
        <v>1</v>
      </c>
      <c r="N213" s="222" t="s">
        <v>42</v>
      </c>
      <c r="O213" s="91"/>
      <c r="P213" s="223">
        <f>O213*H213</f>
        <v>0</v>
      </c>
      <c r="Q213" s="223">
        <v>0</v>
      </c>
      <c r="R213" s="223">
        <f>Q213*H213</f>
        <v>0</v>
      </c>
      <c r="S213" s="223">
        <v>2.2</v>
      </c>
      <c r="T213" s="224">
        <f>S213*H213</f>
        <v>9.3566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5" t="s">
        <v>135</v>
      </c>
      <c r="AT213" s="225" t="s">
        <v>130</v>
      </c>
      <c r="AU213" s="225" t="s">
        <v>86</v>
      </c>
      <c r="AY213" s="17" t="s">
        <v>127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7" t="s">
        <v>33</v>
      </c>
      <c r="BK213" s="226">
        <f>ROUND(I213*H213,2)</f>
        <v>0</v>
      </c>
      <c r="BL213" s="17" t="s">
        <v>135</v>
      </c>
      <c r="BM213" s="225" t="s">
        <v>268</v>
      </c>
    </row>
    <row r="214" spans="1:51" s="13" customFormat="1" ht="12">
      <c r="A214" s="13"/>
      <c r="B214" s="227"/>
      <c r="C214" s="228"/>
      <c r="D214" s="229" t="s">
        <v>137</v>
      </c>
      <c r="E214" s="230" t="s">
        <v>1</v>
      </c>
      <c r="F214" s="231" t="s">
        <v>269</v>
      </c>
      <c r="G214" s="228"/>
      <c r="H214" s="232">
        <v>4.253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137</v>
      </c>
      <c r="AU214" s="238" t="s">
        <v>86</v>
      </c>
      <c r="AV214" s="13" t="s">
        <v>86</v>
      </c>
      <c r="AW214" s="13" t="s">
        <v>32</v>
      </c>
      <c r="AX214" s="13" t="s">
        <v>77</v>
      </c>
      <c r="AY214" s="238" t="s">
        <v>127</v>
      </c>
    </row>
    <row r="215" spans="1:51" s="14" customFormat="1" ht="12">
      <c r="A215" s="14"/>
      <c r="B215" s="239"/>
      <c r="C215" s="240"/>
      <c r="D215" s="229" t="s">
        <v>137</v>
      </c>
      <c r="E215" s="241" t="s">
        <v>1</v>
      </c>
      <c r="F215" s="242" t="s">
        <v>138</v>
      </c>
      <c r="G215" s="240"/>
      <c r="H215" s="243">
        <v>4.253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137</v>
      </c>
      <c r="AU215" s="249" t="s">
        <v>86</v>
      </c>
      <c r="AV215" s="14" t="s">
        <v>135</v>
      </c>
      <c r="AW215" s="14" t="s">
        <v>32</v>
      </c>
      <c r="AX215" s="14" t="s">
        <v>33</v>
      </c>
      <c r="AY215" s="249" t="s">
        <v>127</v>
      </c>
    </row>
    <row r="216" spans="1:65" s="2" customFormat="1" ht="33" customHeight="1">
      <c r="A216" s="38"/>
      <c r="B216" s="39"/>
      <c r="C216" s="214" t="s">
        <v>270</v>
      </c>
      <c r="D216" s="214" t="s">
        <v>130</v>
      </c>
      <c r="E216" s="215" t="s">
        <v>271</v>
      </c>
      <c r="F216" s="216" t="s">
        <v>272</v>
      </c>
      <c r="G216" s="217" t="s">
        <v>144</v>
      </c>
      <c r="H216" s="218">
        <v>4.253</v>
      </c>
      <c r="I216" s="219"/>
      <c r="J216" s="220">
        <f>ROUND(I216*H216,2)</f>
        <v>0</v>
      </c>
      <c r="K216" s="216" t="s">
        <v>134</v>
      </c>
      <c r="L216" s="44"/>
      <c r="M216" s="221" t="s">
        <v>1</v>
      </c>
      <c r="N216" s="222" t="s">
        <v>42</v>
      </c>
      <c r="O216" s="91"/>
      <c r="P216" s="223">
        <f>O216*H216</f>
        <v>0</v>
      </c>
      <c r="Q216" s="223">
        <v>0</v>
      </c>
      <c r="R216" s="223">
        <f>Q216*H216</f>
        <v>0</v>
      </c>
      <c r="S216" s="223">
        <v>0.044</v>
      </c>
      <c r="T216" s="224">
        <f>S216*H216</f>
        <v>0.187132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5" t="s">
        <v>135</v>
      </c>
      <c r="AT216" s="225" t="s">
        <v>130</v>
      </c>
      <c r="AU216" s="225" t="s">
        <v>86</v>
      </c>
      <c r="AY216" s="17" t="s">
        <v>127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7" t="s">
        <v>33</v>
      </c>
      <c r="BK216" s="226">
        <f>ROUND(I216*H216,2)</f>
        <v>0</v>
      </c>
      <c r="BL216" s="17" t="s">
        <v>135</v>
      </c>
      <c r="BM216" s="225" t="s">
        <v>273</v>
      </c>
    </row>
    <row r="217" spans="1:65" s="2" customFormat="1" ht="33" customHeight="1">
      <c r="A217" s="38"/>
      <c r="B217" s="39"/>
      <c r="C217" s="214" t="s">
        <v>274</v>
      </c>
      <c r="D217" s="214" t="s">
        <v>130</v>
      </c>
      <c r="E217" s="215" t="s">
        <v>275</v>
      </c>
      <c r="F217" s="216" t="s">
        <v>276</v>
      </c>
      <c r="G217" s="217" t="s">
        <v>144</v>
      </c>
      <c r="H217" s="218">
        <v>5.316</v>
      </c>
      <c r="I217" s="219"/>
      <c r="J217" s="220">
        <f>ROUND(I217*H217,2)</f>
        <v>0</v>
      </c>
      <c r="K217" s="216" t="s">
        <v>134</v>
      </c>
      <c r="L217" s="44"/>
      <c r="M217" s="221" t="s">
        <v>1</v>
      </c>
      <c r="N217" s="222" t="s">
        <v>42</v>
      </c>
      <c r="O217" s="91"/>
      <c r="P217" s="223">
        <f>O217*H217</f>
        <v>0</v>
      </c>
      <c r="Q217" s="223">
        <v>0</v>
      </c>
      <c r="R217" s="223">
        <f>Q217*H217</f>
        <v>0</v>
      </c>
      <c r="S217" s="223">
        <v>1.4</v>
      </c>
      <c r="T217" s="224">
        <f>S217*H217</f>
        <v>7.442399999999999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5" t="s">
        <v>135</v>
      </c>
      <c r="AT217" s="225" t="s">
        <v>130</v>
      </c>
      <c r="AU217" s="225" t="s">
        <v>86</v>
      </c>
      <c r="AY217" s="17" t="s">
        <v>127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7" t="s">
        <v>33</v>
      </c>
      <c r="BK217" s="226">
        <f>ROUND(I217*H217,2)</f>
        <v>0</v>
      </c>
      <c r="BL217" s="17" t="s">
        <v>135</v>
      </c>
      <c r="BM217" s="225" t="s">
        <v>277</v>
      </c>
    </row>
    <row r="218" spans="1:51" s="13" customFormat="1" ht="12">
      <c r="A218" s="13"/>
      <c r="B218" s="227"/>
      <c r="C218" s="228"/>
      <c r="D218" s="229" t="s">
        <v>137</v>
      </c>
      <c r="E218" s="230" t="s">
        <v>1</v>
      </c>
      <c r="F218" s="231" t="s">
        <v>278</v>
      </c>
      <c r="G218" s="228"/>
      <c r="H218" s="232">
        <v>5.316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8" t="s">
        <v>137</v>
      </c>
      <c r="AU218" s="238" t="s">
        <v>86</v>
      </c>
      <c r="AV218" s="13" t="s">
        <v>86</v>
      </c>
      <c r="AW218" s="13" t="s">
        <v>32</v>
      </c>
      <c r="AX218" s="13" t="s">
        <v>77</v>
      </c>
      <c r="AY218" s="238" t="s">
        <v>127</v>
      </c>
    </row>
    <row r="219" spans="1:51" s="14" customFormat="1" ht="12">
      <c r="A219" s="14"/>
      <c r="B219" s="239"/>
      <c r="C219" s="240"/>
      <c r="D219" s="229" t="s">
        <v>137</v>
      </c>
      <c r="E219" s="241" t="s">
        <v>1</v>
      </c>
      <c r="F219" s="242" t="s">
        <v>138</v>
      </c>
      <c r="G219" s="240"/>
      <c r="H219" s="243">
        <v>5.316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9" t="s">
        <v>137</v>
      </c>
      <c r="AU219" s="249" t="s">
        <v>86</v>
      </c>
      <c r="AV219" s="14" t="s">
        <v>135</v>
      </c>
      <c r="AW219" s="14" t="s">
        <v>32</v>
      </c>
      <c r="AX219" s="14" t="s">
        <v>33</v>
      </c>
      <c r="AY219" s="249" t="s">
        <v>127</v>
      </c>
    </row>
    <row r="220" spans="1:65" s="2" customFormat="1" ht="37.8" customHeight="1">
      <c r="A220" s="38"/>
      <c r="B220" s="39"/>
      <c r="C220" s="214" t="s">
        <v>279</v>
      </c>
      <c r="D220" s="214" t="s">
        <v>130</v>
      </c>
      <c r="E220" s="215" t="s">
        <v>280</v>
      </c>
      <c r="F220" s="216" t="s">
        <v>281</v>
      </c>
      <c r="G220" s="217" t="s">
        <v>151</v>
      </c>
      <c r="H220" s="218">
        <v>8.077</v>
      </c>
      <c r="I220" s="219"/>
      <c r="J220" s="220">
        <f>ROUND(I220*H220,2)</f>
        <v>0</v>
      </c>
      <c r="K220" s="216" t="s">
        <v>134</v>
      </c>
      <c r="L220" s="44"/>
      <c r="M220" s="221" t="s">
        <v>1</v>
      </c>
      <c r="N220" s="222" t="s">
        <v>42</v>
      </c>
      <c r="O220" s="91"/>
      <c r="P220" s="223">
        <f>O220*H220</f>
        <v>0</v>
      </c>
      <c r="Q220" s="223">
        <v>0</v>
      </c>
      <c r="R220" s="223">
        <f>Q220*H220</f>
        <v>0</v>
      </c>
      <c r="S220" s="223">
        <v>0.076</v>
      </c>
      <c r="T220" s="224">
        <f>S220*H220</f>
        <v>0.613852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5" t="s">
        <v>135</v>
      </c>
      <c r="AT220" s="225" t="s">
        <v>130</v>
      </c>
      <c r="AU220" s="225" t="s">
        <v>86</v>
      </c>
      <c r="AY220" s="17" t="s">
        <v>127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7" t="s">
        <v>33</v>
      </c>
      <c r="BK220" s="226">
        <f>ROUND(I220*H220,2)</f>
        <v>0</v>
      </c>
      <c r="BL220" s="17" t="s">
        <v>135</v>
      </c>
      <c r="BM220" s="225" t="s">
        <v>282</v>
      </c>
    </row>
    <row r="221" spans="1:51" s="15" customFormat="1" ht="12">
      <c r="A221" s="15"/>
      <c r="B221" s="250"/>
      <c r="C221" s="251"/>
      <c r="D221" s="229" t="s">
        <v>137</v>
      </c>
      <c r="E221" s="252" t="s">
        <v>1</v>
      </c>
      <c r="F221" s="253" t="s">
        <v>283</v>
      </c>
      <c r="G221" s="251"/>
      <c r="H221" s="252" t="s">
        <v>1</v>
      </c>
      <c r="I221" s="254"/>
      <c r="J221" s="251"/>
      <c r="K221" s="251"/>
      <c r="L221" s="255"/>
      <c r="M221" s="256"/>
      <c r="N221" s="257"/>
      <c r="O221" s="257"/>
      <c r="P221" s="257"/>
      <c r="Q221" s="257"/>
      <c r="R221" s="257"/>
      <c r="S221" s="257"/>
      <c r="T221" s="25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9" t="s">
        <v>137</v>
      </c>
      <c r="AU221" s="259" t="s">
        <v>86</v>
      </c>
      <c r="AV221" s="15" t="s">
        <v>33</v>
      </c>
      <c r="AW221" s="15" t="s">
        <v>32</v>
      </c>
      <c r="AX221" s="15" t="s">
        <v>77</v>
      </c>
      <c r="AY221" s="259" t="s">
        <v>127</v>
      </c>
    </row>
    <row r="222" spans="1:51" s="13" customFormat="1" ht="12">
      <c r="A222" s="13"/>
      <c r="B222" s="227"/>
      <c r="C222" s="228"/>
      <c r="D222" s="229" t="s">
        <v>137</v>
      </c>
      <c r="E222" s="230" t="s">
        <v>1</v>
      </c>
      <c r="F222" s="231" t="s">
        <v>284</v>
      </c>
      <c r="G222" s="228"/>
      <c r="H222" s="232">
        <v>8.077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137</v>
      </c>
      <c r="AU222" s="238" t="s">
        <v>86</v>
      </c>
      <c r="AV222" s="13" t="s">
        <v>86</v>
      </c>
      <c r="AW222" s="13" t="s">
        <v>32</v>
      </c>
      <c r="AX222" s="13" t="s">
        <v>77</v>
      </c>
      <c r="AY222" s="238" t="s">
        <v>127</v>
      </c>
    </row>
    <row r="223" spans="1:51" s="14" customFormat="1" ht="12">
      <c r="A223" s="14"/>
      <c r="B223" s="239"/>
      <c r="C223" s="240"/>
      <c r="D223" s="229" t="s">
        <v>137</v>
      </c>
      <c r="E223" s="241" t="s">
        <v>1</v>
      </c>
      <c r="F223" s="242" t="s">
        <v>138</v>
      </c>
      <c r="G223" s="240"/>
      <c r="H223" s="243">
        <v>8.077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9" t="s">
        <v>137</v>
      </c>
      <c r="AU223" s="249" t="s">
        <v>86</v>
      </c>
      <c r="AV223" s="14" t="s">
        <v>135</v>
      </c>
      <c r="AW223" s="14" t="s">
        <v>32</v>
      </c>
      <c r="AX223" s="14" t="s">
        <v>33</v>
      </c>
      <c r="AY223" s="249" t="s">
        <v>127</v>
      </c>
    </row>
    <row r="224" spans="1:65" s="2" customFormat="1" ht="49.05" customHeight="1">
      <c r="A224" s="38"/>
      <c r="B224" s="39"/>
      <c r="C224" s="214" t="s">
        <v>285</v>
      </c>
      <c r="D224" s="214" t="s">
        <v>130</v>
      </c>
      <c r="E224" s="215" t="s">
        <v>286</v>
      </c>
      <c r="F224" s="216" t="s">
        <v>287</v>
      </c>
      <c r="G224" s="217" t="s">
        <v>133</v>
      </c>
      <c r="H224" s="218">
        <v>9</v>
      </c>
      <c r="I224" s="219"/>
      <c r="J224" s="220">
        <f>ROUND(I224*H224,2)</f>
        <v>0</v>
      </c>
      <c r="K224" s="216" t="s">
        <v>134</v>
      </c>
      <c r="L224" s="44"/>
      <c r="M224" s="221" t="s">
        <v>1</v>
      </c>
      <c r="N224" s="222" t="s">
        <v>42</v>
      </c>
      <c r="O224" s="91"/>
      <c r="P224" s="223">
        <f>O224*H224</f>
        <v>0</v>
      </c>
      <c r="Q224" s="223">
        <v>0</v>
      </c>
      <c r="R224" s="223">
        <f>Q224*H224</f>
        <v>0</v>
      </c>
      <c r="S224" s="223">
        <v>0.009</v>
      </c>
      <c r="T224" s="224">
        <f>S224*H224</f>
        <v>0.08099999999999999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135</v>
      </c>
      <c r="AT224" s="225" t="s">
        <v>130</v>
      </c>
      <c r="AU224" s="225" t="s">
        <v>86</v>
      </c>
      <c r="AY224" s="17" t="s">
        <v>127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33</v>
      </c>
      <c r="BK224" s="226">
        <f>ROUND(I224*H224,2)</f>
        <v>0</v>
      </c>
      <c r="BL224" s="17" t="s">
        <v>135</v>
      </c>
      <c r="BM224" s="225" t="s">
        <v>288</v>
      </c>
    </row>
    <row r="225" spans="1:51" s="15" customFormat="1" ht="12">
      <c r="A225" s="15"/>
      <c r="B225" s="250"/>
      <c r="C225" s="251"/>
      <c r="D225" s="229" t="s">
        <v>137</v>
      </c>
      <c r="E225" s="252" t="s">
        <v>1</v>
      </c>
      <c r="F225" s="253" t="s">
        <v>289</v>
      </c>
      <c r="G225" s="251"/>
      <c r="H225" s="252" t="s">
        <v>1</v>
      </c>
      <c r="I225" s="254"/>
      <c r="J225" s="251"/>
      <c r="K225" s="251"/>
      <c r="L225" s="255"/>
      <c r="M225" s="256"/>
      <c r="N225" s="257"/>
      <c r="O225" s="257"/>
      <c r="P225" s="257"/>
      <c r="Q225" s="257"/>
      <c r="R225" s="257"/>
      <c r="S225" s="257"/>
      <c r="T225" s="25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9" t="s">
        <v>137</v>
      </c>
      <c r="AU225" s="259" t="s">
        <v>86</v>
      </c>
      <c r="AV225" s="15" t="s">
        <v>33</v>
      </c>
      <c r="AW225" s="15" t="s">
        <v>32</v>
      </c>
      <c r="AX225" s="15" t="s">
        <v>77</v>
      </c>
      <c r="AY225" s="259" t="s">
        <v>127</v>
      </c>
    </row>
    <row r="226" spans="1:51" s="13" customFormat="1" ht="12">
      <c r="A226" s="13"/>
      <c r="B226" s="227"/>
      <c r="C226" s="228"/>
      <c r="D226" s="229" t="s">
        <v>137</v>
      </c>
      <c r="E226" s="230" t="s">
        <v>1</v>
      </c>
      <c r="F226" s="231" t="s">
        <v>174</v>
      </c>
      <c r="G226" s="228"/>
      <c r="H226" s="232">
        <v>9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137</v>
      </c>
      <c r="AU226" s="238" t="s">
        <v>86</v>
      </c>
      <c r="AV226" s="13" t="s">
        <v>86</v>
      </c>
      <c r="AW226" s="13" t="s">
        <v>32</v>
      </c>
      <c r="AX226" s="13" t="s">
        <v>77</v>
      </c>
      <c r="AY226" s="238" t="s">
        <v>127</v>
      </c>
    </row>
    <row r="227" spans="1:51" s="14" customFormat="1" ht="12">
      <c r="A227" s="14"/>
      <c r="B227" s="239"/>
      <c r="C227" s="240"/>
      <c r="D227" s="229" t="s">
        <v>137</v>
      </c>
      <c r="E227" s="241" t="s">
        <v>1</v>
      </c>
      <c r="F227" s="242" t="s">
        <v>138</v>
      </c>
      <c r="G227" s="240"/>
      <c r="H227" s="243">
        <v>9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9" t="s">
        <v>137</v>
      </c>
      <c r="AU227" s="249" t="s">
        <v>86</v>
      </c>
      <c r="AV227" s="14" t="s">
        <v>135</v>
      </c>
      <c r="AW227" s="14" t="s">
        <v>32</v>
      </c>
      <c r="AX227" s="14" t="s">
        <v>33</v>
      </c>
      <c r="AY227" s="249" t="s">
        <v>127</v>
      </c>
    </row>
    <row r="228" spans="1:65" s="2" customFormat="1" ht="44.25" customHeight="1">
      <c r="A228" s="38"/>
      <c r="B228" s="39"/>
      <c r="C228" s="214" t="s">
        <v>290</v>
      </c>
      <c r="D228" s="214" t="s">
        <v>130</v>
      </c>
      <c r="E228" s="215" t="s">
        <v>291</v>
      </c>
      <c r="F228" s="216" t="s">
        <v>292</v>
      </c>
      <c r="G228" s="217" t="s">
        <v>293</v>
      </c>
      <c r="H228" s="218">
        <v>0.17</v>
      </c>
      <c r="I228" s="219"/>
      <c r="J228" s="220">
        <f>ROUND(I228*H228,2)</f>
        <v>0</v>
      </c>
      <c r="K228" s="216" t="s">
        <v>134</v>
      </c>
      <c r="L228" s="44"/>
      <c r="M228" s="221" t="s">
        <v>1</v>
      </c>
      <c r="N228" s="222" t="s">
        <v>42</v>
      </c>
      <c r="O228" s="91"/>
      <c r="P228" s="223">
        <f>O228*H228</f>
        <v>0</v>
      </c>
      <c r="Q228" s="223">
        <v>0.00316</v>
      </c>
      <c r="R228" s="223">
        <f>Q228*H228</f>
        <v>0.0005372</v>
      </c>
      <c r="S228" s="223">
        <v>0.069</v>
      </c>
      <c r="T228" s="224">
        <f>S228*H228</f>
        <v>0.011730000000000003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135</v>
      </c>
      <c r="AT228" s="225" t="s">
        <v>130</v>
      </c>
      <c r="AU228" s="225" t="s">
        <v>86</v>
      </c>
      <c r="AY228" s="17" t="s">
        <v>127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33</v>
      </c>
      <c r="BK228" s="226">
        <f>ROUND(I228*H228,2)</f>
        <v>0</v>
      </c>
      <c r="BL228" s="17" t="s">
        <v>135</v>
      </c>
      <c r="BM228" s="225" t="s">
        <v>294</v>
      </c>
    </row>
    <row r="229" spans="1:51" s="15" customFormat="1" ht="12">
      <c r="A229" s="15"/>
      <c r="B229" s="250"/>
      <c r="C229" s="251"/>
      <c r="D229" s="229" t="s">
        <v>137</v>
      </c>
      <c r="E229" s="252" t="s">
        <v>1</v>
      </c>
      <c r="F229" s="253" t="s">
        <v>295</v>
      </c>
      <c r="G229" s="251"/>
      <c r="H229" s="252" t="s">
        <v>1</v>
      </c>
      <c r="I229" s="254"/>
      <c r="J229" s="251"/>
      <c r="K229" s="251"/>
      <c r="L229" s="255"/>
      <c r="M229" s="256"/>
      <c r="N229" s="257"/>
      <c r="O229" s="257"/>
      <c r="P229" s="257"/>
      <c r="Q229" s="257"/>
      <c r="R229" s="257"/>
      <c r="S229" s="257"/>
      <c r="T229" s="25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9" t="s">
        <v>137</v>
      </c>
      <c r="AU229" s="259" t="s">
        <v>86</v>
      </c>
      <c r="AV229" s="15" t="s">
        <v>33</v>
      </c>
      <c r="AW229" s="15" t="s">
        <v>32</v>
      </c>
      <c r="AX229" s="15" t="s">
        <v>77</v>
      </c>
      <c r="AY229" s="259" t="s">
        <v>127</v>
      </c>
    </row>
    <row r="230" spans="1:51" s="13" customFormat="1" ht="12">
      <c r="A230" s="13"/>
      <c r="B230" s="227"/>
      <c r="C230" s="228"/>
      <c r="D230" s="229" t="s">
        <v>137</v>
      </c>
      <c r="E230" s="230" t="s">
        <v>1</v>
      </c>
      <c r="F230" s="231" t="s">
        <v>296</v>
      </c>
      <c r="G230" s="228"/>
      <c r="H230" s="232">
        <v>0.17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137</v>
      </c>
      <c r="AU230" s="238" t="s">
        <v>86</v>
      </c>
      <c r="AV230" s="13" t="s">
        <v>86</v>
      </c>
      <c r="AW230" s="13" t="s">
        <v>32</v>
      </c>
      <c r="AX230" s="13" t="s">
        <v>77</v>
      </c>
      <c r="AY230" s="238" t="s">
        <v>127</v>
      </c>
    </row>
    <row r="231" spans="1:51" s="14" customFormat="1" ht="12">
      <c r="A231" s="14"/>
      <c r="B231" s="239"/>
      <c r="C231" s="240"/>
      <c r="D231" s="229" t="s">
        <v>137</v>
      </c>
      <c r="E231" s="241" t="s">
        <v>1</v>
      </c>
      <c r="F231" s="242" t="s">
        <v>138</v>
      </c>
      <c r="G231" s="240"/>
      <c r="H231" s="243">
        <v>0.17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9" t="s">
        <v>137</v>
      </c>
      <c r="AU231" s="249" t="s">
        <v>86</v>
      </c>
      <c r="AV231" s="14" t="s">
        <v>135</v>
      </c>
      <c r="AW231" s="14" t="s">
        <v>32</v>
      </c>
      <c r="AX231" s="14" t="s">
        <v>33</v>
      </c>
      <c r="AY231" s="249" t="s">
        <v>127</v>
      </c>
    </row>
    <row r="232" spans="1:65" s="2" customFormat="1" ht="44.25" customHeight="1">
      <c r="A232" s="38"/>
      <c r="B232" s="39"/>
      <c r="C232" s="214" t="s">
        <v>297</v>
      </c>
      <c r="D232" s="214" t="s">
        <v>130</v>
      </c>
      <c r="E232" s="215" t="s">
        <v>298</v>
      </c>
      <c r="F232" s="216" t="s">
        <v>299</v>
      </c>
      <c r="G232" s="217" t="s">
        <v>293</v>
      </c>
      <c r="H232" s="218">
        <v>0.17</v>
      </c>
      <c r="I232" s="219"/>
      <c r="J232" s="220">
        <f>ROUND(I232*H232,2)</f>
        <v>0</v>
      </c>
      <c r="K232" s="216" t="s">
        <v>134</v>
      </c>
      <c r="L232" s="44"/>
      <c r="M232" s="221" t="s">
        <v>1</v>
      </c>
      <c r="N232" s="222" t="s">
        <v>42</v>
      </c>
      <c r="O232" s="91"/>
      <c r="P232" s="223">
        <f>O232*H232</f>
        <v>0</v>
      </c>
      <c r="Q232" s="223">
        <v>0.00365</v>
      </c>
      <c r="R232" s="223">
        <f>Q232*H232</f>
        <v>0.0006205000000000001</v>
      </c>
      <c r="S232" s="223">
        <v>0.11</v>
      </c>
      <c r="T232" s="224">
        <f>S232*H232</f>
        <v>0.0187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5" t="s">
        <v>135</v>
      </c>
      <c r="AT232" s="225" t="s">
        <v>130</v>
      </c>
      <c r="AU232" s="225" t="s">
        <v>86</v>
      </c>
      <c r="AY232" s="17" t="s">
        <v>127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7" t="s">
        <v>33</v>
      </c>
      <c r="BK232" s="226">
        <f>ROUND(I232*H232,2)</f>
        <v>0</v>
      </c>
      <c r="BL232" s="17" t="s">
        <v>135</v>
      </c>
      <c r="BM232" s="225" t="s">
        <v>300</v>
      </c>
    </row>
    <row r="233" spans="1:51" s="15" customFormat="1" ht="12">
      <c r="A233" s="15"/>
      <c r="B233" s="250"/>
      <c r="C233" s="251"/>
      <c r="D233" s="229" t="s">
        <v>137</v>
      </c>
      <c r="E233" s="252" t="s">
        <v>1</v>
      </c>
      <c r="F233" s="253" t="s">
        <v>295</v>
      </c>
      <c r="G233" s="251"/>
      <c r="H233" s="252" t="s">
        <v>1</v>
      </c>
      <c r="I233" s="254"/>
      <c r="J233" s="251"/>
      <c r="K233" s="251"/>
      <c r="L233" s="255"/>
      <c r="M233" s="256"/>
      <c r="N233" s="257"/>
      <c r="O233" s="257"/>
      <c r="P233" s="257"/>
      <c r="Q233" s="257"/>
      <c r="R233" s="257"/>
      <c r="S233" s="257"/>
      <c r="T233" s="25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9" t="s">
        <v>137</v>
      </c>
      <c r="AU233" s="259" t="s">
        <v>86</v>
      </c>
      <c r="AV233" s="15" t="s">
        <v>33</v>
      </c>
      <c r="AW233" s="15" t="s">
        <v>32</v>
      </c>
      <c r="AX233" s="15" t="s">
        <v>77</v>
      </c>
      <c r="AY233" s="259" t="s">
        <v>127</v>
      </c>
    </row>
    <row r="234" spans="1:51" s="13" customFormat="1" ht="12">
      <c r="A234" s="13"/>
      <c r="B234" s="227"/>
      <c r="C234" s="228"/>
      <c r="D234" s="229" t="s">
        <v>137</v>
      </c>
      <c r="E234" s="230" t="s">
        <v>1</v>
      </c>
      <c r="F234" s="231" t="s">
        <v>296</v>
      </c>
      <c r="G234" s="228"/>
      <c r="H234" s="232">
        <v>0.17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137</v>
      </c>
      <c r="AU234" s="238" t="s">
        <v>86</v>
      </c>
      <c r="AV234" s="13" t="s">
        <v>86</v>
      </c>
      <c r="AW234" s="13" t="s">
        <v>32</v>
      </c>
      <c r="AX234" s="13" t="s">
        <v>77</v>
      </c>
      <c r="AY234" s="238" t="s">
        <v>127</v>
      </c>
    </row>
    <row r="235" spans="1:51" s="14" customFormat="1" ht="12">
      <c r="A235" s="14"/>
      <c r="B235" s="239"/>
      <c r="C235" s="240"/>
      <c r="D235" s="229" t="s">
        <v>137</v>
      </c>
      <c r="E235" s="241" t="s">
        <v>1</v>
      </c>
      <c r="F235" s="242" t="s">
        <v>138</v>
      </c>
      <c r="G235" s="240"/>
      <c r="H235" s="243">
        <v>0.17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9" t="s">
        <v>137</v>
      </c>
      <c r="AU235" s="249" t="s">
        <v>86</v>
      </c>
      <c r="AV235" s="14" t="s">
        <v>135</v>
      </c>
      <c r="AW235" s="14" t="s">
        <v>32</v>
      </c>
      <c r="AX235" s="14" t="s">
        <v>33</v>
      </c>
      <c r="AY235" s="249" t="s">
        <v>127</v>
      </c>
    </row>
    <row r="236" spans="1:65" s="2" customFormat="1" ht="44.25" customHeight="1">
      <c r="A236" s="38"/>
      <c r="B236" s="39"/>
      <c r="C236" s="214" t="s">
        <v>301</v>
      </c>
      <c r="D236" s="214" t="s">
        <v>130</v>
      </c>
      <c r="E236" s="215" t="s">
        <v>302</v>
      </c>
      <c r="F236" s="216" t="s">
        <v>303</v>
      </c>
      <c r="G236" s="217" t="s">
        <v>293</v>
      </c>
      <c r="H236" s="218">
        <v>0.52</v>
      </c>
      <c r="I236" s="219"/>
      <c r="J236" s="220">
        <f>ROUND(I236*H236,2)</f>
        <v>0</v>
      </c>
      <c r="K236" s="216" t="s">
        <v>134</v>
      </c>
      <c r="L236" s="44"/>
      <c r="M236" s="221" t="s">
        <v>1</v>
      </c>
      <c r="N236" s="222" t="s">
        <v>42</v>
      </c>
      <c r="O236" s="91"/>
      <c r="P236" s="223">
        <f>O236*H236</f>
        <v>0</v>
      </c>
      <c r="Q236" s="223">
        <v>0.00423</v>
      </c>
      <c r="R236" s="223">
        <f>Q236*H236</f>
        <v>0.0021996000000000003</v>
      </c>
      <c r="S236" s="223">
        <v>0.21</v>
      </c>
      <c r="T236" s="224">
        <f>S236*H236</f>
        <v>0.1092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135</v>
      </c>
      <c r="AT236" s="225" t="s">
        <v>130</v>
      </c>
      <c r="AU236" s="225" t="s">
        <v>86</v>
      </c>
      <c r="AY236" s="17" t="s">
        <v>127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33</v>
      </c>
      <c r="BK236" s="226">
        <f>ROUND(I236*H236,2)</f>
        <v>0</v>
      </c>
      <c r="BL236" s="17" t="s">
        <v>135</v>
      </c>
      <c r="BM236" s="225" t="s">
        <v>304</v>
      </c>
    </row>
    <row r="237" spans="1:51" s="15" customFormat="1" ht="12">
      <c r="A237" s="15"/>
      <c r="B237" s="250"/>
      <c r="C237" s="251"/>
      <c r="D237" s="229" t="s">
        <v>137</v>
      </c>
      <c r="E237" s="252" t="s">
        <v>1</v>
      </c>
      <c r="F237" s="253" t="s">
        <v>295</v>
      </c>
      <c r="G237" s="251"/>
      <c r="H237" s="252" t="s">
        <v>1</v>
      </c>
      <c r="I237" s="254"/>
      <c r="J237" s="251"/>
      <c r="K237" s="251"/>
      <c r="L237" s="255"/>
      <c r="M237" s="256"/>
      <c r="N237" s="257"/>
      <c r="O237" s="257"/>
      <c r="P237" s="257"/>
      <c r="Q237" s="257"/>
      <c r="R237" s="257"/>
      <c r="S237" s="257"/>
      <c r="T237" s="25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9" t="s">
        <v>137</v>
      </c>
      <c r="AU237" s="259" t="s">
        <v>86</v>
      </c>
      <c r="AV237" s="15" t="s">
        <v>33</v>
      </c>
      <c r="AW237" s="15" t="s">
        <v>32</v>
      </c>
      <c r="AX237" s="15" t="s">
        <v>77</v>
      </c>
      <c r="AY237" s="259" t="s">
        <v>127</v>
      </c>
    </row>
    <row r="238" spans="1:51" s="13" customFormat="1" ht="12">
      <c r="A238" s="13"/>
      <c r="B238" s="227"/>
      <c r="C238" s="228"/>
      <c r="D238" s="229" t="s">
        <v>137</v>
      </c>
      <c r="E238" s="230" t="s">
        <v>1</v>
      </c>
      <c r="F238" s="231" t="s">
        <v>305</v>
      </c>
      <c r="G238" s="228"/>
      <c r="H238" s="232">
        <v>0.52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137</v>
      </c>
      <c r="AU238" s="238" t="s">
        <v>86</v>
      </c>
      <c r="AV238" s="13" t="s">
        <v>86</v>
      </c>
      <c r="AW238" s="13" t="s">
        <v>32</v>
      </c>
      <c r="AX238" s="13" t="s">
        <v>77</v>
      </c>
      <c r="AY238" s="238" t="s">
        <v>127</v>
      </c>
    </row>
    <row r="239" spans="1:51" s="14" customFormat="1" ht="12">
      <c r="A239" s="14"/>
      <c r="B239" s="239"/>
      <c r="C239" s="240"/>
      <c r="D239" s="229" t="s">
        <v>137</v>
      </c>
      <c r="E239" s="241" t="s">
        <v>1</v>
      </c>
      <c r="F239" s="242" t="s">
        <v>138</v>
      </c>
      <c r="G239" s="240"/>
      <c r="H239" s="243">
        <v>0.52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137</v>
      </c>
      <c r="AU239" s="249" t="s">
        <v>86</v>
      </c>
      <c r="AV239" s="14" t="s">
        <v>135</v>
      </c>
      <c r="AW239" s="14" t="s">
        <v>32</v>
      </c>
      <c r="AX239" s="14" t="s">
        <v>33</v>
      </c>
      <c r="AY239" s="249" t="s">
        <v>127</v>
      </c>
    </row>
    <row r="240" spans="1:65" s="2" customFormat="1" ht="37.8" customHeight="1">
      <c r="A240" s="38"/>
      <c r="B240" s="39"/>
      <c r="C240" s="214" t="s">
        <v>306</v>
      </c>
      <c r="D240" s="214" t="s">
        <v>130</v>
      </c>
      <c r="E240" s="215" t="s">
        <v>307</v>
      </c>
      <c r="F240" s="216" t="s">
        <v>308</v>
      </c>
      <c r="G240" s="217" t="s">
        <v>293</v>
      </c>
      <c r="H240" s="218">
        <v>45</v>
      </c>
      <c r="I240" s="219"/>
      <c r="J240" s="220">
        <f>ROUND(I240*H240,2)</f>
        <v>0</v>
      </c>
      <c r="K240" s="216" t="s">
        <v>134</v>
      </c>
      <c r="L240" s="44"/>
      <c r="M240" s="221" t="s">
        <v>1</v>
      </c>
      <c r="N240" s="222" t="s">
        <v>42</v>
      </c>
      <c r="O240" s="91"/>
      <c r="P240" s="223">
        <f>O240*H240</f>
        <v>0</v>
      </c>
      <c r="Q240" s="223">
        <v>0</v>
      </c>
      <c r="R240" s="223">
        <f>Q240*H240</f>
        <v>0</v>
      </c>
      <c r="S240" s="223">
        <v>0.048</v>
      </c>
      <c r="T240" s="224">
        <f>S240*H240</f>
        <v>2.16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135</v>
      </c>
      <c r="AT240" s="225" t="s">
        <v>130</v>
      </c>
      <c r="AU240" s="225" t="s">
        <v>86</v>
      </c>
      <c r="AY240" s="17" t="s">
        <v>127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33</v>
      </c>
      <c r="BK240" s="226">
        <f>ROUND(I240*H240,2)</f>
        <v>0</v>
      </c>
      <c r="BL240" s="17" t="s">
        <v>135</v>
      </c>
      <c r="BM240" s="225" t="s">
        <v>309</v>
      </c>
    </row>
    <row r="241" spans="1:65" s="2" customFormat="1" ht="37.8" customHeight="1">
      <c r="A241" s="38"/>
      <c r="B241" s="39"/>
      <c r="C241" s="214" t="s">
        <v>310</v>
      </c>
      <c r="D241" s="214" t="s">
        <v>130</v>
      </c>
      <c r="E241" s="215" t="s">
        <v>311</v>
      </c>
      <c r="F241" s="216" t="s">
        <v>312</v>
      </c>
      <c r="G241" s="217" t="s">
        <v>151</v>
      </c>
      <c r="H241" s="218">
        <v>4.303</v>
      </c>
      <c r="I241" s="219"/>
      <c r="J241" s="220">
        <f>ROUND(I241*H241,2)</f>
        <v>0</v>
      </c>
      <c r="K241" s="216" t="s">
        <v>134</v>
      </c>
      <c r="L241" s="44"/>
      <c r="M241" s="221" t="s">
        <v>1</v>
      </c>
      <c r="N241" s="222" t="s">
        <v>42</v>
      </c>
      <c r="O241" s="91"/>
      <c r="P241" s="223">
        <f>O241*H241</f>
        <v>0</v>
      </c>
      <c r="Q241" s="223">
        <v>0</v>
      </c>
      <c r="R241" s="223">
        <f>Q241*H241</f>
        <v>0</v>
      </c>
      <c r="S241" s="223">
        <v>0.046</v>
      </c>
      <c r="T241" s="224">
        <f>S241*H241</f>
        <v>0.197938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135</v>
      </c>
      <c r="AT241" s="225" t="s">
        <v>130</v>
      </c>
      <c r="AU241" s="225" t="s">
        <v>86</v>
      </c>
      <c r="AY241" s="17" t="s">
        <v>127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33</v>
      </c>
      <c r="BK241" s="226">
        <f>ROUND(I241*H241,2)</f>
        <v>0</v>
      </c>
      <c r="BL241" s="17" t="s">
        <v>135</v>
      </c>
      <c r="BM241" s="225" t="s">
        <v>313</v>
      </c>
    </row>
    <row r="242" spans="1:51" s="15" customFormat="1" ht="12">
      <c r="A242" s="15"/>
      <c r="B242" s="250"/>
      <c r="C242" s="251"/>
      <c r="D242" s="229" t="s">
        <v>137</v>
      </c>
      <c r="E242" s="252" t="s">
        <v>1</v>
      </c>
      <c r="F242" s="253" t="s">
        <v>314</v>
      </c>
      <c r="G242" s="251"/>
      <c r="H242" s="252" t="s">
        <v>1</v>
      </c>
      <c r="I242" s="254"/>
      <c r="J242" s="251"/>
      <c r="K242" s="251"/>
      <c r="L242" s="255"/>
      <c r="M242" s="256"/>
      <c r="N242" s="257"/>
      <c r="O242" s="257"/>
      <c r="P242" s="257"/>
      <c r="Q242" s="257"/>
      <c r="R242" s="257"/>
      <c r="S242" s="257"/>
      <c r="T242" s="258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9" t="s">
        <v>137</v>
      </c>
      <c r="AU242" s="259" t="s">
        <v>86</v>
      </c>
      <c r="AV242" s="15" t="s">
        <v>33</v>
      </c>
      <c r="AW242" s="15" t="s">
        <v>32</v>
      </c>
      <c r="AX242" s="15" t="s">
        <v>77</v>
      </c>
      <c r="AY242" s="259" t="s">
        <v>127</v>
      </c>
    </row>
    <row r="243" spans="1:51" s="13" customFormat="1" ht="12">
      <c r="A243" s="13"/>
      <c r="B243" s="227"/>
      <c r="C243" s="228"/>
      <c r="D243" s="229" t="s">
        <v>137</v>
      </c>
      <c r="E243" s="230" t="s">
        <v>1</v>
      </c>
      <c r="F243" s="231" t="s">
        <v>315</v>
      </c>
      <c r="G243" s="228"/>
      <c r="H243" s="232">
        <v>4.303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137</v>
      </c>
      <c r="AU243" s="238" t="s">
        <v>86</v>
      </c>
      <c r="AV243" s="13" t="s">
        <v>86</v>
      </c>
      <c r="AW243" s="13" t="s">
        <v>32</v>
      </c>
      <c r="AX243" s="13" t="s">
        <v>77</v>
      </c>
      <c r="AY243" s="238" t="s">
        <v>127</v>
      </c>
    </row>
    <row r="244" spans="1:51" s="14" customFormat="1" ht="12">
      <c r="A244" s="14"/>
      <c r="B244" s="239"/>
      <c r="C244" s="240"/>
      <c r="D244" s="229" t="s">
        <v>137</v>
      </c>
      <c r="E244" s="241" t="s">
        <v>1</v>
      </c>
      <c r="F244" s="242" t="s">
        <v>138</v>
      </c>
      <c r="G244" s="240"/>
      <c r="H244" s="243">
        <v>4.303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9" t="s">
        <v>137</v>
      </c>
      <c r="AU244" s="249" t="s">
        <v>86</v>
      </c>
      <c r="AV244" s="14" t="s">
        <v>135</v>
      </c>
      <c r="AW244" s="14" t="s">
        <v>32</v>
      </c>
      <c r="AX244" s="14" t="s">
        <v>33</v>
      </c>
      <c r="AY244" s="249" t="s">
        <v>127</v>
      </c>
    </row>
    <row r="245" spans="1:65" s="2" customFormat="1" ht="37.8" customHeight="1">
      <c r="A245" s="38"/>
      <c r="B245" s="39"/>
      <c r="C245" s="214" t="s">
        <v>316</v>
      </c>
      <c r="D245" s="214" t="s">
        <v>130</v>
      </c>
      <c r="E245" s="215" t="s">
        <v>317</v>
      </c>
      <c r="F245" s="216" t="s">
        <v>318</v>
      </c>
      <c r="G245" s="217" t="s">
        <v>151</v>
      </c>
      <c r="H245" s="218">
        <v>1.575</v>
      </c>
      <c r="I245" s="219"/>
      <c r="J245" s="220">
        <f>ROUND(I245*H245,2)</f>
        <v>0</v>
      </c>
      <c r="K245" s="216" t="s">
        <v>134</v>
      </c>
      <c r="L245" s="44"/>
      <c r="M245" s="221" t="s">
        <v>1</v>
      </c>
      <c r="N245" s="222" t="s">
        <v>42</v>
      </c>
      <c r="O245" s="91"/>
      <c r="P245" s="223">
        <f>O245*H245</f>
        <v>0</v>
      </c>
      <c r="Q245" s="223">
        <v>0</v>
      </c>
      <c r="R245" s="223">
        <f>Q245*H245</f>
        <v>0</v>
      </c>
      <c r="S245" s="223">
        <v>0.068</v>
      </c>
      <c r="T245" s="224">
        <f>S245*H245</f>
        <v>0.1071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5" t="s">
        <v>135</v>
      </c>
      <c r="AT245" s="225" t="s">
        <v>130</v>
      </c>
      <c r="AU245" s="225" t="s">
        <v>86</v>
      </c>
      <c r="AY245" s="17" t="s">
        <v>127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7" t="s">
        <v>33</v>
      </c>
      <c r="BK245" s="226">
        <f>ROUND(I245*H245,2)</f>
        <v>0</v>
      </c>
      <c r="BL245" s="17" t="s">
        <v>135</v>
      </c>
      <c r="BM245" s="225" t="s">
        <v>319</v>
      </c>
    </row>
    <row r="246" spans="1:51" s="15" customFormat="1" ht="12">
      <c r="A246" s="15"/>
      <c r="B246" s="250"/>
      <c r="C246" s="251"/>
      <c r="D246" s="229" t="s">
        <v>137</v>
      </c>
      <c r="E246" s="252" t="s">
        <v>1</v>
      </c>
      <c r="F246" s="253" t="s">
        <v>320</v>
      </c>
      <c r="G246" s="251"/>
      <c r="H246" s="252" t="s">
        <v>1</v>
      </c>
      <c r="I246" s="254"/>
      <c r="J246" s="251"/>
      <c r="K246" s="251"/>
      <c r="L246" s="255"/>
      <c r="M246" s="256"/>
      <c r="N246" s="257"/>
      <c r="O246" s="257"/>
      <c r="P246" s="257"/>
      <c r="Q246" s="257"/>
      <c r="R246" s="257"/>
      <c r="S246" s="257"/>
      <c r="T246" s="25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9" t="s">
        <v>137</v>
      </c>
      <c r="AU246" s="259" t="s">
        <v>86</v>
      </c>
      <c r="AV246" s="15" t="s">
        <v>33</v>
      </c>
      <c r="AW246" s="15" t="s">
        <v>32</v>
      </c>
      <c r="AX246" s="15" t="s">
        <v>77</v>
      </c>
      <c r="AY246" s="259" t="s">
        <v>127</v>
      </c>
    </row>
    <row r="247" spans="1:51" s="13" customFormat="1" ht="12">
      <c r="A247" s="13"/>
      <c r="B247" s="227"/>
      <c r="C247" s="228"/>
      <c r="D247" s="229" t="s">
        <v>137</v>
      </c>
      <c r="E247" s="230" t="s">
        <v>1</v>
      </c>
      <c r="F247" s="231" t="s">
        <v>321</v>
      </c>
      <c r="G247" s="228"/>
      <c r="H247" s="232">
        <v>1.575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137</v>
      </c>
      <c r="AU247" s="238" t="s">
        <v>86</v>
      </c>
      <c r="AV247" s="13" t="s">
        <v>86</v>
      </c>
      <c r="AW247" s="13" t="s">
        <v>32</v>
      </c>
      <c r="AX247" s="13" t="s">
        <v>77</v>
      </c>
      <c r="AY247" s="238" t="s">
        <v>127</v>
      </c>
    </row>
    <row r="248" spans="1:51" s="14" customFormat="1" ht="12">
      <c r="A248" s="14"/>
      <c r="B248" s="239"/>
      <c r="C248" s="240"/>
      <c r="D248" s="229" t="s">
        <v>137</v>
      </c>
      <c r="E248" s="241" t="s">
        <v>1</v>
      </c>
      <c r="F248" s="242" t="s">
        <v>138</v>
      </c>
      <c r="G248" s="240"/>
      <c r="H248" s="243">
        <v>1.575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9" t="s">
        <v>137</v>
      </c>
      <c r="AU248" s="249" t="s">
        <v>86</v>
      </c>
      <c r="AV248" s="14" t="s">
        <v>135</v>
      </c>
      <c r="AW248" s="14" t="s">
        <v>32</v>
      </c>
      <c r="AX248" s="14" t="s">
        <v>33</v>
      </c>
      <c r="AY248" s="249" t="s">
        <v>127</v>
      </c>
    </row>
    <row r="249" spans="1:65" s="2" customFormat="1" ht="24.15" customHeight="1">
      <c r="A249" s="38"/>
      <c r="B249" s="39"/>
      <c r="C249" s="214" t="s">
        <v>322</v>
      </c>
      <c r="D249" s="214" t="s">
        <v>130</v>
      </c>
      <c r="E249" s="215" t="s">
        <v>323</v>
      </c>
      <c r="F249" s="216" t="s">
        <v>324</v>
      </c>
      <c r="G249" s="217" t="s">
        <v>133</v>
      </c>
      <c r="H249" s="218">
        <v>1</v>
      </c>
      <c r="I249" s="219"/>
      <c r="J249" s="220">
        <f>ROUND(I249*H249,2)</f>
        <v>0</v>
      </c>
      <c r="K249" s="216" t="s">
        <v>1</v>
      </c>
      <c r="L249" s="44"/>
      <c r="M249" s="221" t="s">
        <v>1</v>
      </c>
      <c r="N249" s="222" t="s">
        <v>42</v>
      </c>
      <c r="O249" s="91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5" t="s">
        <v>135</v>
      </c>
      <c r="AT249" s="225" t="s">
        <v>130</v>
      </c>
      <c r="AU249" s="225" t="s">
        <v>86</v>
      </c>
      <c r="AY249" s="17" t="s">
        <v>127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7" t="s">
        <v>33</v>
      </c>
      <c r="BK249" s="226">
        <f>ROUND(I249*H249,2)</f>
        <v>0</v>
      </c>
      <c r="BL249" s="17" t="s">
        <v>135</v>
      </c>
      <c r="BM249" s="225" t="s">
        <v>325</v>
      </c>
    </row>
    <row r="250" spans="1:63" s="12" customFormat="1" ht="22.8" customHeight="1">
      <c r="A250" s="12"/>
      <c r="B250" s="198"/>
      <c r="C250" s="199"/>
      <c r="D250" s="200" t="s">
        <v>76</v>
      </c>
      <c r="E250" s="212" t="s">
        <v>326</v>
      </c>
      <c r="F250" s="212" t="s">
        <v>327</v>
      </c>
      <c r="G250" s="199"/>
      <c r="H250" s="199"/>
      <c r="I250" s="202"/>
      <c r="J250" s="213">
        <f>BK250</f>
        <v>0</v>
      </c>
      <c r="K250" s="199"/>
      <c r="L250" s="204"/>
      <c r="M250" s="205"/>
      <c r="N250" s="206"/>
      <c r="O250" s="206"/>
      <c r="P250" s="207">
        <f>SUM(P251:P255)</f>
        <v>0</v>
      </c>
      <c r="Q250" s="206"/>
      <c r="R250" s="207">
        <f>SUM(R251:R255)</f>
        <v>0</v>
      </c>
      <c r="S250" s="206"/>
      <c r="T250" s="208">
        <f>SUM(T251:T255)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9" t="s">
        <v>33</v>
      </c>
      <c r="AT250" s="210" t="s">
        <v>76</v>
      </c>
      <c r="AU250" s="210" t="s">
        <v>33</v>
      </c>
      <c r="AY250" s="209" t="s">
        <v>127</v>
      </c>
      <c r="BK250" s="211">
        <f>SUM(BK251:BK255)</f>
        <v>0</v>
      </c>
    </row>
    <row r="251" spans="1:65" s="2" customFormat="1" ht="37.8" customHeight="1">
      <c r="A251" s="38"/>
      <c r="B251" s="39"/>
      <c r="C251" s="214" t="s">
        <v>328</v>
      </c>
      <c r="D251" s="214" t="s">
        <v>130</v>
      </c>
      <c r="E251" s="215" t="s">
        <v>329</v>
      </c>
      <c r="F251" s="216" t="s">
        <v>330</v>
      </c>
      <c r="G251" s="217" t="s">
        <v>331</v>
      </c>
      <c r="H251" s="218">
        <v>24.7</v>
      </c>
      <c r="I251" s="219"/>
      <c r="J251" s="220">
        <f>ROUND(I251*H251,2)</f>
        <v>0</v>
      </c>
      <c r="K251" s="216" t="s">
        <v>134</v>
      </c>
      <c r="L251" s="44"/>
      <c r="M251" s="221" t="s">
        <v>1</v>
      </c>
      <c r="N251" s="222" t="s">
        <v>42</v>
      </c>
      <c r="O251" s="91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5" t="s">
        <v>135</v>
      </c>
      <c r="AT251" s="225" t="s">
        <v>130</v>
      </c>
      <c r="AU251" s="225" t="s">
        <v>86</v>
      </c>
      <c r="AY251" s="17" t="s">
        <v>127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7" t="s">
        <v>33</v>
      </c>
      <c r="BK251" s="226">
        <f>ROUND(I251*H251,2)</f>
        <v>0</v>
      </c>
      <c r="BL251" s="17" t="s">
        <v>135</v>
      </c>
      <c r="BM251" s="225" t="s">
        <v>332</v>
      </c>
    </row>
    <row r="252" spans="1:65" s="2" customFormat="1" ht="33" customHeight="1">
      <c r="A252" s="38"/>
      <c r="B252" s="39"/>
      <c r="C252" s="214" t="s">
        <v>333</v>
      </c>
      <c r="D252" s="214" t="s">
        <v>130</v>
      </c>
      <c r="E252" s="215" t="s">
        <v>334</v>
      </c>
      <c r="F252" s="216" t="s">
        <v>335</v>
      </c>
      <c r="G252" s="217" t="s">
        <v>331</v>
      </c>
      <c r="H252" s="218">
        <v>24.7</v>
      </c>
      <c r="I252" s="219"/>
      <c r="J252" s="220">
        <f>ROUND(I252*H252,2)</f>
        <v>0</v>
      </c>
      <c r="K252" s="216" t="s">
        <v>134</v>
      </c>
      <c r="L252" s="44"/>
      <c r="M252" s="221" t="s">
        <v>1</v>
      </c>
      <c r="N252" s="222" t="s">
        <v>42</v>
      </c>
      <c r="O252" s="91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5" t="s">
        <v>135</v>
      </c>
      <c r="AT252" s="225" t="s">
        <v>130</v>
      </c>
      <c r="AU252" s="225" t="s">
        <v>86</v>
      </c>
      <c r="AY252" s="17" t="s">
        <v>127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7" t="s">
        <v>33</v>
      </c>
      <c r="BK252" s="226">
        <f>ROUND(I252*H252,2)</f>
        <v>0</v>
      </c>
      <c r="BL252" s="17" t="s">
        <v>135</v>
      </c>
      <c r="BM252" s="225" t="s">
        <v>336</v>
      </c>
    </row>
    <row r="253" spans="1:65" s="2" customFormat="1" ht="44.25" customHeight="1">
      <c r="A253" s="38"/>
      <c r="B253" s="39"/>
      <c r="C253" s="214" t="s">
        <v>337</v>
      </c>
      <c r="D253" s="214" t="s">
        <v>130</v>
      </c>
      <c r="E253" s="215" t="s">
        <v>338</v>
      </c>
      <c r="F253" s="216" t="s">
        <v>339</v>
      </c>
      <c r="G253" s="217" t="s">
        <v>331</v>
      </c>
      <c r="H253" s="218">
        <v>370.5</v>
      </c>
      <c r="I253" s="219"/>
      <c r="J253" s="220">
        <f>ROUND(I253*H253,2)</f>
        <v>0</v>
      </c>
      <c r="K253" s="216" t="s">
        <v>134</v>
      </c>
      <c r="L253" s="44"/>
      <c r="M253" s="221" t="s">
        <v>1</v>
      </c>
      <c r="N253" s="222" t="s">
        <v>42</v>
      </c>
      <c r="O253" s="91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5" t="s">
        <v>135</v>
      </c>
      <c r="AT253" s="225" t="s">
        <v>130</v>
      </c>
      <c r="AU253" s="225" t="s">
        <v>86</v>
      </c>
      <c r="AY253" s="17" t="s">
        <v>127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7" t="s">
        <v>33</v>
      </c>
      <c r="BK253" s="226">
        <f>ROUND(I253*H253,2)</f>
        <v>0</v>
      </c>
      <c r="BL253" s="17" t="s">
        <v>135</v>
      </c>
      <c r="BM253" s="225" t="s">
        <v>340</v>
      </c>
    </row>
    <row r="254" spans="1:51" s="13" customFormat="1" ht="12">
      <c r="A254" s="13"/>
      <c r="B254" s="227"/>
      <c r="C254" s="228"/>
      <c r="D254" s="229" t="s">
        <v>137</v>
      </c>
      <c r="E254" s="228"/>
      <c r="F254" s="231" t="s">
        <v>341</v>
      </c>
      <c r="G254" s="228"/>
      <c r="H254" s="232">
        <v>370.5</v>
      </c>
      <c r="I254" s="233"/>
      <c r="J254" s="228"/>
      <c r="K254" s="228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137</v>
      </c>
      <c r="AU254" s="238" t="s">
        <v>86</v>
      </c>
      <c r="AV254" s="13" t="s">
        <v>86</v>
      </c>
      <c r="AW254" s="13" t="s">
        <v>4</v>
      </c>
      <c r="AX254" s="13" t="s">
        <v>33</v>
      </c>
      <c r="AY254" s="238" t="s">
        <v>127</v>
      </c>
    </row>
    <row r="255" spans="1:65" s="2" customFormat="1" ht="44.25" customHeight="1">
      <c r="A255" s="38"/>
      <c r="B255" s="39"/>
      <c r="C255" s="214" t="s">
        <v>342</v>
      </c>
      <c r="D255" s="214" t="s">
        <v>130</v>
      </c>
      <c r="E255" s="215" t="s">
        <v>343</v>
      </c>
      <c r="F255" s="216" t="s">
        <v>344</v>
      </c>
      <c r="G255" s="217" t="s">
        <v>331</v>
      </c>
      <c r="H255" s="218">
        <v>24.7</v>
      </c>
      <c r="I255" s="219"/>
      <c r="J255" s="220">
        <f>ROUND(I255*H255,2)</f>
        <v>0</v>
      </c>
      <c r="K255" s="216" t="s">
        <v>134</v>
      </c>
      <c r="L255" s="44"/>
      <c r="M255" s="221" t="s">
        <v>1</v>
      </c>
      <c r="N255" s="222" t="s">
        <v>42</v>
      </c>
      <c r="O255" s="91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5" t="s">
        <v>135</v>
      </c>
      <c r="AT255" s="225" t="s">
        <v>130</v>
      </c>
      <c r="AU255" s="225" t="s">
        <v>86</v>
      </c>
      <c r="AY255" s="17" t="s">
        <v>127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7" t="s">
        <v>33</v>
      </c>
      <c r="BK255" s="226">
        <f>ROUND(I255*H255,2)</f>
        <v>0</v>
      </c>
      <c r="BL255" s="17" t="s">
        <v>135</v>
      </c>
      <c r="BM255" s="225" t="s">
        <v>345</v>
      </c>
    </row>
    <row r="256" spans="1:63" s="12" customFormat="1" ht="22.8" customHeight="1">
      <c r="A256" s="12"/>
      <c r="B256" s="198"/>
      <c r="C256" s="199"/>
      <c r="D256" s="200" t="s">
        <v>76</v>
      </c>
      <c r="E256" s="212" t="s">
        <v>346</v>
      </c>
      <c r="F256" s="212" t="s">
        <v>347</v>
      </c>
      <c r="G256" s="199"/>
      <c r="H256" s="199"/>
      <c r="I256" s="202"/>
      <c r="J256" s="213">
        <f>BK256</f>
        <v>0</v>
      </c>
      <c r="K256" s="199"/>
      <c r="L256" s="204"/>
      <c r="M256" s="205"/>
      <c r="N256" s="206"/>
      <c r="O256" s="206"/>
      <c r="P256" s="207">
        <f>P257</f>
        <v>0</v>
      </c>
      <c r="Q256" s="206"/>
      <c r="R256" s="207">
        <f>R257</f>
        <v>0</v>
      </c>
      <c r="S256" s="206"/>
      <c r="T256" s="208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9" t="s">
        <v>33</v>
      </c>
      <c r="AT256" s="210" t="s">
        <v>76</v>
      </c>
      <c r="AU256" s="210" t="s">
        <v>33</v>
      </c>
      <c r="AY256" s="209" t="s">
        <v>127</v>
      </c>
      <c r="BK256" s="211">
        <f>BK257</f>
        <v>0</v>
      </c>
    </row>
    <row r="257" spans="1:65" s="2" customFormat="1" ht="55.5" customHeight="1">
      <c r="A257" s="38"/>
      <c r="B257" s="39"/>
      <c r="C257" s="214" t="s">
        <v>348</v>
      </c>
      <c r="D257" s="214" t="s">
        <v>130</v>
      </c>
      <c r="E257" s="215" t="s">
        <v>349</v>
      </c>
      <c r="F257" s="216" t="s">
        <v>350</v>
      </c>
      <c r="G257" s="217" t="s">
        <v>331</v>
      </c>
      <c r="H257" s="218">
        <v>27.275</v>
      </c>
      <c r="I257" s="219"/>
      <c r="J257" s="220">
        <f>ROUND(I257*H257,2)</f>
        <v>0</v>
      </c>
      <c r="K257" s="216" t="s">
        <v>134</v>
      </c>
      <c r="L257" s="44"/>
      <c r="M257" s="221" t="s">
        <v>1</v>
      </c>
      <c r="N257" s="222" t="s">
        <v>42</v>
      </c>
      <c r="O257" s="91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5" t="s">
        <v>135</v>
      </c>
      <c r="AT257" s="225" t="s">
        <v>130</v>
      </c>
      <c r="AU257" s="225" t="s">
        <v>86</v>
      </c>
      <c r="AY257" s="17" t="s">
        <v>127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7" t="s">
        <v>33</v>
      </c>
      <c r="BK257" s="226">
        <f>ROUND(I257*H257,2)</f>
        <v>0</v>
      </c>
      <c r="BL257" s="17" t="s">
        <v>135</v>
      </c>
      <c r="BM257" s="225" t="s">
        <v>351</v>
      </c>
    </row>
    <row r="258" spans="1:63" s="12" customFormat="1" ht="25.9" customHeight="1">
      <c r="A258" s="12"/>
      <c r="B258" s="198"/>
      <c r="C258" s="199"/>
      <c r="D258" s="200" t="s">
        <v>76</v>
      </c>
      <c r="E258" s="201" t="s">
        <v>352</v>
      </c>
      <c r="F258" s="201" t="s">
        <v>353</v>
      </c>
      <c r="G258" s="199"/>
      <c r="H258" s="199"/>
      <c r="I258" s="202"/>
      <c r="J258" s="203">
        <f>BK258</f>
        <v>0</v>
      </c>
      <c r="K258" s="199"/>
      <c r="L258" s="204"/>
      <c r="M258" s="205"/>
      <c r="N258" s="206"/>
      <c r="O258" s="206"/>
      <c r="P258" s="207">
        <f>P259+P277+P292+P324+P330+P378+P394+P414+P427+P432</f>
        <v>0</v>
      </c>
      <c r="Q258" s="206"/>
      <c r="R258" s="207">
        <f>R259+R277+R292+R324+R330+R378+R394+R414+R427+R432</f>
        <v>3.0232736799999995</v>
      </c>
      <c r="S258" s="206"/>
      <c r="T258" s="208">
        <f>T259+T277+T292+T324+T330+T378+T394+T414+T427+T432</f>
        <v>0.6681748200000001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9" t="s">
        <v>86</v>
      </c>
      <c r="AT258" s="210" t="s">
        <v>76</v>
      </c>
      <c r="AU258" s="210" t="s">
        <v>77</v>
      </c>
      <c r="AY258" s="209" t="s">
        <v>127</v>
      </c>
      <c r="BK258" s="211">
        <f>BK259+BK277+BK292+BK324+BK330+BK378+BK394+BK414+BK427+BK432</f>
        <v>0</v>
      </c>
    </row>
    <row r="259" spans="1:63" s="12" customFormat="1" ht="22.8" customHeight="1">
      <c r="A259" s="12"/>
      <c r="B259" s="198"/>
      <c r="C259" s="199"/>
      <c r="D259" s="200" t="s">
        <v>76</v>
      </c>
      <c r="E259" s="212" t="s">
        <v>354</v>
      </c>
      <c r="F259" s="212" t="s">
        <v>355</v>
      </c>
      <c r="G259" s="199"/>
      <c r="H259" s="199"/>
      <c r="I259" s="202"/>
      <c r="J259" s="213">
        <f>BK259</f>
        <v>0</v>
      </c>
      <c r="K259" s="199"/>
      <c r="L259" s="204"/>
      <c r="M259" s="205"/>
      <c r="N259" s="206"/>
      <c r="O259" s="206"/>
      <c r="P259" s="207">
        <f>SUM(P260:P276)</f>
        <v>0</v>
      </c>
      <c r="Q259" s="206"/>
      <c r="R259" s="207">
        <f>SUM(R260:R276)</f>
        <v>0.57342883</v>
      </c>
      <c r="S259" s="206"/>
      <c r="T259" s="208">
        <f>SUM(T260:T276)</f>
        <v>0.21263200000000002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9" t="s">
        <v>86</v>
      </c>
      <c r="AT259" s="210" t="s">
        <v>76</v>
      </c>
      <c r="AU259" s="210" t="s">
        <v>33</v>
      </c>
      <c r="AY259" s="209" t="s">
        <v>127</v>
      </c>
      <c r="BK259" s="211">
        <f>SUM(BK260:BK276)</f>
        <v>0</v>
      </c>
    </row>
    <row r="260" spans="1:65" s="2" customFormat="1" ht="24.15" customHeight="1">
      <c r="A260" s="38"/>
      <c r="B260" s="39"/>
      <c r="C260" s="214" t="s">
        <v>356</v>
      </c>
      <c r="D260" s="214" t="s">
        <v>130</v>
      </c>
      <c r="E260" s="215" t="s">
        <v>357</v>
      </c>
      <c r="F260" s="216" t="s">
        <v>358</v>
      </c>
      <c r="G260" s="217" t="s">
        <v>151</v>
      </c>
      <c r="H260" s="218">
        <v>53.158</v>
      </c>
      <c r="I260" s="219"/>
      <c r="J260" s="220">
        <f>ROUND(I260*H260,2)</f>
        <v>0</v>
      </c>
      <c r="K260" s="216" t="s">
        <v>134</v>
      </c>
      <c r="L260" s="44"/>
      <c r="M260" s="221" t="s">
        <v>1</v>
      </c>
      <c r="N260" s="222" t="s">
        <v>42</v>
      </c>
      <c r="O260" s="91"/>
      <c r="P260" s="223">
        <f>O260*H260</f>
        <v>0</v>
      </c>
      <c r="Q260" s="223">
        <v>0</v>
      </c>
      <c r="R260" s="223">
        <f>Q260*H260</f>
        <v>0</v>
      </c>
      <c r="S260" s="223">
        <v>0.004</v>
      </c>
      <c r="T260" s="224">
        <f>S260*H260</f>
        <v>0.21263200000000002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5" t="s">
        <v>211</v>
      </c>
      <c r="AT260" s="225" t="s">
        <v>130</v>
      </c>
      <c r="AU260" s="225" t="s">
        <v>86</v>
      </c>
      <c r="AY260" s="17" t="s">
        <v>127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7" t="s">
        <v>33</v>
      </c>
      <c r="BK260" s="226">
        <f>ROUND(I260*H260,2)</f>
        <v>0</v>
      </c>
      <c r="BL260" s="17" t="s">
        <v>211</v>
      </c>
      <c r="BM260" s="225" t="s">
        <v>359</v>
      </c>
    </row>
    <row r="261" spans="1:51" s="13" customFormat="1" ht="12">
      <c r="A261" s="13"/>
      <c r="B261" s="227"/>
      <c r="C261" s="228"/>
      <c r="D261" s="229" t="s">
        <v>137</v>
      </c>
      <c r="E261" s="230" t="s">
        <v>1</v>
      </c>
      <c r="F261" s="231" t="s">
        <v>360</v>
      </c>
      <c r="G261" s="228"/>
      <c r="H261" s="232">
        <v>53.158</v>
      </c>
      <c r="I261" s="233"/>
      <c r="J261" s="228"/>
      <c r="K261" s="228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137</v>
      </c>
      <c r="AU261" s="238" t="s">
        <v>86</v>
      </c>
      <c r="AV261" s="13" t="s">
        <v>86</v>
      </c>
      <c r="AW261" s="13" t="s">
        <v>32</v>
      </c>
      <c r="AX261" s="13" t="s">
        <v>77</v>
      </c>
      <c r="AY261" s="238" t="s">
        <v>127</v>
      </c>
    </row>
    <row r="262" spans="1:51" s="14" customFormat="1" ht="12">
      <c r="A262" s="14"/>
      <c r="B262" s="239"/>
      <c r="C262" s="240"/>
      <c r="D262" s="229" t="s">
        <v>137</v>
      </c>
      <c r="E262" s="241" t="s">
        <v>1</v>
      </c>
      <c r="F262" s="242" t="s">
        <v>138</v>
      </c>
      <c r="G262" s="240"/>
      <c r="H262" s="243">
        <v>53.158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9" t="s">
        <v>137</v>
      </c>
      <c r="AU262" s="249" t="s">
        <v>86</v>
      </c>
      <c r="AV262" s="14" t="s">
        <v>135</v>
      </c>
      <c r="AW262" s="14" t="s">
        <v>32</v>
      </c>
      <c r="AX262" s="14" t="s">
        <v>33</v>
      </c>
      <c r="AY262" s="249" t="s">
        <v>127</v>
      </c>
    </row>
    <row r="263" spans="1:65" s="2" customFormat="1" ht="37.8" customHeight="1">
      <c r="A263" s="38"/>
      <c r="B263" s="39"/>
      <c r="C263" s="214" t="s">
        <v>361</v>
      </c>
      <c r="D263" s="214" t="s">
        <v>130</v>
      </c>
      <c r="E263" s="215" t="s">
        <v>362</v>
      </c>
      <c r="F263" s="216" t="s">
        <v>363</v>
      </c>
      <c r="G263" s="217" t="s">
        <v>293</v>
      </c>
      <c r="H263" s="218">
        <v>77.86</v>
      </c>
      <c r="I263" s="219"/>
      <c r="J263" s="220">
        <f>ROUND(I263*H263,2)</f>
        <v>0</v>
      </c>
      <c r="K263" s="216" t="s">
        <v>134</v>
      </c>
      <c r="L263" s="44"/>
      <c r="M263" s="221" t="s">
        <v>1</v>
      </c>
      <c r="N263" s="222" t="s">
        <v>42</v>
      </c>
      <c r="O263" s="91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5" t="s">
        <v>211</v>
      </c>
      <c r="AT263" s="225" t="s">
        <v>130</v>
      </c>
      <c r="AU263" s="225" t="s">
        <v>86</v>
      </c>
      <c r="AY263" s="17" t="s">
        <v>127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7" t="s">
        <v>33</v>
      </c>
      <c r="BK263" s="226">
        <f>ROUND(I263*H263,2)</f>
        <v>0</v>
      </c>
      <c r="BL263" s="17" t="s">
        <v>211</v>
      </c>
      <c r="BM263" s="225" t="s">
        <v>364</v>
      </c>
    </row>
    <row r="264" spans="1:51" s="13" customFormat="1" ht="12">
      <c r="A264" s="13"/>
      <c r="B264" s="227"/>
      <c r="C264" s="228"/>
      <c r="D264" s="229" t="s">
        <v>137</v>
      </c>
      <c r="E264" s="230" t="s">
        <v>1</v>
      </c>
      <c r="F264" s="231" t="s">
        <v>365</v>
      </c>
      <c r="G264" s="228"/>
      <c r="H264" s="232">
        <v>77.86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137</v>
      </c>
      <c r="AU264" s="238" t="s">
        <v>86</v>
      </c>
      <c r="AV264" s="13" t="s">
        <v>86</v>
      </c>
      <c r="AW264" s="13" t="s">
        <v>32</v>
      </c>
      <c r="AX264" s="13" t="s">
        <v>77</v>
      </c>
      <c r="AY264" s="238" t="s">
        <v>127</v>
      </c>
    </row>
    <row r="265" spans="1:51" s="14" customFormat="1" ht="12">
      <c r="A265" s="14"/>
      <c r="B265" s="239"/>
      <c r="C265" s="240"/>
      <c r="D265" s="229" t="s">
        <v>137</v>
      </c>
      <c r="E265" s="241" t="s">
        <v>1</v>
      </c>
      <c r="F265" s="242" t="s">
        <v>138</v>
      </c>
      <c r="G265" s="240"/>
      <c r="H265" s="243">
        <v>77.86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9" t="s">
        <v>137</v>
      </c>
      <c r="AU265" s="249" t="s">
        <v>86</v>
      </c>
      <c r="AV265" s="14" t="s">
        <v>135</v>
      </c>
      <c r="AW265" s="14" t="s">
        <v>32</v>
      </c>
      <c r="AX265" s="14" t="s">
        <v>33</v>
      </c>
      <c r="AY265" s="249" t="s">
        <v>127</v>
      </c>
    </row>
    <row r="266" spans="1:65" s="2" customFormat="1" ht="16.5" customHeight="1">
      <c r="A266" s="38"/>
      <c r="B266" s="39"/>
      <c r="C266" s="260" t="s">
        <v>366</v>
      </c>
      <c r="D266" s="260" t="s">
        <v>225</v>
      </c>
      <c r="E266" s="261" t="s">
        <v>367</v>
      </c>
      <c r="F266" s="262" t="s">
        <v>368</v>
      </c>
      <c r="G266" s="263" t="s">
        <v>293</v>
      </c>
      <c r="H266" s="264">
        <v>81.753</v>
      </c>
      <c r="I266" s="265"/>
      <c r="J266" s="266">
        <f>ROUND(I266*H266,2)</f>
        <v>0</v>
      </c>
      <c r="K266" s="262" t="s">
        <v>134</v>
      </c>
      <c r="L266" s="267"/>
      <c r="M266" s="268" t="s">
        <v>1</v>
      </c>
      <c r="N266" s="269" t="s">
        <v>42</v>
      </c>
      <c r="O266" s="91"/>
      <c r="P266" s="223">
        <f>O266*H266</f>
        <v>0</v>
      </c>
      <c r="Q266" s="223">
        <v>4E-05</v>
      </c>
      <c r="R266" s="223">
        <f>Q266*H266</f>
        <v>0.00327012</v>
      </c>
      <c r="S266" s="223">
        <v>0</v>
      </c>
      <c r="T266" s="22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5" t="s">
        <v>290</v>
      </c>
      <c r="AT266" s="225" t="s">
        <v>225</v>
      </c>
      <c r="AU266" s="225" t="s">
        <v>86</v>
      </c>
      <c r="AY266" s="17" t="s">
        <v>127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7" t="s">
        <v>33</v>
      </c>
      <c r="BK266" s="226">
        <f>ROUND(I266*H266,2)</f>
        <v>0</v>
      </c>
      <c r="BL266" s="17" t="s">
        <v>211</v>
      </c>
      <c r="BM266" s="225" t="s">
        <v>369</v>
      </c>
    </row>
    <row r="267" spans="1:51" s="13" customFormat="1" ht="12">
      <c r="A267" s="13"/>
      <c r="B267" s="227"/>
      <c r="C267" s="228"/>
      <c r="D267" s="229" t="s">
        <v>137</v>
      </c>
      <c r="E267" s="228"/>
      <c r="F267" s="231" t="s">
        <v>370</v>
      </c>
      <c r="G267" s="228"/>
      <c r="H267" s="232">
        <v>81.753</v>
      </c>
      <c r="I267" s="233"/>
      <c r="J267" s="228"/>
      <c r="K267" s="228"/>
      <c r="L267" s="234"/>
      <c r="M267" s="235"/>
      <c r="N267" s="236"/>
      <c r="O267" s="236"/>
      <c r="P267" s="236"/>
      <c r="Q267" s="236"/>
      <c r="R267" s="236"/>
      <c r="S267" s="236"/>
      <c r="T267" s="23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137</v>
      </c>
      <c r="AU267" s="238" t="s">
        <v>86</v>
      </c>
      <c r="AV267" s="13" t="s">
        <v>86</v>
      </c>
      <c r="AW267" s="13" t="s">
        <v>4</v>
      </c>
      <c r="AX267" s="13" t="s">
        <v>33</v>
      </c>
      <c r="AY267" s="238" t="s">
        <v>127</v>
      </c>
    </row>
    <row r="268" spans="1:65" s="2" customFormat="1" ht="33" customHeight="1">
      <c r="A268" s="38"/>
      <c r="B268" s="39"/>
      <c r="C268" s="214" t="s">
        <v>371</v>
      </c>
      <c r="D268" s="214" t="s">
        <v>130</v>
      </c>
      <c r="E268" s="215" t="s">
        <v>372</v>
      </c>
      <c r="F268" s="216" t="s">
        <v>373</v>
      </c>
      <c r="G268" s="217" t="s">
        <v>151</v>
      </c>
      <c r="H268" s="218">
        <v>53.87</v>
      </c>
      <c r="I268" s="219"/>
      <c r="J268" s="220">
        <f>ROUND(I268*H268,2)</f>
        <v>0</v>
      </c>
      <c r="K268" s="216" t="s">
        <v>134</v>
      </c>
      <c r="L268" s="44"/>
      <c r="M268" s="221" t="s">
        <v>1</v>
      </c>
      <c r="N268" s="222" t="s">
        <v>42</v>
      </c>
      <c r="O268" s="91"/>
      <c r="P268" s="223">
        <f>O268*H268</f>
        <v>0</v>
      </c>
      <c r="Q268" s="223">
        <v>0.00451</v>
      </c>
      <c r="R268" s="223">
        <f>Q268*H268</f>
        <v>0.2429537</v>
      </c>
      <c r="S268" s="223">
        <v>0</v>
      </c>
      <c r="T268" s="22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5" t="s">
        <v>211</v>
      </c>
      <c r="AT268" s="225" t="s">
        <v>130</v>
      </c>
      <c r="AU268" s="225" t="s">
        <v>86</v>
      </c>
      <c r="AY268" s="17" t="s">
        <v>127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7" t="s">
        <v>33</v>
      </c>
      <c r="BK268" s="226">
        <f>ROUND(I268*H268,2)</f>
        <v>0</v>
      </c>
      <c r="BL268" s="17" t="s">
        <v>211</v>
      </c>
      <c r="BM268" s="225" t="s">
        <v>374</v>
      </c>
    </row>
    <row r="269" spans="1:51" s="15" customFormat="1" ht="12">
      <c r="A269" s="15"/>
      <c r="B269" s="250"/>
      <c r="C269" s="251"/>
      <c r="D269" s="229" t="s">
        <v>137</v>
      </c>
      <c r="E269" s="252" t="s">
        <v>1</v>
      </c>
      <c r="F269" s="253" t="s">
        <v>375</v>
      </c>
      <c r="G269" s="251"/>
      <c r="H269" s="252" t="s">
        <v>1</v>
      </c>
      <c r="I269" s="254"/>
      <c r="J269" s="251"/>
      <c r="K269" s="251"/>
      <c r="L269" s="255"/>
      <c r="M269" s="256"/>
      <c r="N269" s="257"/>
      <c r="O269" s="257"/>
      <c r="P269" s="257"/>
      <c r="Q269" s="257"/>
      <c r="R269" s="257"/>
      <c r="S269" s="257"/>
      <c r="T269" s="25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9" t="s">
        <v>137</v>
      </c>
      <c r="AU269" s="259" t="s">
        <v>86</v>
      </c>
      <c r="AV269" s="15" t="s">
        <v>33</v>
      </c>
      <c r="AW269" s="15" t="s">
        <v>32</v>
      </c>
      <c r="AX269" s="15" t="s">
        <v>77</v>
      </c>
      <c r="AY269" s="259" t="s">
        <v>127</v>
      </c>
    </row>
    <row r="270" spans="1:51" s="13" customFormat="1" ht="12">
      <c r="A270" s="13"/>
      <c r="B270" s="227"/>
      <c r="C270" s="228"/>
      <c r="D270" s="229" t="s">
        <v>137</v>
      </c>
      <c r="E270" s="230" t="s">
        <v>1</v>
      </c>
      <c r="F270" s="231" t="s">
        <v>202</v>
      </c>
      <c r="G270" s="228"/>
      <c r="H270" s="232">
        <v>53.87</v>
      </c>
      <c r="I270" s="233"/>
      <c r="J270" s="228"/>
      <c r="K270" s="228"/>
      <c r="L270" s="234"/>
      <c r="M270" s="235"/>
      <c r="N270" s="236"/>
      <c r="O270" s="236"/>
      <c r="P270" s="236"/>
      <c r="Q270" s="236"/>
      <c r="R270" s="236"/>
      <c r="S270" s="236"/>
      <c r="T270" s="23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8" t="s">
        <v>137</v>
      </c>
      <c r="AU270" s="238" t="s">
        <v>86</v>
      </c>
      <c r="AV270" s="13" t="s">
        <v>86</v>
      </c>
      <c r="AW270" s="13" t="s">
        <v>32</v>
      </c>
      <c r="AX270" s="13" t="s">
        <v>77</v>
      </c>
      <c r="AY270" s="238" t="s">
        <v>127</v>
      </c>
    </row>
    <row r="271" spans="1:51" s="14" customFormat="1" ht="12">
      <c r="A271" s="14"/>
      <c r="B271" s="239"/>
      <c r="C271" s="240"/>
      <c r="D271" s="229" t="s">
        <v>137</v>
      </c>
      <c r="E271" s="241" t="s">
        <v>1</v>
      </c>
      <c r="F271" s="242" t="s">
        <v>138</v>
      </c>
      <c r="G271" s="240"/>
      <c r="H271" s="243">
        <v>53.87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9" t="s">
        <v>137</v>
      </c>
      <c r="AU271" s="249" t="s">
        <v>86</v>
      </c>
      <c r="AV271" s="14" t="s">
        <v>135</v>
      </c>
      <c r="AW271" s="14" t="s">
        <v>32</v>
      </c>
      <c r="AX271" s="14" t="s">
        <v>33</v>
      </c>
      <c r="AY271" s="249" t="s">
        <v>127</v>
      </c>
    </row>
    <row r="272" spans="1:65" s="2" customFormat="1" ht="33" customHeight="1">
      <c r="A272" s="38"/>
      <c r="B272" s="39"/>
      <c r="C272" s="214" t="s">
        <v>376</v>
      </c>
      <c r="D272" s="214" t="s">
        <v>130</v>
      </c>
      <c r="E272" s="215" t="s">
        <v>377</v>
      </c>
      <c r="F272" s="216" t="s">
        <v>378</v>
      </c>
      <c r="G272" s="217" t="s">
        <v>151</v>
      </c>
      <c r="H272" s="218">
        <v>72.551</v>
      </c>
      <c r="I272" s="219"/>
      <c r="J272" s="220">
        <f>ROUND(I272*H272,2)</f>
        <v>0</v>
      </c>
      <c r="K272" s="216" t="s">
        <v>134</v>
      </c>
      <c r="L272" s="44"/>
      <c r="M272" s="221" t="s">
        <v>1</v>
      </c>
      <c r="N272" s="222" t="s">
        <v>42</v>
      </c>
      <c r="O272" s="91"/>
      <c r="P272" s="223">
        <f>O272*H272</f>
        <v>0</v>
      </c>
      <c r="Q272" s="223">
        <v>0.00451</v>
      </c>
      <c r="R272" s="223">
        <f>Q272*H272</f>
        <v>0.32720501</v>
      </c>
      <c r="S272" s="223">
        <v>0</v>
      </c>
      <c r="T272" s="22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5" t="s">
        <v>211</v>
      </c>
      <c r="AT272" s="225" t="s">
        <v>130</v>
      </c>
      <c r="AU272" s="225" t="s">
        <v>86</v>
      </c>
      <c r="AY272" s="17" t="s">
        <v>127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7" t="s">
        <v>33</v>
      </c>
      <c r="BK272" s="226">
        <f>ROUND(I272*H272,2)</f>
        <v>0</v>
      </c>
      <c r="BL272" s="17" t="s">
        <v>211</v>
      </c>
      <c r="BM272" s="225" t="s">
        <v>379</v>
      </c>
    </row>
    <row r="273" spans="1:51" s="13" customFormat="1" ht="12">
      <c r="A273" s="13"/>
      <c r="B273" s="227"/>
      <c r="C273" s="228"/>
      <c r="D273" s="229" t="s">
        <v>137</v>
      </c>
      <c r="E273" s="230" t="s">
        <v>1</v>
      </c>
      <c r="F273" s="231" t="s">
        <v>380</v>
      </c>
      <c r="G273" s="228"/>
      <c r="H273" s="232">
        <v>72.551</v>
      </c>
      <c r="I273" s="233"/>
      <c r="J273" s="228"/>
      <c r="K273" s="228"/>
      <c r="L273" s="234"/>
      <c r="M273" s="235"/>
      <c r="N273" s="236"/>
      <c r="O273" s="236"/>
      <c r="P273" s="236"/>
      <c r="Q273" s="236"/>
      <c r="R273" s="236"/>
      <c r="S273" s="236"/>
      <c r="T273" s="23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8" t="s">
        <v>137</v>
      </c>
      <c r="AU273" s="238" t="s">
        <v>86</v>
      </c>
      <c r="AV273" s="13" t="s">
        <v>86</v>
      </c>
      <c r="AW273" s="13" t="s">
        <v>32</v>
      </c>
      <c r="AX273" s="13" t="s">
        <v>77</v>
      </c>
      <c r="AY273" s="238" t="s">
        <v>127</v>
      </c>
    </row>
    <row r="274" spans="1:51" s="14" customFormat="1" ht="12">
      <c r="A274" s="14"/>
      <c r="B274" s="239"/>
      <c r="C274" s="240"/>
      <c r="D274" s="229" t="s">
        <v>137</v>
      </c>
      <c r="E274" s="241" t="s">
        <v>1</v>
      </c>
      <c r="F274" s="242" t="s">
        <v>138</v>
      </c>
      <c r="G274" s="240"/>
      <c r="H274" s="243">
        <v>72.551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9" t="s">
        <v>137</v>
      </c>
      <c r="AU274" s="249" t="s">
        <v>86</v>
      </c>
      <c r="AV274" s="14" t="s">
        <v>135</v>
      </c>
      <c r="AW274" s="14" t="s">
        <v>32</v>
      </c>
      <c r="AX274" s="14" t="s">
        <v>33</v>
      </c>
      <c r="AY274" s="249" t="s">
        <v>127</v>
      </c>
    </row>
    <row r="275" spans="1:65" s="2" customFormat="1" ht="49.05" customHeight="1">
      <c r="A275" s="38"/>
      <c r="B275" s="39"/>
      <c r="C275" s="214" t="s">
        <v>381</v>
      </c>
      <c r="D275" s="214" t="s">
        <v>130</v>
      </c>
      <c r="E275" s="215" t="s">
        <v>382</v>
      </c>
      <c r="F275" s="216" t="s">
        <v>383</v>
      </c>
      <c r="G275" s="217" t="s">
        <v>331</v>
      </c>
      <c r="H275" s="218">
        <v>0.573</v>
      </c>
      <c r="I275" s="219"/>
      <c r="J275" s="220">
        <f>ROUND(I275*H275,2)</f>
        <v>0</v>
      </c>
      <c r="K275" s="216" t="s">
        <v>134</v>
      </c>
      <c r="L275" s="44"/>
      <c r="M275" s="221" t="s">
        <v>1</v>
      </c>
      <c r="N275" s="222" t="s">
        <v>42</v>
      </c>
      <c r="O275" s="91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5" t="s">
        <v>211</v>
      </c>
      <c r="AT275" s="225" t="s">
        <v>130</v>
      </c>
      <c r="AU275" s="225" t="s">
        <v>86</v>
      </c>
      <c r="AY275" s="17" t="s">
        <v>127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7" t="s">
        <v>33</v>
      </c>
      <c r="BK275" s="226">
        <f>ROUND(I275*H275,2)</f>
        <v>0</v>
      </c>
      <c r="BL275" s="17" t="s">
        <v>211</v>
      </c>
      <c r="BM275" s="225" t="s">
        <v>384</v>
      </c>
    </row>
    <row r="276" spans="1:65" s="2" customFormat="1" ht="55.5" customHeight="1">
      <c r="A276" s="38"/>
      <c r="B276" s="39"/>
      <c r="C276" s="214" t="s">
        <v>385</v>
      </c>
      <c r="D276" s="214" t="s">
        <v>130</v>
      </c>
      <c r="E276" s="215" t="s">
        <v>386</v>
      </c>
      <c r="F276" s="216" t="s">
        <v>387</v>
      </c>
      <c r="G276" s="217" t="s">
        <v>331</v>
      </c>
      <c r="H276" s="218">
        <v>0.573</v>
      </c>
      <c r="I276" s="219"/>
      <c r="J276" s="220">
        <f>ROUND(I276*H276,2)</f>
        <v>0</v>
      </c>
      <c r="K276" s="216" t="s">
        <v>134</v>
      </c>
      <c r="L276" s="44"/>
      <c r="M276" s="221" t="s">
        <v>1</v>
      </c>
      <c r="N276" s="222" t="s">
        <v>42</v>
      </c>
      <c r="O276" s="91"/>
      <c r="P276" s="223">
        <f>O276*H276</f>
        <v>0</v>
      </c>
      <c r="Q276" s="223">
        <v>0</v>
      </c>
      <c r="R276" s="223">
        <f>Q276*H276</f>
        <v>0</v>
      </c>
      <c r="S276" s="223">
        <v>0</v>
      </c>
      <c r="T276" s="22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5" t="s">
        <v>211</v>
      </c>
      <c r="AT276" s="225" t="s">
        <v>130</v>
      </c>
      <c r="AU276" s="225" t="s">
        <v>86</v>
      </c>
      <c r="AY276" s="17" t="s">
        <v>127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7" t="s">
        <v>33</v>
      </c>
      <c r="BK276" s="226">
        <f>ROUND(I276*H276,2)</f>
        <v>0</v>
      </c>
      <c r="BL276" s="17" t="s">
        <v>211</v>
      </c>
      <c r="BM276" s="225" t="s">
        <v>388</v>
      </c>
    </row>
    <row r="277" spans="1:63" s="12" customFormat="1" ht="22.8" customHeight="1">
      <c r="A277" s="12"/>
      <c r="B277" s="198"/>
      <c r="C277" s="199"/>
      <c r="D277" s="200" t="s">
        <v>76</v>
      </c>
      <c r="E277" s="212" t="s">
        <v>389</v>
      </c>
      <c r="F277" s="212" t="s">
        <v>390</v>
      </c>
      <c r="G277" s="199"/>
      <c r="H277" s="199"/>
      <c r="I277" s="202"/>
      <c r="J277" s="213">
        <f>BK277</f>
        <v>0</v>
      </c>
      <c r="K277" s="199"/>
      <c r="L277" s="204"/>
      <c r="M277" s="205"/>
      <c r="N277" s="206"/>
      <c r="O277" s="206"/>
      <c r="P277" s="207">
        <f>SUM(P278:P291)</f>
        <v>0</v>
      </c>
      <c r="Q277" s="206"/>
      <c r="R277" s="207">
        <f>SUM(R278:R291)</f>
        <v>0.2780286</v>
      </c>
      <c r="S277" s="206"/>
      <c r="T277" s="208">
        <f>SUM(T278:T291)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9" t="s">
        <v>86</v>
      </c>
      <c r="AT277" s="210" t="s">
        <v>76</v>
      </c>
      <c r="AU277" s="210" t="s">
        <v>33</v>
      </c>
      <c r="AY277" s="209" t="s">
        <v>127</v>
      </c>
      <c r="BK277" s="211">
        <f>SUM(BK278:BK291)</f>
        <v>0</v>
      </c>
    </row>
    <row r="278" spans="1:65" s="2" customFormat="1" ht="49.05" customHeight="1">
      <c r="A278" s="38"/>
      <c r="B278" s="39"/>
      <c r="C278" s="214" t="s">
        <v>391</v>
      </c>
      <c r="D278" s="214" t="s">
        <v>130</v>
      </c>
      <c r="E278" s="215" t="s">
        <v>392</v>
      </c>
      <c r="F278" s="216" t="s">
        <v>393</v>
      </c>
      <c r="G278" s="217" t="s">
        <v>151</v>
      </c>
      <c r="H278" s="218">
        <v>6.147</v>
      </c>
      <c r="I278" s="219"/>
      <c r="J278" s="220">
        <f>ROUND(I278*H278,2)</f>
        <v>0</v>
      </c>
      <c r="K278" s="216" t="s">
        <v>134</v>
      </c>
      <c r="L278" s="44"/>
      <c r="M278" s="221" t="s">
        <v>1</v>
      </c>
      <c r="N278" s="222" t="s">
        <v>42</v>
      </c>
      <c r="O278" s="91"/>
      <c r="P278" s="223">
        <f>O278*H278</f>
        <v>0</v>
      </c>
      <c r="Q278" s="223">
        <v>0.0122</v>
      </c>
      <c r="R278" s="223">
        <f>Q278*H278</f>
        <v>0.0749934</v>
      </c>
      <c r="S278" s="223">
        <v>0</v>
      </c>
      <c r="T278" s="22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5" t="s">
        <v>211</v>
      </c>
      <c r="AT278" s="225" t="s">
        <v>130</v>
      </c>
      <c r="AU278" s="225" t="s">
        <v>86</v>
      </c>
      <c r="AY278" s="17" t="s">
        <v>127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7" t="s">
        <v>33</v>
      </c>
      <c r="BK278" s="226">
        <f>ROUND(I278*H278,2)</f>
        <v>0</v>
      </c>
      <c r="BL278" s="17" t="s">
        <v>211</v>
      </c>
      <c r="BM278" s="225" t="s">
        <v>394</v>
      </c>
    </row>
    <row r="279" spans="1:51" s="13" customFormat="1" ht="12">
      <c r="A279" s="13"/>
      <c r="B279" s="227"/>
      <c r="C279" s="228"/>
      <c r="D279" s="229" t="s">
        <v>137</v>
      </c>
      <c r="E279" s="230" t="s">
        <v>1</v>
      </c>
      <c r="F279" s="231" t="s">
        <v>395</v>
      </c>
      <c r="G279" s="228"/>
      <c r="H279" s="232">
        <v>51.507</v>
      </c>
      <c r="I279" s="233"/>
      <c r="J279" s="228"/>
      <c r="K279" s="228"/>
      <c r="L279" s="234"/>
      <c r="M279" s="235"/>
      <c r="N279" s="236"/>
      <c r="O279" s="236"/>
      <c r="P279" s="236"/>
      <c r="Q279" s="236"/>
      <c r="R279" s="236"/>
      <c r="S279" s="236"/>
      <c r="T279" s="23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137</v>
      </c>
      <c r="AU279" s="238" t="s">
        <v>86</v>
      </c>
      <c r="AV279" s="13" t="s">
        <v>86</v>
      </c>
      <c r="AW279" s="13" t="s">
        <v>32</v>
      </c>
      <c r="AX279" s="13" t="s">
        <v>77</v>
      </c>
      <c r="AY279" s="238" t="s">
        <v>127</v>
      </c>
    </row>
    <row r="280" spans="1:51" s="13" customFormat="1" ht="12">
      <c r="A280" s="13"/>
      <c r="B280" s="227"/>
      <c r="C280" s="228"/>
      <c r="D280" s="229" t="s">
        <v>137</v>
      </c>
      <c r="E280" s="230" t="s">
        <v>1</v>
      </c>
      <c r="F280" s="231" t="s">
        <v>396</v>
      </c>
      <c r="G280" s="228"/>
      <c r="H280" s="232">
        <v>-45.36</v>
      </c>
      <c r="I280" s="233"/>
      <c r="J280" s="228"/>
      <c r="K280" s="228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137</v>
      </c>
      <c r="AU280" s="238" t="s">
        <v>86</v>
      </c>
      <c r="AV280" s="13" t="s">
        <v>86</v>
      </c>
      <c r="AW280" s="13" t="s">
        <v>32</v>
      </c>
      <c r="AX280" s="13" t="s">
        <v>77</v>
      </c>
      <c r="AY280" s="238" t="s">
        <v>127</v>
      </c>
    </row>
    <row r="281" spans="1:51" s="14" customFormat="1" ht="12">
      <c r="A281" s="14"/>
      <c r="B281" s="239"/>
      <c r="C281" s="240"/>
      <c r="D281" s="229" t="s">
        <v>137</v>
      </c>
      <c r="E281" s="241" t="s">
        <v>1</v>
      </c>
      <c r="F281" s="242" t="s">
        <v>138</v>
      </c>
      <c r="G281" s="240"/>
      <c r="H281" s="243">
        <v>6.147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9" t="s">
        <v>137</v>
      </c>
      <c r="AU281" s="249" t="s">
        <v>86</v>
      </c>
      <c r="AV281" s="14" t="s">
        <v>135</v>
      </c>
      <c r="AW281" s="14" t="s">
        <v>32</v>
      </c>
      <c r="AX281" s="14" t="s">
        <v>33</v>
      </c>
      <c r="AY281" s="249" t="s">
        <v>127</v>
      </c>
    </row>
    <row r="282" spans="1:65" s="2" customFormat="1" ht="44.25" customHeight="1">
      <c r="A282" s="38"/>
      <c r="B282" s="39"/>
      <c r="C282" s="214" t="s">
        <v>397</v>
      </c>
      <c r="D282" s="214" t="s">
        <v>130</v>
      </c>
      <c r="E282" s="215" t="s">
        <v>398</v>
      </c>
      <c r="F282" s="216" t="s">
        <v>399</v>
      </c>
      <c r="G282" s="217" t="s">
        <v>293</v>
      </c>
      <c r="H282" s="218">
        <v>27.6</v>
      </c>
      <c r="I282" s="219"/>
      <c r="J282" s="220">
        <f>ROUND(I282*H282,2)</f>
        <v>0</v>
      </c>
      <c r="K282" s="216" t="s">
        <v>134</v>
      </c>
      <c r="L282" s="44"/>
      <c r="M282" s="221" t="s">
        <v>1</v>
      </c>
      <c r="N282" s="222" t="s">
        <v>42</v>
      </c>
      <c r="O282" s="91"/>
      <c r="P282" s="223">
        <f>O282*H282</f>
        <v>0</v>
      </c>
      <c r="Q282" s="223">
        <v>1E-05</v>
      </c>
      <c r="R282" s="223">
        <f>Q282*H282</f>
        <v>0.00027600000000000004</v>
      </c>
      <c r="S282" s="223">
        <v>0</v>
      </c>
      <c r="T282" s="22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5" t="s">
        <v>211</v>
      </c>
      <c r="AT282" s="225" t="s">
        <v>130</v>
      </c>
      <c r="AU282" s="225" t="s">
        <v>86</v>
      </c>
      <c r="AY282" s="17" t="s">
        <v>127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7" t="s">
        <v>33</v>
      </c>
      <c r="BK282" s="226">
        <f>ROUND(I282*H282,2)</f>
        <v>0</v>
      </c>
      <c r="BL282" s="17" t="s">
        <v>211</v>
      </c>
      <c r="BM282" s="225" t="s">
        <v>400</v>
      </c>
    </row>
    <row r="283" spans="1:51" s="13" customFormat="1" ht="12">
      <c r="A283" s="13"/>
      <c r="B283" s="227"/>
      <c r="C283" s="228"/>
      <c r="D283" s="229" t="s">
        <v>137</v>
      </c>
      <c r="E283" s="230" t="s">
        <v>1</v>
      </c>
      <c r="F283" s="231" t="s">
        <v>401</v>
      </c>
      <c r="G283" s="228"/>
      <c r="H283" s="232">
        <v>27.6</v>
      </c>
      <c r="I283" s="233"/>
      <c r="J283" s="228"/>
      <c r="K283" s="228"/>
      <c r="L283" s="234"/>
      <c r="M283" s="235"/>
      <c r="N283" s="236"/>
      <c r="O283" s="236"/>
      <c r="P283" s="236"/>
      <c r="Q283" s="236"/>
      <c r="R283" s="236"/>
      <c r="S283" s="236"/>
      <c r="T283" s="23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8" t="s">
        <v>137</v>
      </c>
      <c r="AU283" s="238" t="s">
        <v>86</v>
      </c>
      <c r="AV283" s="13" t="s">
        <v>86</v>
      </c>
      <c r="AW283" s="13" t="s">
        <v>32</v>
      </c>
      <c r="AX283" s="13" t="s">
        <v>77</v>
      </c>
      <c r="AY283" s="238" t="s">
        <v>127</v>
      </c>
    </row>
    <row r="284" spans="1:51" s="14" customFormat="1" ht="12">
      <c r="A284" s="14"/>
      <c r="B284" s="239"/>
      <c r="C284" s="240"/>
      <c r="D284" s="229" t="s">
        <v>137</v>
      </c>
      <c r="E284" s="241" t="s">
        <v>1</v>
      </c>
      <c r="F284" s="242" t="s">
        <v>138</v>
      </c>
      <c r="G284" s="240"/>
      <c r="H284" s="243">
        <v>27.6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9" t="s">
        <v>137</v>
      </c>
      <c r="AU284" s="249" t="s">
        <v>86</v>
      </c>
      <c r="AV284" s="14" t="s">
        <v>135</v>
      </c>
      <c r="AW284" s="14" t="s">
        <v>32</v>
      </c>
      <c r="AX284" s="14" t="s">
        <v>33</v>
      </c>
      <c r="AY284" s="249" t="s">
        <v>127</v>
      </c>
    </row>
    <row r="285" spans="1:65" s="2" customFormat="1" ht="37.8" customHeight="1">
      <c r="A285" s="38"/>
      <c r="B285" s="39"/>
      <c r="C285" s="214" t="s">
        <v>402</v>
      </c>
      <c r="D285" s="214" t="s">
        <v>130</v>
      </c>
      <c r="E285" s="215" t="s">
        <v>403</v>
      </c>
      <c r="F285" s="216" t="s">
        <v>404</v>
      </c>
      <c r="G285" s="217" t="s">
        <v>151</v>
      </c>
      <c r="H285" s="218">
        <v>45.36</v>
      </c>
      <c r="I285" s="219"/>
      <c r="J285" s="220">
        <f>ROUND(I285*H285,2)</f>
        <v>0</v>
      </c>
      <c r="K285" s="216" t="s">
        <v>134</v>
      </c>
      <c r="L285" s="44"/>
      <c r="M285" s="221" t="s">
        <v>1</v>
      </c>
      <c r="N285" s="222" t="s">
        <v>42</v>
      </c>
      <c r="O285" s="91"/>
      <c r="P285" s="223">
        <f>O285*H285</f>
        <v>0</v>
      </c>
      <c r="Q285" s="223">
        <v>0.00132</v>
      </c>
      <c r="R285" s="223">
        <f>Q285*H285</f>
        <v>0.059875199999999996</v>
      </c>
      <c r="S285" s="223">
        <v>0</v>
      </c>
      <c r="T285" s="22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5" t="s">
        <v>211</v>
      </c>
      <c r="AT285" s="225" t="s">
        <v>130</v>
      </c>
      <c r="AU285" s="225" t="s">
        <v>86</v>
      </c>
      <c r="AY285" s="17" t="s">
        <v>127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7" t="s">
        <v>33</v>
      </c>
      <c r="BK285" s="226">
        <f>ROUND(I285*H285,2)</f>
        <v>0</v>
      </c>
      <c r="BL285" s="17" t="s">
        <v>211</v>
      </c>
      <c r="BM285" s="225" t="s">
        <v>405</v>
      </c>
    </row>
    <row r="286" spans="1:51" s="13" customFormat="1" ht="12">
      <c r="A286" s="13"/>
      <c r="B286" s="227"/>
      <c r="C286" s="228"/>
      <c r="D286" s="229" t="s">
        <v>137</v>
      </c>
      <c r="E286" s="230" t="s">
        <v>1</v>
      </c>
      <c r="F286" s="231" t="s">
        <v>406</v>
      </c>
      <c r="G286" s="228"/>
      <c r="H286" s="232">
        <v>25.2</v>
      </c>
      <c r="I286" s="233"/>
      <c r="J286" s="228"/>
      <c r="K286" s="228"/>
      <c r="L286" s="234"/>
      <c r="M286" s="235"/>
      <c r="N286" s="236"/>
      <c r="O286" s="236"/>
      <c r="P286" s="236"/>
      <c r="Q286" s="236"/>
      <c r="R286" s="236"/>
      <c r="S286" s="236"/>
      <c r="T286" s="23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8" t="s">
        <v>137</v>
      </c>
      <c r="AU286" s="238" t="s">
        <v>86</v>
      </c>
      <c r="AV286" s="13" t="s">
        <v>86</v>
      </c>
      <c r="AW286" s="13" t="s">
        <v>32</v>
      </c>
      <c r="AX286" s="13" t="s">
        <v>77</v>
      </c>
      <c r="AY286" s="238" t="s">
        <v>127</v>
      </c>
    </row>
    <row r="287" spans="1:51" s="13" customFormat="1" ht="12">
      <c r="A287" s="13"/>
      <c r="B287" s="227"/>
      <c r="C287" s="228"/>
      <c r="D287" s="229" t="s">
        <v>137</v>
      </c>
      <c r="E287" s="230" t="s">
        <v>1</v>
      </c>
      <c r="F287" s="231" t="s">
        <v>407</v>
      </c>
      <c r="G287" s="228"/>
      <c r="H287" s="232">
        <v>20.16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137</v>
      </c>
      <c r="AU287" s="238" t="s">
        <v>86</v>
      </c>
      <c r="AV287" s="13" t="s">
        <v>86</v>
      </c>
      <c r="AW287" s="13" t="s">
        <v>32</v>
      </c>
      <c r="AX287" s="13" t="s">
        <v>77</v>
      </c>
      <c r="AY287" s="238" t="s">
        <v>127</v>
      </c>
    </row>
    <row r="288" spans="1:51" s="14" customFormat="1" ht="12">
      <c r="A288" s="14"/>
      <c r="B288" s="239"/>
      <c r="C288" s="240"/>
      <c r="D288" s="229" t="s">
        <v>137</v>
      </c>
      <c r="E288" s="241" t="s">
        <v>1</v>
      </c>
      <c r="F288" s="242" t="s">
        <v>138</v>
      </c>
      <c r="G288" s="240"/>
      <c r="H288" s="243">
        <v>45.36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9" t="s">
        <v>137</v>
      </c>
      <c r="AU288" s="249" t="s">
        <v>86</v>
      </c>
      <c r="AV288" s="14" t="s">
        <v>135</v>
      </c>
      <c r="AW288" s="14" t="s">
        <v>32</v>
      </c>
      <c r="AX288" s="14" t="s">
        <v>33</v>
      </c>
      <c r="AY288" s="249" t="s">
        <v>127</v>
      </c>
    </row>
    <row r="289" spans="1:65" s="2" customFormat="1" ht="37.8" customHeight="1">
      <c r="A289" s="38"/>
      <c r="B289" s="39"/>
      <c r="C289" s="260" t="s">
        <v>408</v>
      </c>
      <c r="D289" s="260" t="s">
        <v>225</v>
      </c>
      <c r="E289" s="261" t="s">
        <v>409</v>
      </c>
      <c r="F289" s="262" t="s">
        <v>410</v>
      </c>
      <c r="G289" s="263" t="s">
        <v>151</v>
      </c>
      <c r="H289" s="264">
        <v>47.628</v>
      </c>
      <c r="I289" s="265"/>
      <c r="J289" s="266">
        <f>ROUND(I289*H289,2)</f>
        <v>0</v>
      </c>
      <c r="K289" s="262" t="s">
        <v>134</v>
      </c>
      <c r="L289" s="267"/>
      <c r="M289" s="268" t="s">
        <v>1</v>
      </c>
      <c r="N289" s="269" t="s">
        <v>42</v>
      </c>
      <c r="O289" s="91"/>
      <c r="P289" s="223">
        <f>O289*H289</f>
        <v>0</v>
      </c>
      <c r="Q289" s="223">
        <v>0.003</v>
      </c>
      <c r="R289" s="223">
        <f>Q289*H289</f>
        <v>0.142884</v>
      </c>
      <c r="S289" s="223">
        <v>0</v>
      </c>
      <c r="T289" s="22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5" t="s">
        <v>290</v>
      </c>
      <c r="AT289" s="225" t="s">
        <v>225</v>
      </c>
      <c r="AU289" s="225" t="s">
        <v>86</v>
      </c>
      <c r="AY289" s="17" t="s">
        <v>127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7" t="s">
        <v>33</v>
      </c>
      <c r="BK289" s="226">
        <f>ROUND(I289*H289,2)</f>
        <v>0</v>
      </c>
      <c r="BL289" s="17" t="s">
        <v>211</v>
      </c>
      <c r="BM289" s="225" t="s">
        <v>411</v>
      </c>
    </row>
    <row r="290" spans="1:51" s="13" customFormat="1" ht="12">
      <c r="A290" s="13"/>
      <c r="B290" s="227"/>
      <c r="C290" s="228"/>
      <c r="D290" s="229" t="s">
        <v>137</v>
      </c>
      <c r="E290" s="228"/>
      <c r="F290" s="231" t="s">
        <v>412</v>
      </c>
      <c r="G290" s="228"/>
      <c r="H290" s="232">
        <v>47.628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137</v>
      </c>
      <c r="AU290" s="238" t="s">
        <v>86</v>
      </c>
      <c r="AV290" s="13" t="s">
        <v>86</v>
      </c>
      <c r="AW290" s="13" t="s">
        <v>4</v>
      </c>
      <c r="AX290" s="13" t="s">
        <v>33</v>
      </c>
      <c r="AY290" s="238" t="s">
        <v>127</v>
      </c>
    </row>
    <row r="291" spans="1:65" s="2" customFormat="1" ht="66.75" customHeight="1">
      <c r="A291" s="38"/>
      <c r="B291" s="39"/>
      <c r="C291" s="214" t="s">
        <v>413</v>
      </c>
      <c r="D291" s="214" t="s">
        <v>130</v>
      </c>
      <c r="E291" s="215" t="s">
        <v>414</v>
      </c>
      <c r="F291" s="216" t="s">
        <v>415</v>
      </c>
      <c r="G291" s="217" t="s">
        <v>331</v>
      </c>
      <c r="H291" s="218">
        <v>0.278</v>
      </c>
      <c r="I291" s="219"/>
      <c r="J291" s="220">
        <f>ROUND(I291*H291,2)</f>
        <v>0</v>
      </c>
      <c r="K291" s="216" t="s">
        <v>134</v>
      </c>
      <c r="L291" s="44"/>
      <c r="M291" s="221" t="s">
        <v>1</v>
      </c>
      <c r="N291" s="222" t="s">
        <v>42</v>
      </c>
      <c r="O291" s="91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5" t="s">
        <v>211</v>
      </c>
      <c r="AT291" s="225" t="s">
        <v>130</v>
      </c>
      <c r="AU291" s="225" t="s">
        <v>86</v>
      </c>
      <c r="AY291" s="17" t="s">
        <v>127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7" t="s">
        <v>33</v>
      </c>
      <c r="BK291" s="226">
        <f>ROUND(I291*H291,2)</f>
        <v>0</v>
      </c>
      <c r="BL291" s="17" t="s">
        <v>211</v>
      </c>
      <c r="BM291" s="225" t="s">
        <v>416</v>
      </c>
    </row>
    <row r="292" spans="1:63" s="12" customFormat="1" ht="22.8" customHeight="1">
      <c r="A292" s="12"/>
      <c r="B292" s="198"/>
      <c r="C292" s="199"/>
      <c r="D292" s="200" t="s">
        <v>76</v>
      </c>
      <c r="E292" s="212" t="s">
        <v>417</v>
      </c>
      <c r="F292" s="212" t="s">
        <v>418</v>
      </c>
      <c r="G292" s="199"/>
      <c r="H292" s="199"/>
      <c r="I292" s="202"/>
      <c r="J292" s="213">
        <f>BK292</f>
        <v>0</v>
      </c>
      <c r="K292" s="199"/>
      <c r="L292" s="204"/>
      <c r="M292" s="205"/>
      <c r="N292" s="206"/>
      <c r="O292" s="206"/>
      <c r="P292" s="207">
        <f>SUM(P293:P323)</f>
        <v>0</v>
      </c>
      <c r="Q292" s="206"/>
      <c r="R292" s="207">
        <f>SUM(R293:R323)</f>
        <v>0.14298</v>
      </c>
      <c r="S292" s="206"/>
      <c r="T292" s="208">
        <f>SUM(T293:T323)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9" t="s">
        <v>86</v>
      </c>
      <c r="AT292" s="210" t="s">
        <v>76</v>
      </c>
      <c r="AU292" s="210" t="s">
        <v>33</v>
      </c>
      <c r="AY292" s="209" t="s">
        <v>127</v>
      </c>
      <c r="BK292" s="211">
        <f>SUM(BK293:BK323)</f>
        <v>0</v>
      </c>
    </row>
    <row r="293" spans="1:65" s="2" customFormat="1" ht="37.8" customHeight="1">
      <c r="A293" s="38"/>
      <c r="B293" s="39"/>
      <c r="C293" s="214" t="s">
        <v>419</v>
      </c>
      <c r="D293" s="214" t="s">
        <v>130</v>
      </c>
      <c r="E293" s="215" t="s">
        <v>420</v>
      </c>
      <c r="F293" s="216" t="s">
        <v>421</v>
      </c>
      <c r="G293" s="217" t="s">
        <v>133</v>
      </c>
      <c r="H293" s="218">
        <v>2</v>
      </c>
      <c r="I293" s="219"/>
      <c r="J293" s="220">
        <f>ROUND(I293*H293,2)</f>
        <v>0</v>
      </c>
      <c r="K293" s="216" t="s">
        <v>134</v>
      </c>
      <c r="L293" s="44"/>
      <c r="M293" s="221" t="s">
        <v>1</v>
      </c>
      <c r="N293" s="222" t="s">
        <v>42</v>
      </c>
      <c r="O293" s="91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5" t="s">
        <v>211</v>
      </c>
      <c r="AT293" s="225" t="s">
        <v>130</v>
      </c>
      <c r="AU293" s="225" t="s">
        <v>86</v>
      </c>
      <c r="AY293" s="17" t="s">
        <v>127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7" t="s">
        <v>33</v>
      </c>
      <c r="BK293" s="226">
        <f>ROUND(I293*H293,2)</f>
        <v>0</v>
      </c>
      <c r="BL293" s="17" t="s">
        <v>211</v>
      </c>
      <c r="BM293" s="225" t="s">
        <v>422</v>
      </c>
    </row>
    <row r="294" spans="1:51" s="13" customFormat="1" ht="12">
      <c r="A294" s="13"/>
      <c r="B294" s="227"/>
      <c r="C294" s="228"/>
      <c r="D294" s="229" t="s">
        <v>137</v>
      </c>
      <c r="E294" s="230" t="s">
        <v>1</v>
      </c>
      <c r="F294" s="231" t="s">
        <v>221</v>
      </c>
      <c r="G294" s="228"/>
      <c r="H294" s="232">
        <v>1</v>
      </c>
      <c r="I294" s="233"/>
      <c r="J294" s="228"/>
      <c r="K294" s="228"/>
      <c r="L294" s="234"/>
      <c r="M294" s="235"/>
      <c r="N294" s="236"/>
      <c r="O294" s="236"/>
      <c r="P294" s="236"/>
      <c r="Q294" s="236"/>
      <c r="R294" s="236"/>
      <c r="S294" s="236"/>
      <c r="T294" s="23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8" t="s">
        <v>137</v>
      </c>
      <c r="AU294" s="238" t="s">
        <v>86</v>
      </c>
      <c r="AV294" s="13" t="s">
        <v>86</v>
      </c>
      <c r="AW294" s="13" t="s">
        <v>32</v>
      </c>
      <c r="AX294" s="13" t="s">
        <v>77</v>
      </c>
      <c r="AY294" s="238" t="s">
        <v>127</v>
      </c>
    </row>
    <row r="295" spans="1:51" s="13" customFormat="1" ht="12">
      <c r="A295" s="13"/>
      <c r="B295" s="227"/>
      <c r="C295" s="228"/>
      <c r="D295" s="229" t="s">
        <v>137</v>
      </c>
      <c r="E295" s="230" t="s">
        <v>1</v>
      </c>
      <c r="F295" s="231" t="s">
        <v>222</v>
      </c>
      <c r="G295" s="228"/>
      <c r="H295" s="232">
        <v>1</v>
      </c>
      <c r="I295" s="233"/>
      <c r="J295" s="228"/>
      <c r="K295" s="228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137</v>
      </c>
      <c r="AU295" s="238" t="s">
        <v>86</v>
      </c>
      <c r="AV295" s="13" t="s">
        <v>86</v>
      </c>
      <c r="AW295" s="13" t="s">
        <v>32</v>
      </c>
      <c r="AX295" s="13" t="s">
        <v>77</v>
      </c>
      <c r="AY295" s="238" t="s">
        <v>127</v>
      </c>
    </row>
    <row r="296" spans="1:51" s="14" customFormat="1" ht="12">
      <c r="A296" s="14"/>
      <c r="B296" s="239"/>
      <c r="C296" s="240"/>
      <c r="D296" s="229" t="s">
        <v>137</v>
      </c>
      <c r="E296" s="241" t="s">
        <v>1</v>
      </c>
      <c r="F296" s="242" t="s">
        <v>138</v>
      </c>
      <c r="G296" s="240"/>
      <c r="H296" s="243">
        <v>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137</v>
      </c>
      <c r="AU296" s="249" t="s">
        <v>86</v>
      </c>
      <c r="AV296" s="14" t="s">
        <v>135</v>
      </c>
      <c r="AW296" s="14" t="s">
        <v>32</v>
      </c>
      <c r="AX296" s="14" t="s">
        <v>33</v>
      </c>
      <c r="AY296" s="249" t="s">
        <v>127</v>
      </c>
    </row>
    <row r="297" spans="1:65" s="2" customFormat="1" ht="24.15" customHeight="1">
      <c r="A297" s="38"/>
      <c r="B297" s="39"/>
      <c r="C297" s="260" t="s">
        <v>423</v>
      </c>
      <c r="D297" s="260" t="s">
        <v>225</v>
      </c>
      <c r="E297" s="261" t="s">
        <v>424</v>
      </c>
      <c r="F297" s="262" t="s">
        <v>425</v>
      </c>
      <c r="G297" s="263" t="s">
        <v>133</v>
      </c>
      <c r="H297" s="264">
        <v>1</v>
      </c>
      <c r="I297" s="265"/>
      <c r="J297" s="266">
        <f>ROUND(I297*H297,2)</f>
        <v>0</v>
      </c>
      <c r="K297" s="262" t="s">
        <v>134</v>
      </c>
      <c r="L297" s="267"/>
      <c r="M297" s="268" t="s">
        <v>1</v>
      </c>
      <c r="N297" s="269" t="s">
        <v>42</v>
      </c>
      <c r="O297" s="91"/>
      <c r="P297" s="223">
        <f>O297*H297</f>
        <v>0</v>
      </c>
      <c r="Q297" s="223">
        <v>0.0195</v>
      </c>
      <c r="R297" s="223">
        <f>Q297*H297</f>
        <v>0.0195</v>
      </c>
      <c r="S297" s="223">
        <v>0</v>
      </c>
      <c r="T297" s="22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5" t="s">
        <v>290</v>
      </c>
      <c r="AT297" s="225" t="s">
        <v>225</v>
      </c>
      <c r="AU297" s="225" t="s">
        <v>86</v>
      </c>
      <c r="AY297" s="17" t="s">
        <v>127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7" t="s">
        <v>33</v>
      </c>
      <c r="BK297" s="226">
        <f>ROUND(I297*H297,2)</f>
        <v>0</v>
      </c>
      <c r="BL297" s="17" t="s">
        <v>211</v>
      </c>
      <c r="BM297" s="225" t="s">
        <v>426</v>
      </c>
    </row>
    <row r="298" spans="1:65" s="2" customFormat="1" ht="24.15" customHeight="1">
      <c r="A298" s="38"/>
      <c r="B298" s="39"/>
      <c r="C298" s="260" t="s">
        <v>427</v>
      </c>
      <c r="D298" s="260" t="s">
        <v>225</v>
      </c>
      <c r="E298" s="261" t="s">
        <v>428</v>
      </c>
      <c r="F298" s="262" t="s">
        <v>429</v>
      </c>
      <c r="G298" s="263" t="s">
        <v>133</v>
      </c>
      <c r="H298" s="264">
        <v>1</v>
      </c>
      <c r="I298" s="265"/>
      <c r="J298" s="266">
        <f>ROUND(I298*H298,2)</f>
        <v>0</v>
      </c>
      <c r="K298" s="262" t="s">
        <v>1</v>
      </c>
      <c r="L298" s="267"/>
      <c r="M298" s="268" t="s">
        <v>1</v>
      </c>
      <c r="N298" s="269" t="s">
        <v>42</v>
      </c>
      <c r="O298" s="91"/>
      <c r="P298" s="223">
        <f>O298*H298</f>
        <v>0</v>
      </c>
      <c r="Q298" s="223">
        <v>0.0195</v>
      </c>
      <c r="R298" s="223">
        <f>Q298*H298</f>
        <v>0.0195</v>
      </c>
      <c r="S298" s="223">
        <v>0</v>
      </c>
      <c r="T298" s="22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5" t="s">
        <v>290</v>
      </c>
      <c r="AT298" s="225" t="s">
        <v>225</v>
      </c>
      <c r="AU298" s="225" t="s">
        <v>86</v>
      </c>
      <c r="AY298" s="17" t="s">
        <v>127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7" t="s">
        <v>33</v>
      </c>
      <c r="BK298" s="226">
        <f>ROUND(I298*H298,2)</f>
        <v>0</v>
      </c>
      <c r="BL298" s="17" t="s">
        <v>211</v>
      </c>
      <c r="BM298" s="225" t="s">
        <v>430</v>
      </c>
    </row>
    <row r="299" spans="1:65" s="2" customFormat="1" ht="37.8" customHeight="1">
      <c r="A299" s="38"/>
      <c r="B299" s="39"/>
      <c r="C299" s="214" t="s">
        <v>431</v>
      </c>
      <c r="D299" s="214" t="s">
        <v>130</v>
      </c>
      <c r="E299" s="215" t="s">
        <v>432</v>
      </c>
      <c r="F299" s="216" t="s">
        <v>433</v>
      </c>
      <c r="G299" s="217" t="s">
        <v>133</v>
      </c>
      <c r="H299" s="218">
        <v>1</v>
      </c>
      <c r="I299" s="219"/>
      <c r="J299" s="220">
        <f>ROUND(I299*H299,2)</f>
        <v>0</v>
      </c>
      <c r="K299" s="216" t="s">
        <v>134</v>
      </c>
      <c r="L299" s="44"/>
      <c r="M299" s="221" t="s">
        <v>1</v>
      </c>
      <c r="N299" s="222" t="s">
        <v>42</v>
      </c>
      <c r="O299" s="91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5" t="s">
        <v>211</v>
      </c>
      <c r="AT299" s="225" t="s">
        <v>130</v>
      </c>
      <c r="AU299" s="225" t="s">
        <v>86</v>
      </c>
      <c r="AY299" s="17" t="s">
        <v>127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7" t="s">
        <v>33</v>
      </c>
      <c r="BK299" s="226">
        <f>ROUND(I299*H299,2)</f>
        <v>0</v>
      </c>
      <c r="BL299" s="17" t="s">
        <v>211</v>
      </c>
      <c r="BM299" s="225" t="s">
        <v>434</v>
      </c>
    </row>
    <row r="300" spans="1:51" s="13" customFormat="1" ht="12">
      <c r="A300" s="13"/>
      <c r="B300" s="227"/>
      <c r="C300" s="228"/>
      <c r="D300" s="229" t="s">
        <v>137</v>
      </c>
      <c r="E300" s="230" t="s">
        <v>1</v>
      </c>
      <c r="F300" s="231" t="s">
        <v>220</v>
      </c>
      <c r="G300" s="228"/>
      <c r="H300" s="232">
        <v>1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8" t="s">
        <v>137</v>
      </c>
      <c r="AU300" s="238" t="s">
        <v>86</v>
      </c>
      <c r="AV300" s="13" t="s">
        <v>86</v>
      </c>
      <c r="AW300" s="13" t="s">
        <v>32</v>
      </c>
      <c r="AX300" s="13" t="s">
        <v>77</v>
      </c>
      <c r="AY300" s="238" t="s">
        <v>127</v>
      </c>
    </row>
    <row r="301" spans="1:51" s="14" customFormat="1" ht="12">
      <c r="A301" s="14"/>
      <c r="B301" s="239"/>
      <c r="C301" s="240"/>
      <c r="D301" s="229" t="s">
        <v>137</v>
      </c>
      <c r="E301" s="241" t="s">
        <v>1</v>
      </c>
      <c r="F301" s="242" t="s">
        <v>138</v>
      </c>
      <c r="G301" s="240"/>
      <c r="H301" s="243">
        <v>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9" t="s">
        <v>137</v>
      </c>
      <c r="AU301" s="249" t="s">
        <v>86</v>
      </c>
      <c r="AV301" s="14" t="s">
        <v>135</v>
      </c>
      <c r="AW301" s="14" t="s">
        <v>32</v>
      </c>
      <c r="AX301" s="14" t="s">
        <v>33</v>
      </c>
      <c r="AY301" s="249" t="s">
        <v>127</v>
      </c>
    </row>
    <row r="302" spans="1:65" s="2" customFormat="1" ht="24.15" customHeight="1">
      <c r="A302" s="38"/>
      <c r="B302" s="39"/>
      <c r="C302" s="260" t="s">
        <v>435</v>
      </c>
      <c r="D302" s="260" t="s">
        <v>225</v>
      </c>
      <c r="E302" s="261" t="s">
        <v>436</v>
      </c>
      <c r="F302" s="262" t="s">
        <v>437</v>
      </c>
      <c r="G302" s="263" t="s">
        <v>133</v>
      </c>
      <c r="H302" s="264">
        <v>1</v>
      </c>
      <c r="I302" s="265"/>
      <c r="J302" s="266">
        <f>ROUND(I302*H302,2)</f>
        <v>0</v>
      </c>
      <c r="K302" s="262" t="s">
        <v>134</v>
      </c>
      <c r="L302" s="267"/>
      <c r="M302" s="268" t="s">
        <v>1</v>
      </c>
      <c r="N302" s="269" t="s">
        <v>42</v>
      </c>
      <c r="O302" s="91"/>
      <c r="P302" s="223">
        <f>O302*H302</f>
        <v>0</v>
      </c>
      <c r="Q302" s="223">
        <v>0.0205</v>
      </c>
      <c r="R302" s="223">
        <f>Q302*H302</f>
        <v>0.0205</v>
      </c>
      <c r="S302" s="223">
        <v>0</v>
      </c>
      <c r="T302" s="22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5" t="s">
        <v>290</v>
      </c>
      <c r="AT302" s="225" t="s">
        <v>225</v>
      </c>
      <c r="AU302" s="225" t="s">
        <v>86</v>
      </c>
      <c r="AY302" s="17" t="s">
        <v>127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7" t="s">
        <v>33</v>
      </c>
      <c r="BK302" s="226">
        <f>ROUND(I302*H302,2)</f>
        <v>0</v>
      </c>
      <c r="BL302" s="17" t="s">
        <v>211</v>
      </c>
      <c r="BM302" s="225" t="s">
        <v>438</v>
      </c>
    </row>
    <row r="303" spans="1:65" s="2" customFormat="1" ht="37.8" customHeight="1">
      <c r="A303" s="38"/>
      <c r="B303" s="39"/>
      <c r="C303" s="214" t="s">
        <v>439</v>
      </c>
      <c r="D303" s="214" t="s">
        <v>130</v>
      </c>
      <c r="E303" s="215" t="s">
        <v>440</v>
      </c>
      <c r="F303" s="216" t="s">
        <v>441</v>
      </c>
      <c r="G303" s="217" t="s">
        <v>133</v>
      </c>
      <c r="H303" s="218">
        <v>1</v>
      </c>
      <c r="I303" s="219"/>
      <c r="J303" s="220">
        <f>ROUND(I303*H303,2)</f>
        <v>0</v>
      </c>
      <c r="K303" s="216" t="s">
        <v>134</v>
      </c>
      <c r="L303" s="44"/>
      <c r="M303" s="221" t="s">
        <v>1</v>
      </c>
      <c r="N303" s="222" t="s">
        <v>42</v>
      </c>
      <c r="O303" s="91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5" t="s">
        <v>211</v>
      </c>
      <c r="AT303" s="225" t="s">
        <v>130</v>
      </c>
      <c r="AU303" s="225" t="s">
        <v>86</v>
      </c>
      <c r="AY303" s="17" t="s">
        <v>127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7" t="s">
        <v>33</v>
      </c>
      <c r="BK303" s="226">
        <f>ROUND(I303*H303,2)</f>
        <v>0</v>
      </c>
      <c r="BL303" s="17" t="s">
        <v>211</v>
      </c>
      <c r="BM303" s="225" t="s">
        <v>442</v>
      </c>
    </row>
    <row r="304" spans="1:51" s="13" customFormat="1" ht="12">
      <c r="A304" s="13"/>
      <c r="B304" s="227"/>
      <c r="C304" s="228"/>
      <c r="D304" s="229" t="s">
        <v>137</v>
      </c>
      <c r="E304" s="230" t="s">
        <v>1</v>
      </c>
      <c r="F304" s="231" t="s">
        <v>223</v>
      </c>
      <c r="G304" s="228"/>
      <c r="H304" s="232">
        <v>1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137</v>
      </c>
      <c r="AU304" s="238" t="s">
        <v>86</v>
      </c>
      <c r="AV304" s="13" t="s">
        <v>86</v>
      </c>
      <c r="AW304" s="13" t="s">
        <v>32</v>
      </c>
      <c r="AX304" s="13" t="s">
        <v>77</v>
      </c>
      <c r="AY304" s="238" t="s">
        <v>127</v>
      </c>
    </row>
    <row r="305" spans="1:51" s="14" customFormat="1" ht="12">
      <c r="A305" s="14"/>
      <c r="B305" s="239"/>
      <c r="C305" s="240"/>
      <c r="D305" s="229" t="s">
        <v>137</v>
      </c>
      <c r="E305" s="241" t="s">
        <v>1</v>
      </c>
      <c r="F305" s="242" t="s">
        <v>138</v>
      </c>
      <c r="G305" s="240"/>
      <c r="H305" s="243">
        <v>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9" t="s">
        <v>137</v>
      </c>
      <c r="AU305" s="249" t="s">
        <v>86</v>
      </c>
      <c r="AV305" s="14" t="s">
        <v>135</v>
      </c>
      <c r="AW305" s="14" t="s">
        <v>32</v>
      </c>
      <c r="AX305" s="14" t="s">
        <v>33</v>
      </c>
      <c r="AY305" s="249" t="s">
        <v>127</v>
      </c>
    </row>
    <row r="306" spans="1:65" s="2" customFormat="1" ht="24.15" customHeight="1">
      <c r="A306" s="38"/>
      <c r="B306" s="39"/>
      <c r="C306" s="260" t="s">
        <v>443</v>
      </c>
      <c r="D306" s="260" t="s">
        <v>225</v>
      </c>
      <c r="E306" s="261" t="s">
        <v>444</v>
      </c>
      <c r="F306" s="262" t="s">
        <v>445</v>
      </c>
      <c r="G306" s="263" t="s">
        <v>133</v>
      </c>
      <c r="H306" s="264">
        <v>1</v>
      </c>
      <c r="I306" s="265"/>
      <c r="J306" s="266">
        <f>ROUND(I306*H306,2)</f>
        <v>0</v>
      </c>
      <c r="K306" s="262" t="s">
        <v>134</v>
      </c>
      <c r="L306" s="267"/>
      <c r="M306" s="268" t="s">
        <v>1</v>
      </c>
      <c r="N306" s="269" t="s">
        <v>42</v>
      </c>
      <c r="O306" s="91"/>
      <c r="P306" s="223">
        <f>O306*H306</f>
        <v>0</v>
      </c>
      <c r="Q306" s="223">
        <v>0.0195</v>
      </c>
      <c r="R306" s="223">
        <f>Q306*H306</f>
        <v>0.0195</v>
      </c>
      <c r="S306" s="223">
        <v>0</v>
      </c>
      <c r="T306" s="22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5" t="s">
        <v>290</v>
      </c>
      <c r="AT306" s="225" t="s">
        <v>225</v>
      </c>
      <c r="AU306" s="225" t="s">
        <v>86</v>
      </c>
      <c r="AY306" s="17" t="s">
        <v>127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7" t="s">
        <v>33</v>
      </c>
      <c r="BK306" s="226">
        <f>ROUND(I306*H306,2)</f>
        <v>0</v>
      </c>
      <c r="BL306" s="17" t="s">
        <v>211</v>
      </c>
      <c r="BM306" s="225" t="s">
        <v>446</v>
      </c>
    </row>
    <row r="307" spans="1:65" s="2" customFormat="1" ht="24.15" customHeight="1">
      <c r="A307" s="38"/>
      <c r="B307" s="39"/>
      <c r="C307" s="214" t="s">
        <v>447</v>
      </c>
      <c r="D307" s="214" t="s">
        <v>130</v>
      </c>
      <c r="E307" s="215" t="s">
        <v>448</v>
      </c>
      <c r="F307" s="216" t="s">
        <v>449</v>
      </c>
      <c r="G307" s="217" t="s">
        <v>133</v>
      </c>
      <c r="H307" s="218">
        <v>1</v>
      </c>
      <c r="I307" s="219"/>
      <c r="J307" s="220">
        <f>ROUND(I307*H307,2)</f>
        <v>0</v>
      </c>
      <c r="K307" s="216" t="s">
        <v>134</v>
      </c>
      <c r="L307" s="44"/>
      <c r="M307" s="221" t="s">
        <v>1</v>
      </c>
      <c r="N307" s="222" t="s">
        <v>42</v>
      </c>
      <c r="O307" s="91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5" t="s">
        <v>211</v>
      </c>
      <c r="AT307" s="225" t="s">
        <v>130</v>
      </c>
      <c r="AU307" s="225" t="s">
        <v>86</v>
      </c>
      <c r="AY307" s="17" t="s">
        <v>127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7" t="s">
        <v>33</v>
      </c>
      <c r="BK307" s="226">
        <f>ROUND(I307*H307,2)</f>
        <v>0</v>
      </c>
      <c r="BL307" s="17" t="s">
        <v>211</v>
      </c>
      <c r="BM307" s="225" t="s">
        <v>450</v>
      </c>
    </row>
    <row r="308" spans="1:65" s="2" customFormat="1" ht="24.15" customHeight="1">
      <c r="A308" s="38"/>
      <c r="B308" s="39"/>
      <c r="C308" s="260" t="s">
        <v>451</v>
      </c>
      <c r="D308" s="260" t="s">
        <v>225</v>
      </c>
      <c r="E308" s="261" t="s">
        <v>452</v>
      </c>
      <c r="F308" s="262" t="s">
        <v>453</v>
      </c>
      <c r="G308" s="263" t="s">
        <v>133</v>
      </c>
      <c r="H308" s="264">
        <v>1</v>
      </c>
      <c r="I308" s="265"/>
      <c r="J308" s="266">
        <f>ROUND(I308*H308,2)</f>
        <v>0</v>
      </c>
      <c r="K308" s="262" t="s">
        <v>134</v>
      </c>
      <c r="L308" s="267"/>
      <c r="M308" s="268" t="s">
        <v>1</v>
      </c>
      <c r="N308" s="269" t="s">
        <v>42</v>
      </c>
      <c r="O308" s="91"/>
      <c r="P308" s="223">
        <f>O308*H308</f>
        <v>0</v>
      </c>
      <c r="Q308" s="223">
        <v>0.00028</v>
      </c>
      <c r="R308" s="223">
        <f>Q308*H308</f>
        <v>0.00028</v>
      </c>
      <c r="S308" s="223">
        <v>0</v>
      </c>
      <c r="T308" s="22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5" t="s">
        <v>290</v>
      </c>
      <c r="AT308" s="225" t="s">
        <v>225</v>
      </c>
      <c r="AU308" s="225" t="s">
        <v>86</v>
      </c>
      <c r="AY308" s="17" t="s">
        <v>127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7" t="s">
        <v>33</v>
      </c>
      <c r="BK308" s="226">
        <f>ROUND(I308*H308,2)</f>
        <v>0</v>
      </c>
      <c r="BL308" s="17" t="s">
        <v>211</v>
      </c>
      <c r="BM308" s="225" t="s">
        <v>454</v>
      </c>
    </row>
    <row r="309" spans="1:65" s="2" customFormat="1" ht="24.15" customHeight="1">
      <c r="A309" s="38"/>
      <c r="B309" s="39"/>
      <c r="C309" s="214" t="s">
        <v>455</v>
      </c>
      <c r="D309" s="214" t="s">
        <v>130</v>
      </c>
      <c r="E309" s="215" t="s">
        <v>456</v>
      </c>
      <c r="F309" s="216" t="s">
        <v>457</v>
      </c>
      <c r="G309" s="217" t="s">
        <v>133</v>
      </c>
      <c r="H309" s="218">
        <v>4</v>
      </c>
      <c r="I309" s="219"/>
      <c r="J309" s="220">
        <f>ROUND(I309*H309,2)</f>
        <v>0</v>
      </c>
      <c r="K309" s="216" t="s">
        <v>134</v>
      </c>
      <c r="L309" s="44"/>
      <c r="M309" s="221" t="s">
        <v>1</v>
      </c>
      <c r="N309" s="222" t="s">
        <v>42</v>
      </c>
      <c r="O309" s="91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5" t="s">
        <v>211</v>
      </c>
      <c r="AT309" s="225" t="s">
        <v>130</v>
      </c>
      <c r="AU309" s="225" t="s">
        <v>86</v>
      </c>
      <c r="AY309" s="17" t="s">
        <v>127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7" t="s">
        <v>33</v>
      </c>
      <c r="BK309" s="226">
        <f>ROUND(I309*H309,2)</f>
        <v>0</v>
      </c>
      <c r="BL309" s="17" t="s">
        <v>211</v>
      </c>
      <c r="BM309" s="225" t="s">
        <v>458</v>
      </c>
    </row>
    <row r="310" spans="1:65" s="2" customFormat="1" ht="24.15" customHeight="1">
      <c r="A310" s="38"/>
      <c r="B310" s="39"/>
      <c r="C310" s="260" t="s">
        <v>459</v>
      </c>
      <c r="D310" s="260" t="s">
        <v>225</v>
      </c>
      <c r="E310" s="261" t="s">
        <v>460</v>
      </c>
      <c r="F310" s="262" t="s">
        <v>461</v>
      </c>
      <c r="G310" s="263" t="s">
        <v>133</v>
      </c>
      <c r="H310" s="264">
        <v>4</v>
      </c>
      <c r="I310" s="265"/>
      <c r="J310" s="266">
        <f>ROUND(I310*H310,2)</f>
        <v>0</v>
      </c>
      <c r="K310" s="262" t="s">
        <v>134</v>
      </c>
      <c r="L310" s="267"/>
      <c r="M310" s="268" t="s">
        <v>1</v>
      </c>
      <c r="N310" s="269" t="s">
        <v>42</v>
      </c>
      <c r="O310" s="91"/>
      <c r="P310" s="223">
        <f>O310*H310</f>
        <v>0</v>
      </c>
      <c r="Q310" s="223">
        <v>0.00015</v>
      </c>
      <c r="R310" s="223">
        <f>Q310*H310</f>
        <v>0.0006</v>
      </c>
      <c r="S310" s="223">
        <v>0</v>
      </c>
      <c r="T310" s="22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5" t="s">
        <v>290</v>
      </c>
      <c r="AT310" s="225" t="s">
        <v>225</v>
      </c>
      <c r="AU310" s="225" t="s">
        <v>86</v>
      </c>
      <c r="AY310" s="17" t="s">
        <v>127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7" t="s">
        <v>33</v>
      </c>
      <c r="BK310" s="226">
        <f>ROUND(I310*H310,2)</f>
        <v>0</v>
      </c>
      <c r="BL310" s="17" t="s">
        <v>211</v>
      </c>
      <c r="BM310" s="225" t="s">
        <v>462</v>
      </c>
    </row>
    <row r="311" spans="1:65" s="2" customFormat="1" ht="16.5" customHeight="1">
      <c r="A311" s="38"/>
      <c r="B311" s="39"/>
      <c r="C311" s="260" t="s">
        <v>463</v>
      </c>
      <c r="D311" s="260" t="s">
        <v>225</v>
      </c>
      <c r="E311" s="261" t="s">
        <v>464</v>
      </c>
      <c r="F311" s="262" t="s">
        <v>465</v>
      </c>
      <c r="G311" s="263" t="s">
        <v>133</v>
      </c>
      <c r="H311" s="264">
        <v>4</v>
      </c>
      <c r="I311" s="265"/>
      <c r="J311" s="266">
        <f>ROUND(I311*H311,2)</f>
        <v>0</v>
      </c>
      <c r="K311" s="262" t="s">
        <v>134</v>
      </c>
      <c r="L311" s="267"/>
      <c r="M311" s="268" t="s">
        <v>1</v>
      </c>
      <c r="N311" s="269" t="s">
        <v>42</v>
      </c>
      <c r="O311" s="91"/>
      <c r="P311" s="223">
        <f>O311*H311</f>
        <v>0</v>
      </c>
      <c r="Q311" s="223">
        <v>0.00015</v>
      </c>
      <c r="R311" s="223">
        <f>Q311*H311</f>
        <v>0.0006</v>
      </c>
      <c r="S311" s="223">
        <v>0</v>
      </c>
      <c r="T311" s="22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5" t="s">
        <v>290</v>
      </c>
      <c r="AT311" s="225" t="s">
        <v>225</v>
      </c>
      <c r="AU311" s="225" t="s">
        <v>86</v>
      </c>
      <c r="AY311" s="17" t="s">
        <v>127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7" t="s">
        <v>33</v>
      </c>
      <c r="BK311" s="226">
        <f>ROUND(I311*H311,2)</f>
        <v>0</v>
      </c>
      <c r="BL311" s="17" t="s">
        <v>211</v>
      </c>
      <c r="BM311" s="225" t="s">
        <v>466</v>
      </c>
    </row>
    <row r="312" spans="1:65" s="2" customFormat="1" ht="24.15" customHeight="1">
      <c r="A312" s="38"/>
      <c r="B312" s="39"/>
      <c r="C312" s="214" t="s">
        <v>467</v>
      </c>
      <c r="D312" s="214" t="s">
        <v>130</v>
      </c>
      <c r="E312" s="215" t="s">
        <v>468</v>
      </c>
      <c r="F312" s="216" t="s">
        <v>469</v>
      </c>
      <c r="G312" s="217" t="s">
        <v>133</v>
      </c>
      <c r="H312" s="218">
        <v>4</v>
      </c>
      <c r="I312" s="219"/>
      <c r="J312" s="220">
        <f>ROUND(I312*H312,2)</f>
        <v>0</v>
      </c>
      <c r="K312" s="216" t="s">
        <v>134</v>
      </c>
      <c r="L312" s="44"/>
      <c r="M312" s="221" t="s">
        <v>1</v>
      </c>
      <c r="N312" s="222" t="s">
        <v>42</v>
      </c>
      <c r="O312" s="91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5" t="s">
        <v>211</v>
      </c>
      <c r="AT312" s="225" t="s">
        <v>130</v>
      </c>
      <c r="AU312" s="225" t="s">
        <v>86</v>
      </c>
      <c r="AY312" s="17" t="s">
        <v>127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7" t="s">
        <v>33</v>
      </c>
      <c r="BK312" s="226">
        <f>ROUND(I312*H312,2)</f>
        <v>0</v>
      </c>
      <c r="BL312" s="17" t="s">
        <v>211</v>
      </c>
      <c r="BM312" s="225" t="s">
        <v>470</v>
      </c>
    </row>
    <row r="313" spans="1:65" s="2" customFormat="1" ht="16.5" customHeight="1">
      <c r="A313" s="38"/>
      <c r="B313" s="39"/>
      <c r="C313" s="260" t="s">
        <v>471</v>
      </c>
      <c r="D313" s="260" t="s">
        <v>225</v>
      </c>
      <c r="E313" s="261" t="s">
        <v>472</v>
      </c>
      <c r="F313" s="262" t="s">
        <v>473</v>
      </c>
      <c r="G313" s="263" t="s">
        <v>133</v>
      </c>
      <c r="H313" s="264">
        <v>4</v>
      </c>
      <c r="I313" s="265"/>
      <c r="J313" s="266">
        <f>ROUND(I313*H313,2)</f>
        <v>0</v>
      </c>
      <c r="K313" s="262" t="s">
        <v>134</v>
      </c>
      <c r="L313" s="267"/>
      <c r="M313" s="268" t="s">
        <v>1</v>
      </c>
      <c r="N313" s="269" t="s">
        <v>42</v>
      </c>
      <c r="O313" s="91"/>
      <c r="P313" s="223">
        <f>O313*H313</f>
        <v>0</v>
      </c>
      <c r="Q313" s="223">
        <v>0.0022</v>
      </c>
      <c r="R313" s="223">
        <f>Q313*H313</f>
        <v>0.0088</v>
      </c>
      <c r="S313" s="223">
        <v>0</v>
      </c>
      <c r="T313" s="22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5" t="s">
        <v>290</v>
      </c>
      <c r="AT313" s="225" t="s">
        <v>225</v>
      </c>
      <c r="AU313" s="225" t="s">
        <v>86</v>
      </c>
      <c r="AY313" s="17" t="s">
        <v>127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7" t="s">
        <v>33</v>
      </c>
      <c r="BK313" s="226">
        <f>ROUND(I313*H313,2)</f>
        <v>0</v>
      </c>
      <c r="BL313" s="17" t="s">
        <v>211</v>
      </c>
      <c r="BM313" s="225" t="s">
        <v>474</v>
      </c>
    </row>
    <row r="314" spans="1:65" s="2" customFormat="1" ht="24.15" customHeight="1">
      <c r="A314" s="38"/>
      <c r="B314" s="39"/>
      <c r="C314" s="214" t="s">
        <v>475</v>
      </c>
      <c r="D314" s="214" t="s">
        <v>130</v>
      </c>
      <c r="E314" s="215" t="s">
        <v>476</v>
      </c>
      <c r="F314" s="216" t="s">
        <v>477</v>
      </c>
      <c r="G314" s="217" t="s">
        <v>133</v>
      </c>
      <c r="H314" s="218">
        <v>3</v>
      </c>
      <c r="I314" s="219"/>
      <c r="J314" s="220">
        <f>ROUND(I314*H314,2)</f>
        <v>0</v>
      </c>
      <c r="K314" s="216" t="s">
        <v>134</v>
      </c>
      <c r="L314" s="44"/>
      <c r="M314" s="221" t="s">
        <v>1</v>
      </c>
      <c r="N314" s="222" t="s">
        <v>42</v>
      </c>
      <c r="O314" s="91"/>
      <c r="P314" s="223">
        <f>O314*H314</f>
        <v>0</v>
      </c>
      <c r="Q314" s="223">
        <v>0</v>
      </c>
      <c r="R314" s="223">
        <f>Q314*H314</f>
        <v>0</v>
      </c>
      <c r="S314" s="223">
        <v>0</v>
      </c>
      <c r="T314" s="22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5" t="s">
        <v>211</v>
      </c>
      <c r="AT314" s="225" t="s">
        <v>130</v>
      </c>
      <c r="AU314" s="225" t="s">
        <v>86</v>
      </c>
      <c r="AY314" s="17" t="s">
        <v>127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7" t="s">
        <v>33</v>
      </c>
      <c r="BK314" s="226">
        <f>ROUND(I314*H314,2)</f>
        <v>0</v>
      </c>
      <c r="BL314" s="17" t="s">
        <v>211</v>
      </c>
      <c r="BM314" s="225" t="s">
        <v>478</v>
      </c>
    </row>
    <row r="315" spans="1:65" s="2" customFormat="1" ht="24.15" customHeight="1">
      <c r="A315" s="38"/>
      <c r="B315" s="39"/>
      <c r="C315" s="260" t="s">
        <v>479</v>
      </c>
      <c r="D315" s="260" t="s">
        <v>225</v>
      </c>
      <c r="E315" s="261" t="s">
        <v>480</v>
      </c>
      <c r="F315" s="262" t="s">
        <v>481</v>
      </c>
      <c r="G315" s="263" t="s">
        <v>133</v>
      </c>
      <c r="H315" s="264">
        <v>3</v>
      </c>
      <c r="I315" s="265"/>
      <c r="J315" s="266">
        <f>ROUND(I315*H315,2)</f>
        <v>0</v>
      </c>
      <c r="K315" s="262" t="s">
        <v>134</v>
      </c>
      <c r="L315" s="267"/>
      <c r="M315" s="268" t="s">
        <v>1</v>
      </c>
      <c r="N315" s="269" t="s">
        <v>42</v>
      </c>
      <c r="O315" s="91"/>
      <c r="P315" s="223">
        <f>O315*H315</f>
        <v>0</v>
      </c>
      <c r="Q315" s="223">
        <v>0.0002</v>
      </c>
      <c r="R315" s="223">
        <f>Q315*H315</f>
        <v>0.0006000000000000001</v>
      </c>
      <c r="S315" s="223">
        <v>0</v>
      </c>
      <c r="T315" s="22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5" t="s">
        <v>290</v>
      </c>
      <c r="AT315" s="225" t="s">
        <v>225</v>
      </c>
      <c r="AU315" s="225" t="s">
        <v>86</v>
      </c>
      <c r="AY315" s="17" t="s">
        <v>127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7" t="s">
        <v>33</v>
      </c>
      <c r="BK315" s="226">
        <f>ROUND(I315*H315,2)</f>
        <v>0</v>
      </c>
      <c r="BL315" s="17" t="s">
        <v>211</v>
      </c>
      <c r="BM315" s="225" t="s">
        <v>482</v>
      </c>
    </row>
    <row r="316" spans="1:65" s="2" customFormat="1" ht="33" customHeight="1">
      <c r="A316" s="38"/>
      <c r="B316" s="39"/>
      <c r="C316" s="214" t="s">
        <v>483</v>
      </c>
      <c r="D316" s="214" t="s">
        <v>130</v>
      </c>
      <c r="E316" s="215" t="s">
        <v>484</v>
      </c>
      <c r="F316" s="216" t="s">
        <v>485</v>
      </c>
      <c r="G316" s="217" t="s">
        <v>293</v>
      </c>
      <c r="H316" s="218">
        <v>7.5</v>
      </c>
      <c r="I316" s="219"/>
      <c r="J316" s="220">
        <f>ROUND(I316*H316,2)</f>
        <v>0</v>
      </c>
      <c r="K316" s="216" t="s">
        <v>134</v>
      </c>
      <c r="L316" s="44"/>
      <c r="M316" s="221" t="s">
        <v>1</v>
      </c>
      <c r="N316" s="222" t="s">
        <v>42</v>
      </c>
      <c r="O316" s="91"/>
      <c r="P316" s="223">
        <f>O316*H316</f>
        <v>0</v>
      </c>
      <c r="Q316" s="223">
        <v>0</v>
      </c>
      <c r="R316" s="223">
        <f>Q316*H316</f>
        <v>0</v>
      </c>
      <c r="S316" s="223">
        <v>0</v>
      </c>
      <c r="T316" s="224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5" t="s">
        <v>211</v>
      </c>
      <c r="AT316" s="225" t="s">
        <v>130</v>
      </c>
      <c r="AU316" s="225" t="s">
        <v>86</v>
      </c>
      <c r="AY316" s="17" t="s">
        <v>127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7" t="s">
        <v>33</v>
      </c>
      <c r="BK316" s="226">
        <f>ROUND(I316*H316,2)</f>
        <v>0</v>
      </c>
      <c r="BL316" s="17" t="s">
        <v>211</v>
      </c>
      <c r="BM316" s="225" t="s">
        <v>486</v>
      </c>
    </row>
    <row r="317" spans="1:51" s="13" customFormat="1" ht="12">
      <c r="A317" s="13"/>
      <c r="B317" s="227"/>
      <c r="C317" s="228"/>
      <c r="D317" s="229" t="s">
        <v>137</v>
      </c>
      <c r="E317" s="230" t="s">
        <v>1</v>
      </c>
      <c r="F317" s="231" t="s">
        <v>487</v>
      </c>
      <c r="G317" s="228"/>
      <c r="H317" s="232">
        <v>4.5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8" t="s">
        <v>137</v>
      </c>
      <c r="AU317" s="238" t="s">
        <v>86</v>
      </c>
      <c r="AV317" s="13" t="s">
        <v>86</v>
      </c>
      <c r="AW317" s="13" t="s">
        <v>32</v>
      </c>
      <c r="AX317" s="13" t="s">
        <v>77</v>
      </c>
      <c r="AY317" s="238" t="s">
        <v>127</v>
      </c>
    </row>
    <row r="318" spans="1:51" s="13" customFormat="1" ht="12">
      <c r="A318" s="13"/>
      <c r="B318" s="227"/>
      <c r="C318" s="228"/>
      <c r="D318" s="229" t="s">
        <v>137</v>
      </c>
      <c r="E318" s="230" t="s">
        <v>1</v>
      </c>
      <c r="F318" s="231" t="s">
        <v>488</v>
      </c>
      <c r="G318" s="228"/>
      <c r="H318" s="232">
        <v>3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137</v>
      </c>
      <c r="AU318" s="238" t="s">
        <v>86</v>
      </c>
      <c r="AV318" s="13" t="s">
        <v>86</v>
      </c>
      <c r="AW318" s="13" t="s">
        <v>32</v>
      </c>
      <c r="AX318" s="13" t="s">
        <v>77</v>
      </c>
      <c r="AY318" s="238" t="s">
        <v>127</v>
      </c>
    </row>
    <row r="319" spans="1:51" s="14" customFormat="1" ht="12">
      <c r="A319" s="14"/>
      <c r="B319" s="239"/>
      <c r="C319" s="240"/>
      <c r="D319" s="229" t="s">
        <v>137</v>
      </c>
      <c r="E319" s="241" t="s">
        <v>1</v>
      </c>
      <c r="F319" s="242" t="s">
        <v>138</v>
      </c>
      <c r="G319" s="240"/>
      <c r="H319" s="243">
        <v>7.5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9" t="s">
        <v>137</v>
      </c>
      <c r="AU319" s="249" t="s">
        <v>86</v>
      </c>
      <c r="AV319" s="14" t="s">
        <v>135</v>
      </c>
      <c r="AW319" s="14" t="s">
        <v>32</v>
      </c>
      <c r="AX319" s="14" t="s">
        <v>33</v>
      </c>
      <c r="AY319" s="249" t="s">
        <v>127</v>
      </c>
    </row>
    <row r="320" spans="1:65" s="2" customFormat="1" ht="24.15" customHeight="1">
      <c r="A320" s="38"/>
      <c r="B320" s="39"/>
      <c r="C320" s="260" t="s">
        <v>489</v>
      </c>
      <c r="D320" s="260" t="s">
        <v>225</v>
      </c>
      <c r="E320" s="261" t="s">
        <v>490</v>
      </c>
      <c r="F320" s="262" t="s">
        <v>491</v>
      </c>
      <c r="G320" s="263" t="s">
        <v>293</v>
      </c>
      <c r="H320" s="264">
        <v>7.5</v>
      </c>
      <c r="I320" s="265"/>
      <c r="J320" s="266">
        <f>ROUND(I320*H320,2)</f>
        <v>0</v>
      </c>
      <c r="K320" s="262" t="s">
        <v>134</v>
      </c>
      <c r="L320" s="267"/>
      <c r="M320" s="268" t="s">
        <v>1</v>
      </c>
      <c r="N320" s="269" t="s">
        <v>42</v>
      </c>
      <c r="O320" s="91"/>
      <c r="P320" s="223">
        <f>O320*H320</f>
        <v>0</v>
      </c>
      <c r="Q320" s="223">
        <v>0.007</v>
      </c>
      <c r="R320" s="223">
        <f>Q320*H320</f>
        <v>0.0525</v>
      </c>
      <c r="S320" s="223">
        <v>0</v>
      </c>
      <c r="T320" s="22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5" t="s">
        <v>290</v>
      </c>
      <c r="AT320" s="225" t="s">
        <v>225</v>
      </c>
      <c r="AU320" s="225" t="s">
        <v>86</v>
      </c>
      <c r="AY320" s="17" t="s">
        <v>127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7" t="s">
        <v>33</v>
      </c>
      <c r="BK320" s="226">
        <f>ROUND(I320*H320,2)</f>
        <v>0</v>
      </c>
      <c r="BL320" s="17" t="s">
        <v>211</v>
      </c>
      <c r="BM320" s="225" t="s">
        <v>492</v>
      </c>
    </row>
    <row r="321" spans="1:65" s="2" customFormat="1" ht="24.15" customHeight="1">
      <c r="A321" s="38"/>
      <c r="B321" s="39"/>
      <c r="C321" s="260" t="s">
        <v>493</v>
      </c>
      <c r="D321" s="260" t="s">
        <v>225</v>
      </c>
      <c r="E321" s="261" t="s">
        <v>494</v>
      </c>
      <c r="F321" s="262" t="s">
        <v>495</v>
      </c>
      <c r="G321" s="263" t="s">
        <v>133</v>
      </c>
      <c r="H321" s="264">
        <v>10</v>
      </c>
      <c r="I321" s="265"/>
      <c r="J321" s="266">
        <f>ROUND(I321*H321,2)</f>
        <v>0</v>
      </c>
      <c r="K321" s="262" t="s">
        <v>134</v>
      </c>
      <c r="L321" s="267"/>
      <c r="M321" s="268" t="s">
        <v>1</v>
      </c>
      <c r="N321" s="269" t="s">
        <v>42</v>
      </c>
      <c r="O321" s="91"/>
      <c r="P321" s="223">
        <f>O321*H321</f>
        <v>0</v>
      </c>
      <c r="Q321" s="223">
        <v>6E-05</v>
      </c>
      <c r="R321" s="223">
        <f>Q321*H321</f>
        <v>0.0006000000000000001</v>
      </c>
      <c r="S321" s="223">
        <v>0</v>
      </c>
      <c r="T321" s="22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5" t="s">
        <v>290</v>
      </c>
      <c r="AT321" s="225" t="s">
        <v>225</v>
      </c>
      <c r="AU321" s="225" t="s">
        <v>86</v>
      </c>
      <c r="AY321" s="17" t="s">
        <v>127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7" t="s">
        <v>33</v>
      </c>
      <c r="BK321" s="226">
        <f>ROUND(I321*H321,2)</f>
        <v>0</v>
      </c>
      <c r="BL321" s="17" t="s">
        <v>211</v>
      </c>
      <c r="BM321" s="225" t="s">
        <v>496</v>
      </c>
    </row>
    <row r="322" spans="1:65" s="2" customFormat="1" ht="44.25" customHeight="1">
      <c r="A322" s="38"/>
      <c r="B322" s="39"/>
      <c r="C322" s="214" t="s">
        <v>497</v>
      </c>
      <c r="D322" s="214" t="s">
        <v>130</v>
      </c>
      <c r="E322" s="215" t="s">
        <v>498</v>
      </c>
      <c r="F322" s="216" t="s">
        <v>499</v>
      </c>
      <c r="G322" s="217" t="s">
        <v>331</v>
      </c>
      <c r="H322" s="218">
        <v>0.143</v>
      </c>
      <c r="I322" s="219"/>
      <c r="J322" s="220">
        <f>ROUND(I322*H322,2)</f>
        <v>0</v>
      </c>
      <c r="K322" s="216" t="s">
        <v>134</v>
      </c>
      <c r="L322" s="44"/>
      <c r="M322" s="221" t="s">
        <v>1</v>
      </c>
      <c r="N322" s="222" t="s">
        <v>42</v>
      </c>
      <c r="O322" s="91"/>
      <c r="P322" s="223">
        <f>O322*H322</f>
        <v>0</v>
      </c>
      <c r="Q322" s="223">
        <v>0</v>
      </c>
      <c r="R322" s="223">
        <f>Q322*H322</f>
        <v>0</v>
      </c>
      <c r="S322" s="223">
        <v>0</v>
      </c>
      <c r="T322" s="22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5" t="s">
        <v>211</v>
      </c>
      <c r="AT322" s="225" t="s">
        <v>130</v>
      </c>
      <c r="AU322" s="225" t="s">
        <v>86</v>
      </c>
      <c r="AY322" s="17" t="s">
        <v>127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7" t="s">
        <v>33</v>
      </c>
      <c r="BK322" s="226">
        <f>ROUND(I322*H322,2)</f>
        <v>0</v>
      </c>
      <c r="BL322" s="17" t="s">
        <v>211</v>
      </c>
      <c r="BM322" s="225" t="s">
        <v>500</v>
      </c>
    </row>
    <row r="323" spans="1:65" s="2" customFormat="1" ht="49.05" customHeight="1">
      <c r="A323" s="38"/>
      <c r="B323" s="39"/>
      <c r="C323" s="214" t="s">
        <v>501</v>
      </c>
      <c r="D323" s="214" t="s">
        <v>130</v>
      </c>
      <c r="E323" s="215" t="s">
        <v>502</v>
      </c>
      <c r="F323" s="216" t="s">
        <v>503</v>
      </c>
      <c r="G323" s="217" t="s">
        <v>331</v>
      </c>
      <c r="H323" s="218">
        <v>0.143</v>
      </c>
      <c r="I323" s="219"/>
      <c r="J323" s="220">
        <f>ROUND(I323*H323,2)</f>
        <v>0</v>
      </c>
      <c r="K323" s="216" t="s">
        <v>134</v>
      </c>
      <c r="L323" s="44"/>
      <c r="M323" s="221" t="s">
        <v>1</v>
      </c>
      <c r="N323" s="222" t="s">
        <v>42</v>
      </c>
      <c r="O323" s="91"/>
      <c r="P323" s="223">
        <f>O323*H323</f>
        <v>0</v>
      </c>
      <c r="Q323" s="223">
        <v>0</v>
      </c>
      <c r="R323" s="223">
        <f>Q323*H323</f>
        <v>0</v>
      </c>
      <c r="S323" s="223">
        <v>0</v>
      </c>
      <c r="T323" s="22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5" t="s">
        <v>211</v>
      </c>
      <c r="AT323" s="225" t="s">
        <v>130</v>
      </c>
      <c r="AU323" s="225" t="s">
        <v>86</v>
      </c>
      <c r="AY323" s="17" t="s">
        <v>127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7" t="s">
        <v>33</v>
      </c>
      <c r="BK323" s="226">
        <f>ROUND(I323*H323,2)</f>
        <v>0</v>
      </c>
      <c r="BL323" s="17" t="s">
        <v>211</v>
      </c>
      <c r="BM323" s="225" t="s">
        <v>504</v>
      </c>
    </row>
    <row r="324" spans="1:63" s="12" customFormat="1" ht="22.8" customHeight="1">
      <c r="A324" s="12"/>
      <c r="B324" s="198"/>
      <c r="C324" s="199"/>
      <c r="D324" s="200" t="s">
        <v>76</v>
      </c>
      <c r="E324" s="212" t="s">
        <v>505</v>
      </c>
      <c r="F324" s="212" t="s">
        <v>506</v>
      </c>
      <c r="G324" s="199"/>
      <c r="H324" s="199"/>
      <c r="I324" s="202"/>
      <c r="J324" s="213">
        <f>BK324</f>
        <v>0</v>
      </c>
      <c r="K324" s="199"/>
      <c r="L324" s="204"/>
      <c r="M324" s="205"/>
      <c r="N324" s="206"/>
      <c r="O324" s="206"/>
      <c r="P324" s="207">
        <f>SUM(P325:P329)</f>
        <v>0</v>
      </c>
      <c r="Q324" s="206"/>
      <c r="R324" s="207">
        <f>SUM(R325:R329)</f>
        <v>0.024900000000000002</v>
      </c>
      <c r="S324" s="206"/>
      <c r="T324" s="208">
        <f>SUM(T325:T329)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9" t="s">
        <v>86</v>
      </c>
      <c r="AT324" s="210" t="s">
        <v>76</v>
      </c>
      <c r="AU324" s="210" t="s">
        <v>33</v>
      </c>
      <c r="AY324" s="209" t="s">
        <v>127</v>
      </c>
      <c r="BK324" s="211">
        <f>SUM(BK325:BK329)</f>
        <v>0</v>
      </c>
    </row>
    <row r="325" spans="1:65" s="2" customFormat="1" ht="24.15" customHeight="1">
      <c r="A325" s="38"/>
      <c r="B325" s="39"/>
      <c r="C325" s="214" t="s">
        <v>507</v>
      </c>
      <c r="D325" s="214" t="s">
        <v>130</v>
      </c>
      <c r="E325" s="215" t="s">
        <v>508</v>
      </c>
      <c r="F325" s="216" t="s">
        <v>509</v>
      </c>
      <c r="G325" s="217" t="s">
        <v>510</v>
      </c>
      <c r="H325" s="218">
        <v>498</v>
      </c>
      <c r="I325" s="219"/>
      <c r="J325" s="220">
        <f>ROUND(I325*H325,2)</f>
        <v>0</v>
      </c>
      <c r="K325" s="216" t="s">
        <v>134</v>
      </c>
      <c r="L325" s="44"/>
      <c r="M325" s="221" t="s">
        <v>1</v>
      </c>
      <c r="N325" s="222" t="s">
        <v>42</v>
      </c>
      <c r="O325" s="91"/>
      <c r="P325" s="223">
        <f>O325*H325</f>
        <v>0</v>
      </c>
      <c r="Q325" s="223">
        <v>5E-05</v>
      </c>
      <c r="R325" s="223">
        <f>Q325*H325</f>
        <v>0.024900000000000002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211</v>
      </c>
      <c r="AT325" s="225" t="s">
        <v>130</v>
      </c>
      <c r="AU325" s="225" t="s">
        <v>86</v>
      </c>
      <c r="AY325" s="17" t="s">
        <v>127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33</v>
      </c>
      <c r="BK325" s="226">
        <f>ROUND(I325*H325,2)</f>
        <v>0</v>
      </c>
      <c r="BL325" s="17" t="s">
        <v>211</v>
      </c>
      <c r="BM325" s="225" t="s">
        <v>511</v>
      </c>
    </row>
    <row r="326" spans="1:51" s="15" customFormat="1" ht="12">
      <c r="A326" s="15"/>
      <c r="B326" s="250"/>
      <c r="C326" s="251"/>
      <c r="D326" s="229" t="s">
        <v>137</v>
      </c>
      <c r="E326" s="252" t="s">
        <v>1</v>
      </c>
      <c r="F326" s="253" t="s">
        <v>512</v>
      </c>
      <c r="G326" s="251"/>
      <c r="H326" s="252" t="s">
        <v>1</v>
      </c>
      <c r="I326" s="254"/>
      <c r="J326" s="251"/>
      <c r="K326" s="251"/>
      <c r="L326" s="255"/>
      <c r="M326" s="256"/>
      <c r="N326" s="257"/>
      <c r="O326" s="257"/>
      <c r="P326" s="257"/>
      <c r="Q326" s="257"/>
      <c r="R326" s="257"/>
      <c r="S326" s="257"/>
      <c r="T326" s="25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9" t="s">
        <v>137</v>
      </c>
      <c r="AU326" s="259" t="s">
        <v>86</v>
      </c>
      <c r="AV326" s="15" t="s">
        <v>33</v>
      </c>
      <c r="AW326" s="15" t="s">
        <v>32</v>
      </c>
      <c r="AX326" s="15" t="s">
        <v>77</v>
      </c>
      <c r="AY326" s="259" t="s">
        <v>127</v>
      </c>
    </row>
    <row r="327" spans="1:51" s="13" customFormat="1" ht="12">
      <c r="A327" s="13"/>
      <c r="B327" s="227"/>
      <c r="C327" s="228"/>
      <c r="D327" s="229" t="s">
        <v>137</v>
      </c>
      <c r="E327" s="230" t="s">
        <v>1</v>
      </c>
      <c r="F327" s="231" t="s">
        <v>513</v>
      </c>
      <c r="G327" s="228"/>
      <c r="H327" s="232">
        <v>498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137</v>
      </c>
      <c r="AU327" s="238" t="s">
        <v>86</v>
      </c>
      <c r="AV327" s="13" t="s">
        <v>86</v>
      </c>
      <c r="AW327" s="13" t="s">
        <v>32</v>
      </c>
      <c r="AX327" s="13" t="s">
        <v>77</v>
      </c>
      <c r="AY327" s="238" t="s">
        <v>127</v>
      </c>
    </row>
    <row r="328" spans="1:51" s="14" customFormat="1" ht="12">
      <c r="A328" s="14"/>
      <c r="B328" s="239"/>
      <c r="C328" s="240"/>
      <c r="D328" s="229" t="s">
        <v>137</v>
      </c>
      <c r="E328" s="241" t="s">
        <v>1</v>
      </c>
      <c r="F328" s="242" t="s">
        <v>138</v>
      </c>
      <c r="G328" s="240"/>
      <c r="H328" s="243">
        <v>498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9" t="s">
        <v>137</v>
      </c>
      <c r="AU328" s="249" t="s">
        <v>86</v>
      </c>
      <c r="AV328" s="14" t="s">
        <v>135</v>
      </c>
      <c r="AW328" s="14" t="s">
        <v>32</v>
      </c>
      <c r="AX328" s="14" t="s">
        <v>33</v>
      </c>
      <c r="AY328" s="249" t="s">
        <v>127</v>
      </c>
    </row>
    <row r="329" spans="1:65" s="2" customFormat="1" ht="24.15" customHeight="1">
      <c r="A329" s="38"/>
      <c r="B329" s="39"/>
      <c r="C329" s="260" t="s">
        <v>514</v>
      </c>
      <c r="D329" s="260" t="s">
        <v>225</v>
      </c>
      <c r="E329" s="261" t="s">
        <v>515</v>
      </c>
      <c r="F329" s="262" t="s">
        <v>516</v>
      </c>
      <c r="G329" s="263" t="s">
        <v>510</v>
      </c>
      <c r="H329" s="264">
        <v>498</v>
      </c>
      <c r="I329" s="265"/>
      <c r="J329" s="266">
        <f>ROUND(I329*H329,2)</f>
        <v>0</v>
      </c>
      <c r="K329" s="262" t="s">
        <v>1</v>
      </c>
      <c r="L329" s="267"/>
      <c r="M329" s="268" t="s">
        <v>1</v>
      </c>
      <c r="N329" s="269" t="s">
        <v>42</v>
      </c>
      <c r="O329" s="91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5" t="s">
        <v>290</v>
      </c>
      <c r="AT329" s="225" t="s">
        <v>225</v>
      </c>
      <c r="AU329" s="225" t="s">
        <v>86</v>
      </c>
      <c r="AY329" s="17" t="s">
        <v>127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7" t="s">
        <v>33</v>
      </c>
      <c r="BK329" s="226">
        <f>ROUND(I329*H329,2)</f>
        <v>0</v>
      </c>
      <c r="BL329" s="17" t="s">
        <v>211</v>
      </c>
      <c r="BM329" s="225" t="s">
        <v>517</v>
      </c>
    </row>
    <row r="330" spans="1:63" s="12" customFormat="1" ht="22.8" customHeight="1">
      <c r="A330" s="12"/>
      <c r="B330" s="198"/>
      <c r="C330" s="199"/>
      <c r="D330" s="200" t="s">
        <v>76</v>
      </c>
      <c r="E330" s="212" t="s">
        <v>518</v>
      </c>
      <c r="F330" s="212" t="s">
        <v>519</v>
      </c>
      <c r="G330" s="199"/>
      <c r="H330" s="199"/>
      <c r="I330" s="202"/>
      <c r="J330" s="213">
        <f>BK330</f>
        <v>0</v>
      </c>
      <c r="K330" s="199"/>
      <c r="L330" s="204"/>
      <c r="M330" s="205"/>
      <c r="N330" s="206"/>
      <c r="O330" s="206"/>
      <c r="P330" s="207">
        <f>SUM(P331:P377)</f>
        <v>0</v>
      </c>
      <c r="Q330" s="206"/>
      <c r="R330" s="207">
        <f>SUM(R331:R377)</f>
        <v>1.34764624</v>
      </c>
      <c r="S330" s="206"/>
      <c r="T330" s="208">
        <f>SUM(T331:T377)</f>
        <v>0.3024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9" t="s">
        <v>86</v>
      </c>
      <c r="AT330" s="210" t="s">
        <v>76</v>
      </c>
      <c r="AU330" s="210" t="s">
        <v>33</v>
      </c>
      <c r="AY330" s="209" t="s">
        <v>127</v>
      </c>
      <c r="BK330" s="211">
        <f>SUM(BK331:BK377)</f>
        <v>0</v>
      </c>
    </row>
    <row r="331" spans="1:65" s="2" customFormat="1" ht="24.15" customHeight="1">
      <c r="A331" s="38"/>
      <c r="B331" s="39"/>
      <c r="C331" s="214" t="s">
        <v>520</v>
      </c>
      <c r="D331" s="214" t="s">
        <v>130</v>
      </c>
      <c r="E331" s="215" t="s">
        <v>521</v>
      </c>
      <c r="F331" s="216" t="s">
        <v>522</v>
      </c>
      <c r="G331" s="217" t="s">
        <v>151</v>
      </c>
      <c r="H331" s="218">
        <v>53.87</v>
      </c>
      <c r="I331" s="219"/>
      <c r="J331" s="220">
        <f>ROUND(I331*H331,2)</f>
        <v>0</v>
      </c>
      <c r="K331" s="216" t="s">
        <v>134</v>
      </c>
      <c r="L331" s="44"/>
      <c r="M331" s="221" t="s">
        <v>1</v>
      </c>
      <c r="N331" s="222" t="s">
        <v>42</v>
      </c>
      <c r="O331" s="91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5" t="s">
        <v>211</v>
      </c>
      <c r="AT331" s="225" t="s">
        <v>130</v>
      </c>
      <c r="AU331" s="225" t="s">
        <v>86</v>
      </c>
      <c r="AY331" s="17" t="s">
        <v>127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7" t="s">
        <v>33</v>
      </c>
      <c r="BK331" s="226">
        <f>ROUND(I331*H331,2)</f>
        <v>0</v>
      </c>
      <c r="BL331" s="17" t="s">
        <v>211</v>
      </c>
      <c r="BM331" s="225" t="s">
        <v>523</v>
      </c>
    </row>
    <row r="332" spans="1:51" s="13" customFormat="1" ht="12">
      <c r="A332" s="13"/>
      <c r="B332" s="227"/>
      <c r="C332" s="228"/>
      <c r="D332" s="229" t="s">
        <v>137</v>
      </c>
      <c r="E332" s="230" t="s">
        <v>1</v>
      </c>
      <c r="F332" s="231" t="s">
        <v>202</v>
      </c>
      <c r="G332" s="228"/>
      <c r="H332" s="232">
        <v>53.87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8" t="s">
        <v>137</v>
      </c>
      <c r="AU332" s="238" t="s">
        <v>86</v>
      </c>
      <c r="AV332" s="13" t="s">
        <v>86</v>
      </c>
      <c r="AW332" s="13" t="s">
        <v>32</v>
      </c>
      <c r="AX332" s="13" t="s">
        <v>77</v>
      </c>
      <c r="AY332" s="238" t="s">
        <v>127</v>
      </c>
    </row>
    <row r="333" spans="1:51" s="14" customFormat="1" ht="12">
      <c r="A333" s="14"/>
      <c r="B333" s="239"/>
      <c r="C333" s="240"/>
      <c r="D333" s="229" t="s">
        <v>137</v>
      </c>
      <c r="E333" s="241" t="s">
        <v>1</v>
      </c>
      <c r="F333" s="242" t="s">
        <v>138</v>
      </c>
      <c r="G333" s="240"/>
      <c r="H333" s="243">
        <v>53.87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9" t="s">
        <v>137</v>
      </c>
      <c r="AU333" s="249" t="s">
        <v>86</v>
      </c>
      <c r="AV333" s="14" t="s">
        <v>135</v>
      </c>
      <c r="AW333" s="14" t="s">
        <v>32</v>
      </c>
      <c r="AX333" s="14" t="s">
        <v>33</v>
      </c>
      <c r="AY333" s="249" t="s">
        <v>127</v>
      </c>
    </row>
    <row r="334" spans="1:65" s="2" customFormat="1" ht="37.8" customHeight="1">
      <c r="A334" s="38"/>
      <c r="B334" s="39"/>
      <c r="C334" s="214" t="s">
        <v>524</v>
      </c>
      <c r="D334" s="214" t="s">
        <v>130</v>
      </c>
      <c r="E334" s="215" t="s">
        <v>525</v>
      </c>
      <c r="F334" s="216" t="s">
        <v>526</v>
      </c>
      <c r="G334" s="217" t="s">
        <v>151</v>
      </c>
      <c r="H334" s="218">
        <v>39.916</v>
      </c>
      <c r="I334" s="219"/>
      <c r="J334" s="220">
        <f>ROUND(I334*H334,2)</f>
        <v>0</v>
      </c>
      <c r="K334" s="216" t="s">
        <v>134</v>
      </c>
      <c r="L334" s="44"/>
      <c r="M334" s="221" t="s">
        <v>1</v>
      </c>
      <c r="N334" s="222" t="s">
        <v>42</v>
      </c>
      <c r="O334" s="91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5" t="s">
        <v>211</v>
      </c>
      <c r="AT334" s="225" t="s">
        <v>130</v>
      </c>
      <c r="AU334" s="225" t="s">
        <v>86</v>
      </c>
      <c r="AY334" s="17" t="s">
        <v>127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7" t="s">
        <v>33</v>
      </c>
      <c r="BK334" s="226">
        <f>ROUND(I334*H334,2)</f>
        <v>0</v>
      </c>
      <c r="BL334" s="17" t="s">
        <v>211</v>
      </c>
      <c r="BM334" s="225" t="s">
        <v>527</v>
      </c>
    </row>
    <row r="335" spans="1:51" s="13" customFormat="1" ht="12">
      <c r="A335" s="13"/>
      <c r="B335" s="227"/>
      <c r="C335" s="228"/>
      <c r="D335" s="229" t="s">
        <v>137</v>
      </c>
      <c r="E335" s="230" t="s">
        <v>1</v>
      </c>
      <c r="F335" s="231" t="s">
        <v>528</v>
      </c>
      <c r="G335" s="228"/>
      <c r="H335" s="232">
        <v>10.416</v>
      </c>
      <c r="I335" s="233"/>
      <c r="J335" s="228"/>
      <c r="K335" s="228"/>
      <c r="L335" s="234"/>
      <c r="M335" s="235"/>
      <c r="N335" s="236"/>
      <c r="O335" s="236"/>
      <c r="P335" s="236"/>
      <c r="Q335" s="236"/>
      <c r="R335" s="236"/>
      <c r="S335" s="236"/>
      <c r="T335" s="23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8" t="s">
        <v>137</v>
      </c>
      <c r="AU335" s="238" t="s">
        <v>86</v>
      </c>
      <c r="AV335" s="13" t="s">
        <v>86</v>
      </c>
      <c r="AW335" s="13" t="s">
        <v>32</v>
      </c>
      <c r="AX335" s="13" t="s">
        <v>77</v>
      </c>
      <c r="AY335" s="238" t="s">
        <v>127</v>
      </c>
    </row>
    <row r="336" spans="1:51" s="13" customFormat="1" ht="12">
      <c r="A336" s="13"/>
      <c r="B336" s="227"/>
      <c r="C336" s="228"/>
      <c r="D336" s="229" t="s">
        <v>137</v>
      </c>
      <c r="E336" s="230" t="s">
        <v>1</v>
      </c>
      <c r="F336" s="231" t="s">
        <v>529</v>
      </c>
      <c r="G336" s="228"/>
      <c r="H336" s="232">
        <v>29.5</v>
      </c>
      <c r="I336" s="233"/>
      <c r="J336" s="228"/>
      <c r="K336" s="228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137</v>
      </c>
      <c r="AU336" s="238" t="s">
        <v>86</v>
      </c>
      <c r="AV336" s="13" t="s">
        <v>86</v>
      </c>
      <c r="AW336" s="13" t="s">
        <v>32</v>
      </c>
      <c r="AX336" s="13" t="s">
        <v>77</v>
      </c>
      <c r="AY336" s="238" t="s">
        <v>127</v>
      </c>
    </row>
    <row r="337" spans="1:51" s="14" customFormat="1" ht="12">
      <c r="A337" s="14"/>
      <c r="B337" s="239"/>
      <c r="C337" s="240"/>
      <c r="D337" s="229" t="s">
        <v>137</v>
      </c>
      <c r="E337" s="241" t="s">
        <v>1</v>
      </c>
      <c r="F337" s="242" t="s">
        <v>138</v>
      </c>
      <c r="G337" s="240"/>
      <c r="H337" s="243">
        <v>39.916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9" t="s">
        <v>137</v>
      </c>
      <c r="AU337" s="249" t="s">
        <v>86</v>
      </c>
      <c r="AV337" s="14" t="s">
        <v>135</v>
      </c>
      <c r="AW337" s="14" t="s">
        <v>32</v>
      </c>
      <c r="AX337" s="14" t="s">
        <v>33</v>
      </c>
      <c r="AY337" s="249" t="s">
        <v>127</v>
      </c>
    </row>
    <row r="338" spans="1:65" s="2" customFormat="1" ht="16.5" customHeight="1">
      <c r="A338" s="38"/>
      <c r="B338" s="39"/>
      <c r="C338" s="214" t="s">
        <v>530</v>
      </c>
      <c r="D338" s="214" t="s">
        <v>130</v>
      </c>
      <c r="E338" s="215" t="s">
        <v>531</v>
      </c>
      <c r="F338" s="216" t="s">
        <v>532</v>
      </c>
      <c r="G338" s="217" t="s">
        <v>151</v>
      </c>
      <c r="H338" s="218">
        <v>93.786</v>
      </c>
      <c r="I338" s="219"/>
      <c r="J338" s="220">
        <f>ROUND(I338*H338,2)</f>
        <v>0</v>
      </c>
      <c r="K338" s="216" t="s">
        <v>134</v>
      </c>
      <c r="L338" s="44"/>
      <c r="M338" s="221" t="s">
        <v>1</v>
      </c>
      <c r="N338" s="222" t="s">
        <v>42</v>
      </c>
      <c r="O338" s="91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5" t="s">
        <v>211</v>
      </c>
      <c r="AT338" s="225" t="s">
        <v>130</v>
      </c>
      <c r="AU338" s="225" t="s">
        <v>86</v>
      </c>
      <c r="AY338" s="17" t="s">
        <v>127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7" t="s">
        <v>33</v>
      </c>
      <c r="BK338" s="226">
        <f>ROUND(I338*H338,2)</f>
        <v>0</v>
      </c>
      <c r="BL338" s="17" t="s">
        <v>211</v>
      </c>
      <c r="BM338" s="225" t="s">
        <v>533</v>
      </c>
    </row>
    <row r="339" spans="1:51" s="13" customFormat="1" ht="12">
      <c r="A339" s="13"/>
      <c r="B339" s="227"/>
      <c r="C339" s="228"/>
      <c r="D339" s="229" t="s">
        <v>137</v>
      </c>
      <c r="E339" s="230" t="s">
        <v>1</v>
      </c>
      <c r="F339" s="231" t="s">
        <v>202</v>
      </c>
      <c r="G339" s="228"/>
      <c r="H339" s="232">
        <v>53.87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137</v>
      </c>
      <c r="AU339" s="238" t="s">
        <v>86</v>
      </c>
      <c r="AV339" s="13" t="s">
        <v>86</v>
      </c>
      <c r="AW339" s="13" t="s">
        <v>32</v>
      </c>
      <c r="AX339" s="13" t="s">
        <v>77</v>
      </c>
      <c r="AY339" s="238" t="s">
        <v>127</v>
      </c>
    </row>
    <row r="340" spans="1:51" s="13" customFormat="1" ht="12">
      <c r="A340" s="13"/>
      <c r="B340" s="227"/>
      <c r="C340" s="228"/>
      <c r="D340" s="229" t="s">
        <v>137</v>
      </c>
      <c r="E340" s="230" t="s">
        <v>1</v>
      </c>
      <c r="F340" s="231" t="s">
        <v>528</v>
      </c>
      <c r="G340" s="228"/>
      <c r="H340" s="232">
        <v>10.416</v>
      </c>
      <c r="I340" s="233"/>
      <c r="J340" s="228"/>
      <c r="K340" s="228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137</v>
      </c>
      <c r="AU340" s="238" t="s">
        <v>86</v>
      </c>
      <c r="AV340" s="13" t="s">
        <v>86</v>
      </c>
      <c r="AW340" s="13" t="s">
        <v>32</v>
      </c>
      <c r="AX340" s="13" t="s">
        <v>77</v>
      </c>
      <c r="AY340" s="238" t="s">
        <v>127</v>
      </c>
    </row>
    <row r="341" spans="1:51" s="13" customFormat="1" ht="12">
      <c r="A341" s="13"/>
      <c r="B341" s="227"/>
      <c r="C341" s="228"/>
      <c r="D341" s="229" t="s">
        <v>137</v>
      </c>
      <c r="E341" s="230" t="s">
        <v>1</v>
      </c>
      <c r="F341" s="231" t="s">
        <v>529</v>
      </c>
      <c r="G341" s="228"/>
      <c r="H341" s="232">
        <v>29.5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8" t="s">
        <v>137</v>
      </c>
      <c r="AU341" s="238" t="s">
        <v>86</v>
      </c>
      <c r="AV341" s="13" t="s">
        <v>86</v>
      </c>
      <c r="AW341" s="13" t="s">
        <v>32</v>
      </c>
      <c r="AX341" s="13" t="s">
        <v>77</v>
      </c>
      <c r="AY341" s="238" t="s">
        <v>127</v>
      </c>
    </row>
    <row r="342" spans="1:51" s="14" customFormat="1" ht="12">
      <c r="A342" s="14"/>
      <c r="B342" s="239"/>
      <c r="C342" s="240"/>
      <c r="D342" s="229" t="s">
        <v>137</v>
      </c>
      <c r="E342" s="241" t="s">
        <v>1</v>
      </c>
      <c r="F342" s="242" t="s">
        <v>138</v>
      </c>
      <c r="G342" s="240"/>
      <c r="H342" s="243">
        <v>93.786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9" t="s">
        <v>137</v>
      </c>
      <c r="AU342" s="249" t="s">
        <v>86</v>
      </c>
      <c r="AV342" s="14" t="s">
        <v>135</v>
      </c>
      <c r="AW342" s="14" t="s">
        <v>32</v>
      </c>
      <c r="AX342" s="14" t="s">
        <v>33</v>
      </c>
      <c r="AY342" s="249" t="s">
        <v>127</v>
      </c>
    </row>
    <row r="343" spans="1:65" s="2" customFormat="1" ht="21.75" customHeight="1">
      <c r="A343" s="38"/>
      <c r="B343" s="39"/>
      <c r="C343" s="214" t="s">
        <v>534</v>
      </c>
      <c r="D343" s="214" t="s">
        <v>130</v>
      </c>
      <c r="E343" s="215" t="s">
        <v>535</v>
      </c>
      <c r="F343" s="216" t="s">
        <v>536</v>
      </c>
      <c r="G343" s="217" t="s">
        <v>151</v>
      </c>
      <c r="H343" s="218">
        <v>93.786</v>
      </c>
      <c r="I343" s="219"/>
      <c r="J343" s="220">
        <f>ROUND(I343*H343,2)</f>
        <v>0</v>
      </c>
      <c r="K343" s="216" t="s">
        <v>134</v>
      </c>
      <c r="L343" s="44"/>
      <c r="M343" s="221" t="s">
        <v>1</v>
      </c>
      <c r="N343" s="222" t="s">
        <v>42</v>
      </c>
      <c r="O343" s="91"/>
      <c r="P343" s="223">
        <f>O343*H343</f>
        <v>0</v>
      </c>
      <c r="Q343" s="223">
        <v>3E-05</v>
      </c>
      <c r="R343" s="223">
        <f>Q343*H343</f>
        <v>0.00281358</v>
      </c>
      <c r="S343" s="223">
        <v>0</v>
      </c>
      <c r="T343" s="22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5" t="s">
        <v>211</v>
      </c>
      <c r="AT343" s="225" t="s">
        <v>130</v>
      </c>
      <c r="AU343" s="225" t="s">
        <v>86</v>
      </c>
      <c r="AY343" s="17" t="s">
        <v>127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7" t="s">
        <v>33</v>
      </c>
      <c r="BK343" s="226">
        <f>ROUND(I343*H343,2)</f>
        <v>0</v>
      </c>
      <c r="BL343" s="17" t="s">
        <v>211</v>
      </c>
      <c r="BM343" s="225" t="s">
        <v>537</v>
      </c>
    </row>
    <row r="344" spans="1:65" s="2" customFormat="1" ht="24.15" customHeight="1">
      <c r="A344" s="38"/>
      <c r="B344" s="39"/>
      <c r="C344" s="214" t="s">
        <v>538</v>
      </c>
      <c r="D344" s="214" t="s">
        <v>130</v>
      </c>
      <c r="E344" s="215" t="s">
        <v>539</v>
      </c>
      <c r="F344" s="216" t="s">
        <v>540</v>
      </c>
      <c r="G344" s="217" t="s">
        <v>151</v>
      </c>
      <c r="H344" s="218">
        <v>93.786</v>
      </c>
      <c r="I344" s="219"/>
      <c r="J344" s="220">
        <f>ROUND(I344*H344,2)</f>
        <v>0</v>
      </c>
      <c r="K344" s="216" t="s">
        <v>134</v>
      </c>
      <c r="L344" s="44"/>
      <c r="M344" s="221" t="s">
        <v>1</v>
      </c>
      <c r="N344" s="222" t="s">
        <v>42</v>
      </c>
      <c r="O344" s="91"/>
      <c r="P344" s="223">
        <f>O344*H344</f>
        <v>0</v>
      </c>
      <c r="Q344" s="223">
        <v>0.00012</v>
      </c>
      <c r="R344" s="223">
        <f>Q344*H344</f>
        <v>0.01125432</v>
      </c>
      <c r="S344" s="223">
        <v>0</v>
      </c>
      <c r="T344" s="22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5" t="s">
        <v>211</v>
      </c>
      <c r="AT344" s="225" t="s">
        <v>130</v>
      </c>
      <c r="AU344" s="225" t="s">
        <v>86</v>
      </c>
      <c r="AY344" s="17" t="s">
        <v>127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7" t="s">
        <v>33</v>
      </c>
      <c r="BK344" s="226">
        <f>ROUND(I344*H344,2)</f>
        <v>0</v>
      </c>
      <c r="BL344" s="17" t="s">
        <v>211</v>
      </c>
      <c r="BM344" s="225" t="s">
        <v>541</v>
      </c>
    </row>
    <row r="345" spans="1:65" s="2" customFormat="1" ht="33" customHeight="1">
      <c r="A345" s="38"/>
      <c r="B345" s="39"/>
      <c r="C345" s="214" t="s">
        <v>542</v>
      </c>
      <c r="D345" s="214" t="s">
        <v>130</v>
      </c>
      <c r="E345" s="215" t="s">
        <v>543</v>
      </c>
      <c r="F345" s="216" t="s">
        <v>544</v>
      </c>
      <c r="G345" s="217" t="s">
        <v>151</v>
      </c>
      <c r="H345" s="218">
        <v>93.786</v>
      </c>
      <c r="I345" s="219"/>
      <c r="J345" s="220">
        <f>ROUND(I345*H345,2)</f>
        <v>0</v>
      </c>
      <c r="K345" s="216" t="s">
        <v>134</v>
      </c>
      <c r="L345" s="44"/>
      <c r="M345" s="221" t="s">
        <v>1</v>
      </c>
      <c r="N345" s="222" t="s">
        <v>42</v>
      </c>
      <c r="O345" s="91"/>
      <c r="P345" s="223">
        <f>O345*H345</f>
        <v>0</v>
      </c>
      <c r="Q345" s="223">
        <v>0.0075</v>
      </c>
      <c r="R345" s="223">
        <f>Q345*H345</f>
        <v>0.703395</v>
      </c>
      <c r="S345" s="223">
        <v>0</v>
      </c>
      <c r="T345" s="22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5" t="s">
        <v>211</v>
      </c>
      <c r="AT345" s="225" t="s">
        <v>130</v>
      </c>
      <c r="AU345" s="225" t="s">
        <v>86</v>
      </c>
      <c r="AY345" s="17" t="s">
        <v>127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7" t="s">
        <v>33</v>
      </c>
      <c r="BK345" s="226">
        <f>ROUND(I345*H345,2)</f>
        <v>0</v>
      </c>
      <c r="BL345" s="17" t="s">
        <v>211</v>
      </c>
      <c r="BM345" s="225" t="s">
        <v>545</v>
      </c>
    </row>
    <row r="346" spans="1:65" s="2" customFormat="1" ht="24.15" customHeight="1">
      <c r="A346" s="38"/>
      <c r="B346" s="39"/>
      <c r="C346" s="214" t="s">
        <v>546</v>
      </c>
      <c r="D346" s="214" t="s">
        <v>130</v>
      </c>
      <c r="E346" s="215" t="s">
        <v>547</v>
      </c>
      <c r="F346" s="216" t="s">
        <v>548</v>
      </c>
      <c r="G346" s="217" t="s">
        <v>151</v>
      </c>
      <c r="H346" s="218">
        <v>93.084</v>
      </c>
      <c r="I346" s="219"/>
      <c r="J346" s="220">
        <f>ROUND(I346*H346,2)</f>
        <v>0</v>
      </c>
      <c r="K346" s="216" t="s">
        <v>134</v>
      </c>
      <c r="L346" s="44"/>
      <c r="M346" s="221" t="s">
        <v>1</v>
      </c>
      <c r="N346" s="222" t="s">
        <v>42</v>
      </c>
      <c r="O346" s="91"/>
      <c r="P346" s="223">
        <f>O346*H346</f>
        <v>0</v>
      </c>
      <c r="Q346" s="223">
        <v>0</v>
      </c>
      <c r="R346" s="223">
        <f>Q346*H346</f>
        <v>0</v>
      </c>
      <c r="S346" s="223">
        <v>0.003</v>
      </c>
      <c r="T346" s="224">
        <f>S346*H346</f>
        <v>0.279252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5" t="s">
        <v>211</v>
      </c>
      <c r="AT346" s="225" t="s">
        <v>130</v>
      </c>
      <c r="AU346" s="225" t="s">
        <v>86</v>
      </c>
      <c r="AY346" s="17" t="s">
        <v>127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7" t="s">
        <v>33</v>
      </c>
      <c r="BK346" s="226">
        <f>ROUND(I346*H346,2)</f>
        <v>0</v>
      </c>
      <c r="BL346" s="17" t="s">
        <v>211</v>
      </c>
      <c r="BM346" s="225" t="s">
        <v>549</v>
      </c>
    </row>
    <row r="347" spans="1:51" s="13" customFormat="1" ht="12">
      <c r="A347" s="13"/>
      <c r="B347" s="227"/>
      <c r="C347" s="228"/>
      <c r="D347" s="229" t="s">
        <v>137</v>
      </c>
      <c r="E347" s="230" t="s">
        <v>1</v>
      </c>
      <c r="F347" s="231" t="s">
        <v>360</v>
      </c>
      <c r="G347" s="228"/>
      <c r="H347" s="232">
        <v>53.158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137</v>
      </c>
      <c r="AU347" s="238" t="s">
        <v>86</v>
      </c>
      <c r="AV347" s="13" t="s">
        <v>86</v>
      </c>
      <c r="AW347" s="13" t="s">
        <v>32</v>
      </c>
      <c r="AX347" s="13" t="s">
        <v>77</v>
      </c>
      <c r="AY347" s="238" t="s">
        <v>127</v>
      </c>
    </row>
    <row r="348" spans="1:51" s="13" customFormat="1" ht="12">
      <c r="A348" s="13"/>
      <c r="B348" s="227"/>
      <c r="C348" s="228"/>
      <c r="D348" s="229" t="s">
        <v>137</v>
      </c>
      <c r="E348" s="230" t="s">
        <v>1</v>
      </c>
      <c r="F348" s="231" t="s">
        <v>550</v>
      </c>
      <c r="G348" s="228"/>
      <c r="H348" s="232">
        <v>10.426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8" t="s">
        <v>137</v>
      </c>
      <c r="AU348" s="238" t="s">
        <v>86</v>
      </c>
      <c r="AV348" s="13" t="s">
        <v>86</v>
      </c>
      <c r="AW348" s="13" t="s">
        <v>32</v>
      </c>
      <c r="AX348" s="13" t="s">
        <v>77</v>
      </c>
      <c r="AY348" s="238" t="s">
        <v>127</v>
      </c>
    </row>
    <row r="349" spans="1:51" s="13" customFormat="1" ht="12">
      <c r="A349" s="13"/>
      <c r="B349" s="227"/>
      <c r="C349" s="228"/>
      <c r="D349" s="229" t="s">
        <v>137</v>
      </c>
      <c r="E349" s="230" t="s">
        <v>1</v>
      </c>
      <c r="F349" s="231" t="s">
        <v>529</v>
      </c>
      <c r="G349" s="228"/>
      <c r="H349" s="232">
        <v>29.5</v>
      </c>
      <c r="I349" s="233"/>
      <c r="J349" s="228"/>
      <c r="K349" s="228"/>
      <c r="L349" s="234"/>
      <c r="M349" s="235"/>
      <c r="N349" s="236"/>
      <c r="O349" s="236"/>
      <c r="P349" s="236"/>
      <c r="Q349" s="236"/>
      <c r="R349" s="236"/>
      <c r="S349" s="236"/>
      <c r="T349" s="23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8" t="s">
        <v>137</v>
      </c>
      <c r="AU349" s="238" t="s">
        <v>86</v>
      </c>
      <c r="AV349" s="13" t="s">
        <v>86</v>
      </c>
      <c r="AW349" s="13" t="s">
        <v>32</v>
      </c>
      <c r="AX349" s="13" t="s">
        <v>77</v>
      </c>
      <c r="AY349" s="238" t="s">
        <v>127</v>
      </c>
    </row>
    <row r="350" spans="1:51" s="14" customFormat="1" ht="12">
      <c r="A350" s="14"/>
      <c r="B350" s="239"/>
      <c r="C350" s="240"/>
      <c r="D350" s="229" t="s">
        <v>137</v>
      </c>
      <c r="E350" s="241" t="s">
        <v>1</v>
      </c>
      <c r="F350" s="242" t="s">
        <v>138</v>
      </c>
      <c r="G350" s="240"/>
      <c r="H350" s="243">
        <v>93.084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9" t="s">
        <v>137</v>
      </c>
      <c r="AU350" s="249" t="s">
        <v>86</v>
      </c>
      <c r="AV350" s="14" t="s">
        <v>135</v>
      </c>
      <c r="AW350" s="14" t="s">
        <v>32</v>
      </c>
      <c r="AX350" s="14" t="s">
        <v>33</v>
      </c>
      <c r="AY350" s="249" t="s">
        <v>127</v>
      </c>
    </row>
    <row r="351" spans="1:65" s="2" customFormat="1" ht="44.25" customHeight="1">
      <c r="A351" s="38"/>
      <c r="B351" s="39"/>
      <c r="C351" s="214" t="s">
        <v>551</v>
      </c>
      <c r="D351" s="214" t="s">
        <v>130</v>
      </c>
      <c r="E351" s="215" t="s">
        <v>552</v>
      </c>
      <c r="F351" s="216" t="s">
        <v>553</v>
      </c>
      <c r="G351" s="217" t="s">
        <v>133</v>
      </c>
      <c r="H351" s="218">
        <v>1</v>
      </c>
      <c r="I351" s="219"/>
      <c r="J351" s="220">
        <f>ROUND(I351*H351,2)</f>
        <v>0</v>
      </c>
      <c r="K351" s="216" t="s">
        <v>134</v>
      </c>
      <c r="L351" s="44"/>
      <c r="M351" s="221" t="s">
        <v>1</v>
      </c>
      <c r="N351" s="222" t="s">
        <v>42</v>
      </c>
      <c r="O351" s="91"/>
      <c r="P351" s="223">
        <f>O351*H351</f>
        <v>0</v>
      </c>
      <c r="Q351" s="223">
        <v>0.00035</v>
      </c>
      <c r="R351" s="223">
        <f>Q351*H351</f>
        <v>0.00035</v>
      </c>
      <c r="S351" s="223">
        <v>0.003</v>
      </c>
      <c r="T351" s="224">
        <f>S351*H351</f>
        <v>0.003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5" t="s">
        <v>211</v>
      </c>
      <c r="AT351" s="225" t="s">
        <v>130</v>
      </c>
      <c r="AU351" s="225" t="s">
        <v>86</v>
      </c>
      <c r="AY351" s="17" t="s">
        <v>127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7" t="s">
        <v>33</v>
      </c>
      <c r="BK351" s="226">
        <f>ROUND(I351*H351,2)</f>
        <v>0</v>
      </c>
      <c r="BL351" s="17" t="s">
        <v>211</v>
      </c>
      <c r="BM351" s="225" t="s">
        <v>554</v>
      </c>
    </row>
    <row r="352" spans="1:51" s="15" customFormat="1" ht="12">
      <c r="A352" s="15"/>
      <c r="B352" s="250"/>
      <c r="C352" s="251"/>
      <c r="D352" s="229" t="s">
        <v>137</v>
      </c>
      <c r="E352" s="252" t="s">
        <v>1</v>
      </c>
      <c r="F352" s="253" t="s">
        <v>555</v>
      </c>
      <c r="G352" s="251"/>
      <c r="H352" s="252" t="s">
        <v>1</v>
      </c>
      <c r="I352" s="254"/>
      <c r="J352" s="251"/>
      <c r="K352" s="251"/>
      <c r="L352" s="255"/>
      <c r="M352" s="256"/>
      <c r="N352" s="257"/>
      <c r="O352" s="257"/>
      <c r="P352" s="257"/>
      <c r="Q352" s="257"/>
      <c r="R352" s="257"/>
      <c r="S352" s="257"/>
      <c r="T352" s="258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9" t="s">
        <v>137</v>
      </c>
      <c r="AU352" s="259" t="s">
        <v>86</v>
      </c>
      <c r="AV352" s="15" t="s">
        <v>33</v>
      </c>
      <c r="AW352" s="15" t="s">
        <v>32</v>
      </c>
      <c r="AX352" s="15" t="s">
        <v>77</v>
      </c>
      <c r="AY352" s="259" t="s">
        <v>127</v>
      </c>
    </row>
    <row r="353" spans="1:51" s="13" customFormat="1" ht="12">
      <c r="A353" s="13"/>
      <c r="B353" s="227"/>
      <c r="C353" s="228"/>
      <c r="D353" s="229" t="s">
        <v>137</v>
      </c>
      <c r="E353" s="230" t="s">
        <v>1</v>
      </c>
      <c r="F353" s="231" t="s">
        <v>33</v>
      </c>
      <c r="G353" s="228"/>
      <c r="H353" s="232">
        <v>1</v>
      </c>
      <c r="I353" s="233"/>
      <c r="J353" s="228"/>
      <c r="K353" s="228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137</v>
      </c>
      <c r="AU353" s="238" t="s">
        <v>86</v>
      </c>
      <c r="AV353" s="13" t="s">
        <v>86</v>
      </c>
      <c r="AW353" s="13" t="s">
        <v>32</v>
      </c>
      <c r="AX353" s="13" t="s">
        <v>77</v>
      </c>
      <c r="AY353" s="238" t="s">
        <v>127</v>
      </c>
    </row>
    <row r="354" spans="1:51" s="14" customFormat="1" ht="12">
      <c r="A354" s="14"/>
      <c r="B354" s="239"/>
      <c r="C354" s="240"/>
      <c r="D354" s="229" t="s">
        <v>137</v>
      </c>
      <c r="E354" s="241" t="s">
        <v>1</v>
      </c>
      <c r="F354" s="242" t="s">
        <v>138</v>
      </c>
      <c r="G354" s="240"/>
      <c r="H354" s="243">
        <v>1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137</v>
      </c>
      <c r="AU354" s="249" t="s">
        <v>86</v>
      </c>
      <c r="AV354" s="14" t="s">
        <v>135</v>
      </c>
      <c r="AW354" s="14" t="s">
        <v>32</v>
      </c>
      <c r="AX354" s="14" t="s">
        <v>33</v>
      </c>
      <c r="AY354" s="249" t="s">
        <v>127</v>
      </c>
    </row>
    <row r="355" spans="1:65" s="2" customFormat="1" ht="24.15" customHeight="1">
      <c r="A355" s="38"/>
      <c r="B355" s="39"/>
      <c r="C355" s="214" t="s">
        <v>556</v>
      </c>
      <c r="D355" s="214" t="s">
        <v>130</v>
      </c>
      <c r="E355" s="215" t="s">
        <v>557</v>
      </c>
      <c r="F355" s="216" t="s">
        <v>558</v>
      </c>
      <c r="G355" s="217" t="s">
        <v>151</v>
      </c>
      <c r="H355" s="218">
        <v>93.786</v>
      </c>
      <c r="I355" s="219"/>
      <c r="J355" s="220">
        <f>ROUND(I355*H355,2)</f>
        <v>0</v>
      </c>
      <c r="K355" s="216" t="s">
        <v>134</v>
      </c>
      <c r="L355" s="44"/>
      <c r="M355" s="221" t="s">
        <v>1</v>
      </c>
      <c r="N355" s="222" t="s">
        <v>42</v>
      </c>
      <c r="O355" s="91"/>
      <c r="P355" s="223">
        <f>O355*H355</f>
        <v>0</v>
      </c>
      <c r="Q355" s="223">
        <v>0.0007</v>
      </c>
      <c r="R355" s="223">
        <f>Q355*H355</f>
        <v>0.0656502</v>
      </c>
      <c r="S355" s="223">
        <v>0</v>
      </c>
      <c r="T355" s="22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5" t="s">
        <v>211</v>
      </c>
      <c r="AT355" s="225" t="s">
        <v>130</v>
      </c>
      <c r="AU355" s="225" t="s">
        <v>86</v>
      </c>
      <c r="AY355" s="17" t="s">
        <v>127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7" t="s">
        <v>33</v>
      </c>
      <c r="BK355" s="226">
        <f>ROUND(I355*H355,2)</f>
        <v>0</v>
      </c>
      <c r="BL355" s="17" t="s">
        <v>211</v>
      </c>
      <c r="BM355" s="225" t="s">
        <v>559</v>
      </c>
    </row>
    <row r="356" spans="1:65" s="2" customFormat="1" ht="44.25" customHeight="1">
      <c r="A356" s="38"/>
      <c r="B356" s="39"/>
      <c r="C356" s="260" t="s">
        <v>560</v>
      </c>
      <c r="D356" s="260" t="s">
        <v>225</v>
      </c>
      <c r="E356" s="261" t="s">
        <v>561</v>
      </c>
      <c r="F356" s="262" t="s">
        <v>562</v>
      </c>
      <c r="G356" s="263" t="s">
        <v>151</v>
      </c>
      <c r="H356" s="264">
        <v>103.165</v>
      </c>
      <c r="I356" s="265"/>
      <c r="J356" s="266">
        <f>ROUND(I356*H356,2)</f>
        <v>0</v>
      </c>
      <c r="K356" s="262" t="s">
        <v>134</v>
      </c>
      <c r="L356" s="267"/>
      <c r="M356" s="268" t="s">
        <v>1</v>
      </c>
      <c r="N356" s="269" t="s">
        <v>42</v>
      </c>
      <c r="O356" s="91"/>
      <c r="P356" s="223">
        <f>O356*H356</f>
        <v>0</v>
      </c>
      <c r="Q356" s="223">
        <v>0.00283</v>
      </c>
      <c r="R356" s="223">
        <f>Q356*H356</f>
        <v>0.29195695000000005</v>
      </c>
      <c r="S356" s="223">
        <v>0</v>
      </c>
      <c r="T356" s="22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5" t="s">
        <v>290</v>
      </c>
      <c r="AT356" s="225" t="s">
        <v>225</v>
      </c>
      <c r="AU356" s="225" t="s">
        <v>86</v>
      </c>
      <c r="AY356" s="17" t="s">
        <v>127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7" t="s">
        <v>33</v>
      </c>
      <c r="BK356" s="226">
        <f>ROUND(I356*H356,2)</f>
        <v>0</v>
      </c>
      <c r="BL356" s="17" t="s">
        <v>211</v>
      </c>
      <c r="BM356" s="225" t="s">
        <v>563</v>
      </c>
    </row>
    <row r="357" spans="1:51" s="13" customFormat="1" ht="12">
      <c r="A357" s="13"/>
      <c r="B357" s="227"/>
      <c r="C357" s="228"/>
      <c r="D357" s="229" t="s">
        <v>137</v>
      </c>
      <c r="E357" s="228"/>
      <c r="F357" s="231" t="s">
        <v>564</v>
      </c>
      <c r="G357" s="228"/>
      <c r="H357" s="232">
        <v>103.165</v>
      </c>
      <c r="I357" s="233"/>
      <c r="J357" s="228"/>
      <c r="K357" s="228"/>
      <c r="L357" s="234"/>
      <c r="M357" s="235"/>
      <c r="N357" s="236"/>
      <c r="O357" s="236"/>
      <c r="P357" s="236"/>
      <c r="Q357" s="236"/>
      <c r="R357" s="236"/>
      <c r="S357" s="236"/>
      <c r="T357" s="23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8" t="s">
        <v>137</v>
      </c>
      <c r="AU357" s="238" t="s">
        <v>86</v>
      </c>
      <c r="AV357" s="13" t="s">
        <v>86</v>
      </c>
      <c r="AW357" s="13" t="s">
        <v>4</v>
      </c>
      <c r="AX357" s="13" t="s">
        <v>33</v>
      </c>
      <c r="AY357" s="238" t="s">
        <v>127</v>
      </c>
    </row>
    <row r="358" spans="1:65" s="2" customFormat="1" ht="24.15" customHeight="1">
      <c r="A358" s="38"/>
      <c r="B358" s="39"/>
      <c r="C358" s="214" t="s">
        <v>565</v>
      </c>
      <c r="D358" s="214" t="s">
        <v>130</v>
      </c>
      <c r="E358" s="215" t="s">
        <v>566</v>
      </c>
      <c r="F358" s="216" t="s">
        <v>567</v>
      </c>
      <c r="G358" s="217" t="s">
        <v>293</v>
      </c>
      <c r="H358" s="218">
        <v>46.893</v>
      </c>
      <c r="I358" s="219"/>
      <c r="J358" s="220">
        <f>ROUND(I358*H358,2)</f>
        <v>0</v>
      </c>
      <c r="K358" s="216" t="s">
        <v>134</v>
      </c>
      <c r="L358" s="44"/>
      <c r="M358" s="221" t="s">
        <v>1</v>
      </c>
      <c r="N358" s="222" t="s">
        <v>42</v>
      </c>
      <c r="O358" s="91"/>
      <c r="P358" s="223">
        <f>O358*H358</f>
        <v>0</v>
      </c>
      <c r="Q358" s="223">
        <v>2E-05</v>
      </c>
      <c r="R358" s="223">
        <f>Q358*H358</f>
        <v>0.0009378600000000001</v>
      </c>
      <c r="S358" s="223">
        <v>0</v>
      </c>
      <c r="T358" s="22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5" t="s">
        <v>211</v>
      </c>
      <c r="AT358" s="225" t="s">
        <v>130</v>
      </c>
      <c r="AU358" s="225" t="s">
        <v>86</v>
      </c>
      <c r="AY358" s="17" t="s">
        <v>127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7" t="s">
        <v>33</v>
      </c>
      <c r="BK358" s="226">
        <f>ROUND(I358*H358,2)</f>
        <v>0</v>
      </c>
      <c r="BL358" s="17" t="s">
        <v>211</v>
      </c>
      <c r="BM358" s="225" t="s">
        <v>568</v>
      </c>
    </row>
    <row r="359" spans="1:51" s="13" customFormat="1" ht="12">
      <c r="A359" s="13"/>
      <c r="B359" s="227"/>
      <c r="C359" s="228"/>
      <c r="D359" s="229" t="s">
        <v>137</v>
      </c>
      <c r="E359" s="228"/>
      <c r="F359" s="231" t="s">
        <v>569</v>
      </c>
      <c r="G359" s="228"/>
      <c r="H359" s="232">
        <v>46.893</v>
      </c>
      <c r="I359" s="233"/>
      <c r="J359" s="228"/>
      <c r="K359" s="228"/>
      <c r="L359" s="234"/>
      <c r="M359" s="235"/>
      <c r="N359" s="236"/>
      <c r="O359" s="236"/>
      <c r="P359" s="236"/>
      <c r="Q359" s="236"/>
      <c r="R359" s="236"/>
      <c r="S359" s="236"/>
      <c r="T359" s="23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8" t="s">
        <v>137</v>
      </c>
      <c r="AU359" s="238" t="s">
        <v>86</v>
      </c>
      <c r="AV359" s="13" t="s">
        <v>86</v>
      </c>
      <c r="AW359" s="13" t="s">
        <v>4</v>
      </c>
      <c r="AX359" s="13" t="s">
        <v>33</v>
      </c>
      <c r="AY359" s="238" t="s">
        <v>127</v>
      </c>
    </row>
    <row r="360" spans="1:65" s="2" customFormat="1" ht="21.75" customHeight="1">
      <c r="A360" s="38"/>
      <c r="B360" s="39"/>
      <c r="C360" s="214" t="s">
        <v>570</v>
      </c>
      <c r="D360" s="214" t="s">
        <v>130</v>
      </c>
      <c r="E360" s="215" t="s">
        <v>571</v>
      </c>
      <c r="F360" s="216" t="s">
        <v>572</v>
      </c>
      <c r="G360" s="217" t="s">
        <v>293</v>
      </c>
      <c r="H360" s="218">
        <v>67.16</v>
      </c>
      <c r="I360" s="219"/>
      <c r="J360" s="220">
        <f>ROUND(I360*H360,2)</f>
        <v>0</v>
      </c>
      <c r="K360" s="216" t="s">
        <v>134</v>
      </c>
      <c r="L360" s="44"/>
      <c r="M360" s="221" t="s">
        <v>1</v>
      </c>
      <c r="N360" s="222" t="s">
        <v>42</v>
      </c>
      <c r="O360" s="91"/>
      <c r="P360" s="223">
        <f>O360*H360</f>
        <v>0</v>
      </c>
      <c r="Q360" s="223">
        <v>0</v>
      </c>
      <c r="R360" s="223">
        <f>Q360*H360</f>
        <v>0</v>
      </c>
      <c r="S360" s="223">
        <v>0.0003</v>
      </c>
      <c r="T360" s="224">
        <f>S360*H360</f>
        <v>0.020147999999999996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5" t="s">
        <v>211</v>
      </c>
      <c r="AT360" s="225" t="s">
        <v>130</v>
      </c>
      <c r="AU360" s="225" t="s">
        <v>86</v>
      </c>
      <c r="AY360" s="17" t="s">
        <v>127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7" t="s">
        <v>33</v>
      </c>
      <c r="BK360" s="226">
        <f>ROUND(I360*H360,2)</f>
        <v>0</v>
      </c>
      <c r="BL360" s="17" t="s">
        <v>211</v>
      </c>
      <c r="BM360" s="225" t="s">
        <v>573</v>
      </c>
    </row>
    <row r="361" spans="1:51" s="13" customFormat="1" ht="12">
      <c r="A361" s="13"/>
      <c r="B361" s="227"/>
      <c r="C361" s="228"/>
      <c r="D361" s="229" t="s">
        <v>137</v>
      </c>
      <c r="E361" s="230" t="s">
        <v>1</v>
      </c>
      <c r="F361" s="231" t="s">
        <v>574</v>
      </c>
      <c r="G361" s="228"/>
      <c r="H361" s="232">
        <v>29.26</v>
      </c>
      <c r="I361" s="233"/>
      <c r="J361" s="228"/>
      <c r="K361" s="228"/>
      <c r="L361" s="234"/>
      <c r="M361" s="235"/>
      <c r="N361" s="236"/>
      <c r="O361" s="236"/>
      <c r="P361" s="236"/>
      <c r="Q361" s="236"/>
      <c r="R361" s="236"/>
      <c r="S361" s="236"/>
      <c r="T361" s="23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8" t="s">
        <v>137</v>
      </c>
      <c r="AU361" s="238" t="s">
        <v>86</v>
      </c>
      <c r="AV361" s="13" t="s">
        <v>86</v>
      </c>
      <c r="AW361" s="13" t="s">
        <v>32</v>
      </c>
      <c r="AX361" s="13" t="s">
        <v>77</v>
      </c>
      <c r="AY361" s="238" t="s">
        <v>127</v>
      </c>
    </row>
    <row r="362" spans="1:51" s="13" customFormat="1" ht="12">
      <c r="A362" s="13"/>
      <c r="B362" s="227"/>
      <c r="C362" s="228"/>
      <c r="D362" s="229" t="s">
        <v>137</v>
      </c>
      <c r="E362" s="230" t="s">
        <v>1</v>
      </c>
      <c r="F362" s="231" t="s">
        <v>575</v>
      </c>
      <c r="G362" s="228"/>
      <c r="H362" s="232">
        <v>12.7</v>
      </c>
      <c r="I362" s="233"/>
      <c r="J362" s="228"/>
      <c r="K362" s="228"/>
      <c r="L362" s="234"/>
      <c r="M362" s="235"/>
      <c r="N362" s="236"/>
      <c r="O362" s="236"/>
      <c r="P362" s="236"/>
      <c r="Q362" s="236"/>
      <c r="R362" s="236"/>
      <c r="S362" s="236"/>
      <c r="T362" s="23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8" t="s">
        <v>137</v>
      </c>
      <c r="AU362" s="238" t="s">
        <v>86</v>
      </c>
      <c r="AV362" s="13" t="s">
        <v>86</v>
      </c>
      <c r="AW362" s="13" t="s">
        <v>32</v>
      </c>
      <c r="AX362" s="13" t="s">
        <v>77</v>
      </c>
      <c r="AY362" s="238" t="s">
        <v>127</v>
      </c>
    </row>
    <row r="363" spans="1:51" s="13" customFormat="1" ht="12">
      <c r="A363" s="13"/>
      <c r="B363" s="227"/>
      <c r="C363" s="228"/>
      <c r="D363" s="229" t="s">
        <v>137</v>
      </c>
      <c r="E363" s="230" t="s">
        <v>1</v>
      </c>
      <c r="F363" s="231" t="s">
        <v>576</v>
      </c>
      <c r="G363" s="228"/>
      <c r="H363" s="232">
        <v>25.2</v>
      </c>
      <c r="I363" s="233"/>
      <c r="J363" s="228"/>
      <c r="K363" s="228"/>
      <c r="L363" s="234"/>
      <c r="M363" s="235"/>
      <c r="N363" s="236"/>
      <c r="O363" s="236"/>
      <c r="P363" s="236"/>
      <c r="Q363" s="236"/>
      <c r="R363" s="236"/>
      <c r="S363" s="236"/>
      <c r="T363" s="23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8" t="s">
        <v>137</v>
      </c>
      <c r="AU363" s="238" t="s">
        <v>86</v>
      </c>
      <c r="AV363" s="13" t="s">
        <v>86</v>
      </c>
      <c r="AW363" s="13" t="s">
        <v>32</v>
      </c>
      <c r="AX363" s="13" t="s">
        <v>77</v>
      </c>
      <c r="AY363" s="238" t="s">
        <v>127</v>
      </c>
    </row>
    <row r="364" spans="1:51" s="14" customFormat="1" ht="12">
      <c r="A364" s="14"/>
      <c r="B364" s="239"/>
      <c r="C364" s="240"/>
      <c r="D364" s="229" t="s">
        <v>137</v>
      </c>
      <c r="E364" s="241" t="s">
        <v>1</v>
      </c>
      <c r="F364" s="242" t="s">
        <v>138</v>
      </c>
      <c r="G364" s="240"/>
      <c r="H364" s="243">
        <v>67.16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9" t="s">
        <v>137</v>
      </c>
      <c r="AU364" s="249" t="s">
        <v>86</v>
      </c>
      <c r="AV364" s="14" t="s">
        <v>135</v>
      </c>
      <c r="AW364" s="14" t="s">
        <v>32</v>
      </c>
      <c r="AX364" s="14" t="s">
        <v>33</v>
      </c>
      <c r="AY364" s="249" t="s">
        <v>127</v>
      </c>
    </row>
    <row r="365" spans="1:65" s="2" customFormat="1" ht="24.15" customHeight="1">
      <c r="A365" s="38"/>
      <c r="B365" s="39"/>
      <c r="C365" s="214" t="s">
        <v>577</v>
      </c>
      <c r="D365" s="214" t="s">
        <v>130</v>
      </c>
      <c r="E365" s="215" t="s">
        <v>578</v>
      </c>
      <c r="F365" s="216" t="s">
        <v>579</v>
      </c>
      <c r="G365" s="217" t="s">
        <v>293</v>
      </c>
      <c r="H365" s="218">
        <v>37.9</v>
      </c>
      <c r="I365" s="219"/>
      <c r="J365" s="220">
        <f>ROUND(I365*H365,2)</f>
        <v>0</v>
      </c>
      <c r="K365" s="216" t="s">
        <v>134</v>
      </c>
      <c r="L365" s="44"/>
      <c r="M365" s="221" t="s">
        <v>1</v>
      </c>
      <c r="N365" s="222" t="s">
        <v>42</v>
      </c>
      <c r="O365" s="91"/>
      <c r="P365" s="223">
        <f>O365*H365</f>
        <v>0</v>
      </c>
      <c r="Q365" s="223">
        <v>5E-05</v>
      </c>
      <c r="R365" s="223">
        <f>Q365*H365</f>
        <v>0.001895</v>
      </c>
      <c r="S365" s="223">
        <v>0</v>
      </c>
      <c r="T365" s="22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5" t="s">
        <v>211</v>
      </c>
      <c r="AT365" s="225" t="s">
        <v>130</v>
      </c>
      <c r="AU365" s="225" t="s">
        <v>86</v>
      </c>
      <c r="AY365" s="17" t="s">
        <v>127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7" t="s">
        <v>33</v>
      </c>
      <c r="BK365" s="226">
        <f>ROUND(I365*H365,2)</f>
        <v>0</v>
      </c>
      <c r="BL365" s="17" t="s">
        <v>211</v>
      </c>
      <c r="BM365" s="225" t="s">
        <v>580</v>
      </c>
    </row>
    <row r="366" spans="1:51" s="13" customFormat="1" ht="12">
      <c r="A366" s="13"/>
      <c r="B366" s="227"/>
      <c r="C366" s="228"/>
      <c r="D366" s="229" t="s">
        <v>137</v>
      </c>
      <c r="E366" s="230" t="s">
        <v>1</v>
      </c>
      <c r="F366" s="231" t="s">
        <v>575</v>
      </c>
      <c r="G366" s="228"/>
      <c r="H366" s="232">
        <v>12.7</v>
      </c>
      <c r="I366" s="233"/>
      <c r="J366" s="228"/>
      <c r="K366" s="228"/>
      <c r="L366" s="234"/>
      <c r="M366" s="235"/>
      <c r="N366" s="236"/>
      <c r="O366" s="236"/>
      <c r="P366" s="236"/>
      <c r="Q366" s="236"/>
      <c r="R366" s="236"/>
      <c r="S366" s="236"/>
      <c r="T366" s="23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8" t="s">
        <v>137</v>
      </c>
      <c r="AU366" s="238" t="s">
        <v>86</v>
      </c>
      <c r="AV366" s="13" t="s">
        <v>86</v>
      </c>
      <c r="AW366" s="13" t="s">
        <v>32</v>
      </c>
      <c r="AX366" s="13" t="s">
        <v>77</v>
      </c>
      <c r="AY366" s="238" t="s">
        <v>127</v>
      </c>
    </row>
    <row r="367" spans="1:51" s="13" customFormat="1" ht="12">
      <c r="A367" s="13"/>
      <c r="B367" s="227"/>
      <c r="C367" s="228"/>
      <c r="D367" s="229" t="s">
        <v>137</v>
      </c>
      <c r="E367" s="230" t="s">
        <v>1</v>
      </c>
      <c r="F367" s="231" t="s">
        <v>576</v>
      </c>
      <c r="G367" s="228"/>
      <c r="H367" s="232">
        <v>25.2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137</v>
      </c>
      <c r="AU367" s="238" t="s">
        <v>86</v>
      </c>
      <c r="AV367" s="13" t="s">
        <v>86</v>
      </c>
      <c r="AW367" s="13" t="s">
        <v>32</v>
      </c>
      <c r="AX367" s="13" t="s">
        <v>77</v>
      </c>
      <c r="AY367" s="238" t="s">
        <v>127</v>
      </c>
    </row>
    <row r="368" spans="1:51" s="14" customFormat="1" ht="12">
      <c r="A368" s="14"/>
      <c r="B368" s="239"/>
      <c r="C368" s="240"/>
      <c r="D368" s="229" t="s">
        <v>137</v>
      </c>
      <c r="E368" s="241" t="s">
        <v>1</v>
      </c>
      <c r="F368" s="242" t="s">
        <v>138</v>
      </c>
      <c r="G368" s="240"/>
      <c r="H368" s="243">
        <v>37.9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9" t="s">
        <v>137</v>
      </c>
      <c r="AU368" s="249" t="s">
        <v>86</v>
      </c>
      <c r="AV368" s="14" t="s">
        <v>135</v>
      </c>
      <c r="AW368" s="14" t="s">
        <v>32</v>
      </c>
      <c r="AX368" s="14" t="s">
        <v>33</v>
      </c>
      <c r="AY368" s="249" t="s">
        <v>127</v>
      </c>
    </row>
    <row r="369" spans="1:65" s="2" customFormat="1" ht="44.25" customHeight="1">
      <c r="A369" s="38"/>
      <c r="B369" s="39"/>
      <c r="C369" s="260" t="s">
        <v>581</v>
      </c>
      <c r="D369" s="260" t="s">
        <v>225</v>
      </c>
      <c r="E369" s="261" t="s">
        <v>561</v>
      </c>
      <c r="F369" s="262" t="s">
        <v>562</v>
      </c>
      <c r="G369" s="263" t="s">
        <v>151</v>
      </c>
      <c r="H369" s="264">
        <v>3.487</v>
      </c>
      <c r="I369" s="265"/>
      <c r="J369" s="266">
        <f>ROUND(I369*H369,2)</f>
        <v>0</v>
      </c>
      <c r="K369" s="262" t="s">
        <v>134</v>
      </c>
      <c r="L369" s="267"/>
      <c r="M369" s="268" t="s">
        <v>1</v>
      </c>
      <c r="N369" s="269" t="s">
        <v>42</v>
      </c>
      <c r="O369" s="91"/>
      <c r="P369" s="223">
        <f>O369*H369</f>
        <v>0</v>
      </c>
      <c r="Q369" s="223">
        <v>0.00283</v>
      </c>
      <c r="R369" s="223">
        <f>Q369*H369</f>
        <v>0.00986821</v>
      </c>
      <c r="S369" s="223">
        <v>0</v>
      </c>
      <c r="T369" s="224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5" t="s">
        <v>290</v>
      </c>
      <c r="AT369" s="225" t="s">
        <v>225</v>
      </c>
      <c r="AU369" s="225" t="s">
        <v>86</v>
      </c>
      <c r="AY369" s="17" t="s">
        <v>127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7" t="s">
        <v>33</v>
      </c>
      <c r="BK369" s="226">
        <f>ROUND(I369*H369,2)</f>
        <v>0</v>
      </c>
      <c r="BL369" s="17" t="s">
        <v>211</v>
      </c>
      <c r="BM369" s="225" t="s">
        <v>582</v>
      </c>
    </row>
    <row r="370" spans="1:51" s="13" customFormat="1" ht="12">
      <c r="A370" s="13"/>
      <c r="B370" s="227"/>
      <c r="C370" s="228"/>
      <c r="D370" s="229" t="s">
        <v>137</v>
      </c>
      <c r="E370" s="228"/>
      <c r="F370" s="231" t="s">
        <v>583</v>
      </c>
      <c r="G370" s="228"/>
      <c r="H370" s="232">
        <v>3.487</v>
      </c>
      <c r="I370" s="233"/>
      <c r="J370" s="228"/>
      <c r="K370" s="228"/>
      <c r="L370" s="234"/>
      <c r="M370" s="235"/>
      <c r="N370" s="236"/>
      <c r="O370" s="236"/>
      <c r="P370" s="236"/>
      <c r="Q370" s="236"/>
      <c r="R370" s="236"/>
      <c r="S370" s="236"/>
      <c r="T370" s="23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137</v>
      </c>
      <c r="AU370" s="238" t="s">
        <v>86</v>
      </c>
      <c r="AV370" s="13" t="s">
        <v>86</v>
      </c>
      <c r="AW370" s="13" t="s">
        <v>4</v>
      </c>
      <c r="AX370" s="13" t="s">
        <v>33</v>
      </c>
      <c r="AY370" s="238" t="s">
        <v>127</v>
      </c>
    </row>
    <row r="371" spans="1:65" s="2" customFormat="1" ht="24.15" customHeight="1">
      <c r="A371" s="38"/>
      <c r="B371" s="39"/>
      <c r="C371" s="214" t="s">
        <v>584</v>
      </c>
      <c r="D371" s="214" t="s">
        <v>130</v>
      </c>
      <c r="E371" s="215" t="s">
        <v>585</v>
      </c>
      <c r="F371" s="216" t="s">
        <v>586</v>
      </c>
      <c r="G371" s="217" t="s">
        <v>151</v>
      </c>
      <c r="H371" s="218">
        <v>71.831</v>
      </c>
      <c r="I371" s="219"/>
      <c r="J371" s="220">
        <f>ROUND(I371*H371,2)</f>
        <v>0</v>
      </c>
      <c r="K371" s="216" t="s">
        <v>134</v>
      </c>
      <c r="L371" s="44"/>
      <c r="M371" s="221" t="s">
        <v>1</v>
      </c>
      <c r="N371" s="222" t="s">
        <v>42</v>
      </c>
      <c r="O371" s="91"/>
      <c r="P371" s="223">
        <f>O371*H371</f>
        <v>0</v>
      </c>
      <c r="Q371" s="223">
        <v>0.0005</v>
      </c>
      <c r="R371" s="223">
        <f>Q371*H371</f>
        <v>0.0359155</v>
      </c>
      <c r="S371" s="223">
        <v>0</v>
      </c>
      <c r="T371" s="22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5" t="s">
        <v>211</v>
      </c>
      <c r="AT371" s="225" t="s">
        <v>130</v>
      </c>
      <c r="AU371" s="225" t="s">
        <v>86</v>
      </c>
      <c r="AY371" s="17" t="s">
        <v>127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7" t="s">
        <v>33</v>
      </c>
      <c r="BK371" s="226">
        <f>ROUND(I371*H371,2)</f>
        <v>0</v>
      </c>
      <c r="BL371" s="17" t="s">
        <v>211</v>
      </c>
      <c r="BM371" s="225" t="s">
        <v>587</v>
      </c>
    </row>
    <row r="372" spans="1:51" s="13" customFormat="1" ht="12">
      <c r="A372" s="13"/>
      <c r="B372" s="227"/>
      <c r="C372" s="228"/>
      <c r="D372" s="229" t="s">
        <v>137</v>
      </c>
      <c r="E372" s="230" t="s">
        <v>1</v>
      </c>
      <c r="F372" s="231" t="s">
        <v>159</v>
      </c>
      <c r="G372" s="228"/>
      <c r="H372" s="232">
        <v>71.831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137</v>
      </c>
      <c r="AU372" s="238" t="s">
        <v>86</v>
      </c>
      <c r="AV372" s="13" t="s">
        <v>86</v>
      </c>
      <c r="AW372" s="13" t="s">
        <v>32</v>
      </c>
      <c r="AX372" s="13" t="s">
        <v>77</v>
      </c>
      <c r="AY372" s="238" t="s">
        <v>127</v>
      </c>
    </row>
    <row r="373" spans="1:51" s="14" customFormat="1" ht="12">
      <c r="A373" s="14"/>
      <c r="B373" s="239"/>
      <c r="C373" s="240"/>
      <c r="D373" s="229" t="s">
        <v>137</v>
      </c>
      <c r="E373" s="241" t="s">
        <v>1</v>
      </c>
      <c r="F373" s="242" t="s">
        <v>138</v>
      </c>
      <c r="G373" s="240"/>
      <c r="H373" s="243">
        <v>71.831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9" t="s">
        <v>137</v>
      </c>
      <c r="AU373" s="249" t="s">
        <v>86</v>
      </c>
      <c r="AV373" s="14" t="s">
        <v>135</v>
      </c>
      <c r="AW373" s="14" t="s">
        <v>32</v>
      </c>
      <c r="AX373" s="14" t="s">
        <v>33</v>
      </c>
      <c r="AY373" s="249" t="s">
        <v>127</v>
      </c>
    </row>
    <row r="374" spans="1:65" s="2" customFormat="1" ht="44.25" customHeight="1">
      <c r="A374" s="38"/>
      <c r="B374" s="39"/>
      <c r="C374" s="260" t="s">
        <v>588</v>
      </c>
      <c r="D374" s="260" t="s">
        <v>225</v>
      </c>
      <c r="E374" s="261" t="s">
        <v>561</v>
      </c>
      <c r="F374" s="262" t="s">
        <v>562</v>
      </c>
      <c r="G374" s="263" t="s">
        <v>151</v>
      </c>
      <c r="H374" s="264">
        <v>79.014</v>
      </c>
      <c r="I374" s="265"/>
      <c r="J374" s="266">
        <f>ROUND(I374*H374,2)</f>
        <v>0</v>
      </c>
      <c r="K374" s="262" t="s">
        <v>134</v>
      </c>
      <c r="L374" s="267"/>
      <c r="M374" s="268" t="s">
        <v>1</v>
      </c>
      <c r="N374" s="269" t="s">
        <v>42</v>
      </c>
      <c r="O374" s="91"/>
      <c r="P374" s="223">
        <f>O374*H374</f>
        <v>0</v>
      </c>
      <c r="Q374" s="223">
        <v>0.00283</v>
      </c>
      <c r="R374" s="223">
        <f>Q374*H374</f>
        <v>0.22360961999999998</v>
      </c>
      <c r="S374" s="223">
        <v>0</v>
      </c>
      <c r="T374" s="22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5" t="s">
        <v>290</v>
      </c>
      <c r="AT374" s="225" t="s">
        <v>225</v>
      </c>
      <c r="AU374" s="225" t="s">
        <v>86</v>
      </c>
      <c r="AY374" s="17" t="s">
        <v>127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7" t="s">
        <v>33</v>
      </c>
      <c r="BK374" s="226">
        <f>ROUND(I374*H374,2)</f>
        <v>0</v>
      </c>
      <c r="BL374" s="17" t="s">
        <v>211</v>
      </c>
      <c r="BM374" s="225" t="s">
        <v>589</v>
      </c>
    </row>
    <row r="375" spans="1:51" s="13" customFormat="1" ht="12">
      <c r="A375" s="13"/>
      <c r="B375" s="227"/>
      <c r="C375" s="228"/>
      <c r="D375" s="229" t="s">
        <v>137</v>
      </c>
      <c r="E375" s="228"/>
      <c r="F375" s="231" t="s">
        <v>590</v>
      </c>
      <c r="G375" s="228"/>
      <c r="H375" s="232">
        <v>79.014</v>
      </c>
      <c r="I375" s="233"/>
      <c r="J375" s="228"/>
      <c r="K375" s="228"/>
      <c r="L375" s="234"/>
      <c r="M375" s="235"/>
      <c r="N375" s="236"/>
      <c r="O375" s="236"/>
      <c r="P375" s="236"/>
      <c r="Q375" s="236"/>
      <c r="R375" s="236"/>
      <c r="S375" s="236"/>
      <c r="T375" s="23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8" t="s">
        <v>137</v>
      </c>
      <c r="AU375" s="238" t="s">
        <v>86</v>
      </c>
      <c r="AV375" s="13" t="s">
        <v>86</v>
      </c>
      <c r="AW375" s="13" t="s">
        <v>4</v>
      </c>
      <c r="AX375" s="13" t="s">
        <v>33</v>
      </c>
      <c r="AY375" s="238" t="s">
        <v>127</v>
      </c>
    </row>
    <row r="376" spans="1:65" s="2" customFormat="1" ht="44.25" customHeight="1">
      <c r="A376" s="38"/>
      <c r="B376" s="39"/>
      <c r="C376" s="214" t="s">
        <v>591</v>
      </c>
      <c r="D376" s="214" t="s">
        <v>130</v>
      </c>
      <c r="E376" s="215" t="s">
        <v>592</v>
      </c>
      <c r="F376" s="216" t="s">
        <v>593</v>
      </c>
      <c r="G376" s="217" t="s">
        <v>331</v>
      </c>
      <c r="H376" s="218">
        <v>1.348</v>
      </c>
      <c r="I376" s="219"/>
      <c r="J376" s="220">
        <f>ROUND(I376*H376,2)</f>
        <v>0</v>
      </c>
      <c r="K376" s="216" t="s">
        <v>134</v>
      </c>
      <c r="L376" s="44"/>
      <c r="M376" s="221" t="s">
        <v>1</v>
      </c>
      <c r="N376" s="222" t="s">
        <v>42</v>
      </c>
      <c r="O376" s="91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5" t="s">
        <v>211</v>
      </c>
      <c r="AT376" s="225" t="s">
        <v>130</v>
      </c>
      <c r="AU376" s="225" t="s">
        <v>86</v>
      </c>
      <c r="AY376" s="17" t="s">
        <v>127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7" t="s">
        <v>33</v>
      </c>
      <c r="BK376" s="226">
        <f>ROUND(I376*H376,2)</f>
        <v>0</v>
      </c>
      <c r="BL376" s="17" t="s">
        <v>211</v>
      </c>
      <c r="BM376" s="225" t="s">
        <v>594</v>
      </c>
    </row>
    <row r="377" spans="1:65" s="2" customFormat="1" ht="49.05" customHeight="1">
      <c r="A377" s="38"/>
      <c r="B377" s="39"/>
      <c r="C377" s="214" t="s">
        <v>595</v>
      </c>
      <c r="D377" s="214" t="s">
        <v>130</v>
      </c>
      <c r="E377" s="215" t="s">
        <v>596</v>
      </c>
      <c r="F377" s="216" t="s">
        <v>597</v>
      </c>
      <c r="G377" s="217" t="s">
        <v>331</v>
      </c>
      <c r="H377" s="218">
        <v>1.348</v>
      </c>
      <c r="I377" s="219"/>
      <c r="J377" s="220">
        <f>ROUND(I377*H377,2)</f>
        <v>0</v>
      </c>
      <c r="K377" s="216" t="s">
        <v>134</v>
      </c>
      <c r="L377" s="44"/>
      <c r="M377" s="221" t="s">
        <v>1</v>
      </c>
      <c r="N377" s="222" t="s">
        <v>42</v>
      </c>
      <c r="O377" s="91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5" t="s">
        <v>211</v>
      </c>
      <c r="AT377" s="225" t="s">
        <v>130</v>
      </c>
      <c r="AU377" s="225" t="s">
        <v>86</v>
      </c>
      <c r="AY377" s="17" t="s">
        <v>127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7" t="s">
        <v>33</v>
      </c>
      <c r="BK377" s="226">
        <f>ROUND(I377*H377,2)</f>
        <v>0</v>
      </c>
      <c r="BL377" s="17" t="s">
        <v>211</v>
      </c>
      <c r="BM377" s="225" t="s">
        <v>598</v>
      </c>
    </row>
    <row r="378" spans="1:63" s="12" customFormat="1" ht="22.8" customHeight="1">
      <c r="A378" s="12"/>
      <c r="B378" s="198"/>
      <c r="C378" s="199"/>
      <c r="D378" s="200" t="s">
        <v>76</v>
      </c>
      <c r="E378" s="212" t="s">
        <v>599</v>
      </c>
      <c r="F378" s="212" t="s">
        <v>600</v>
      </c>
      <c r="G378" s="199"/>
      <c r="H378" s="199"/>
      <c r="I378" s="202"/>
      <c r="J378" s="213">
        <f>BK378</f>
        <v>0</v>
      </c>
      <c r="K378" s="199"/>
      <c r="L378" s="204"/>
      <c r="M378" s="205"/>
      <c r="N378" s="206"/>
      <c r="O378" s="206"/>
      <c r="P378" s="207">
        <f>SUM(P379:P393)</f>
        <v>0</v>
      </c>
      <c r="Q378" s="206"/>
      <c r="R378" s="207">
        <f>SUM(R379:R393)</f>
        <v>0.0055119999999999995</v>
      </c>
      <c r="S378" s="206"/>
      <c r="T378" s="208">
        <f>SUM(T379:T393)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9" t="s">
        <v>86</v>
      </c>
      <c r="AT378" s="210" t="s">
        <v>76</v>
      </c>
      <c r="AU378" s="210" t="s">
        <v>33</v>
      </c>
      <c r="AY378" s="209" t="s">
        <v>127</v>
      </c>
      <c r="BK378" s="211">
        <f>SUM(BK379:BK393)</f>
        <v>0</v>
      </c>
    </row>
    <row r="379" spans="1:65" s="2" customFormat="1" ht="37.8" customHeight="1">
      <c r="A379" s="38"/>
      <c r="B379" s="39"/>
      <c r="C379" s="214" t="s">
        <v>601</v>
      </c>
      <c r="D379" s="214" t="s">
        <v>130</v>
      </c>
      <c r="E379" s="215" t="s">
        <v>602</v>
      </c>
      <c r="F379" s="216" t="s">
        <v>603</v>
      </c>
      <c r="G379" s="217" t="s">
        <v>151</v>
      </c>
      <c r="H379" s="218">
        <v>4.144</v>
      </c>
      <c r="I379" s="219"/>
      <c r="J379" s="220">
        <f>ROUND(I379*H379,2)</f>
        <v>0</v>
      </c>
      <c r="K379" s="216" t="s">
        <v>134</v>
      </c>
      <c r="L379" s="44"/>
      <c r="M379" s="221" t="s">
        <v>1</v>
      </c>
      <c r="N379" s="222" t="s">
        <v>42</v>
      </c>
      <c r="O379" s="91"/>
      <c r="P379" s="223">
        <f>O379*H379</f>
        <v>0</v>
      </c>
      <c r="Q379" s="223">
        <v>8E-05</v>
      </c>
      <c r="R379" s="223">
        <f>Q379*H379</f>
        <v>0.00033152</v>
      </c>
      <c r="S379" s="223">
        <v>0</v>
      </c>
      <c r="T379" s="22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5" t="s">
        <v>211</v>
      </c>
      <c r="AT379" s="225" t="s">
        <v>130</v>
      </c>
      <c r="AU379" s="225" t="s">
        <v>86</v>
      </c>
      <c r="AY379" s="17" t="s">
        <v>127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7" t="s">
        <v>33</v>
      </c>
      <c r="BK379" s="226">
        <f>ROUND(I379*H379,2)</f>
        <v>0</v>
      </c>
      <c r="BL379" s="17" t="s">
        <v>211</v>
      </c>
      <c r="BM379" s="225" t="s">
        <v>604</v>
      </c>
    </row>
    <row r="380" spans="1:51" s="15" customFormat="1" ht="12">
      <c r="A380" s="15"/>
      <c r="B380" s="250"/>
      <c r="C380" s="251"/>
      <c r="D380" s="229" t="s">
        <v>137</v>
      </c>
      <c r="E380" s="252" t="s">
        <v>1</v>
      </c>
      <c r="F380" s="253" t="s">
        <v>605</v>
      </c>
      <c r="G380" s="251"/>
      <c r="H380" s="252" t="s">
        <v>1</v>
      </c>
      <c r="I380" s="254"/>
      <c r="J380" s="251"/>
      <c r="K380" s="251"/>
      <c r="L380" s="255"/>
      <c r="M380" s="256"/>
      <c r="N380" s="257"/>
      <c r="O380" s="257"/>
      <c r="P380" s="257"/>
      <c r="Q380" s="257"/>
      <c r="R380" s="257"/>
      <c r="S380" s="257"/>
      <c r="T380" s="258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9" t="s">
        <v>137</v>
      </c>
      <c r="AU380" s="259" t="s">
        <v>86</v>
      </c>
      <c r="AV380" s="15" t="s">
        <v>33</v>
      </c>
      <c r="AW380" s="15" t="s">
        <v>32</v>
      </c>
      <c r="AX380" s="15" t="s">
        <v>77</v>
      </c>
      <c r="AY380" s="259" t="s">
        <v>127</v>
      </c>
    </row>
    <row r="381" spans="1:51" s="13" customFormat="1" ht="12">
      <c r="A381" s="13"/>
      <c r="B381" s="227"/>
      <c r="C381" s="228"/>
      <c r="D381" s="229" t="s">
        <v>137</v>
      </c>
      <c r="E381" s="230" t="s">
        <v>1</v>
      </c>
      <c r="F381" s="231" t="s">
        <v>606</v>
      </c>
      <c r="G381" s="228"/>
      <c r="H381" s="232">
        <v>0.968</v>
      </c>
      <c r="I381" s="233"/>
      <c r="J381" s="228"/>
      <c r="K381" s="228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137</v>
      </c>
      <c r="AU381" s="238" t="s">
        <v>86</v>
      </c>
      <c r="AV381" s="13" t="s">
        <v>86</v>
      </c>
      <c r="AW381" s="13" t="s">
        <v>32</v>
      </c>
      <c r="AX381" s="13" t="s">
        <v>77</v>
      </c>
      <c r="AY381" s="238" t="s">
        <v>127</v>
      </c>
    </row>
    <row r="382" spans="1:51" s="13" customFormat="1" ht="12">
      <c r="A382" s="13"/>
      <c r="B382" s="227"/>
      <c r="C382" s="228"/>
      <c r="D382" s="229" t="s">
        <v>137</v>
      </c>
      <c r="E382" s="230" t="s">
        <v>1</v>
      </c>
      <c r="F382" s="231" t="s">
        <v>607</v>
      </c>
      <c r="G382" s="228"/>
      <c r="H382" s="232">
        <v>0.948</v>
      </c>
      <c r="I382" s="233"/>
      <c r="J382" s="228"/>
      <c r="K382" s="228"/>
      <c r="L382" s="234"/>
      <c r="M382" s="235"/>
      <c r="N382" s="236"/>
      <c r="O382" s="236"/>
      <c r="P382" s="236"/>
      <c r="Q382" s="236"/>
      <c r="R382" s="236"/>
      <c r="S382" s="236"/>
      <c r="T382" s="23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8" t="s">
        <v>137</v>
      </c>
      <c r="AU382" s="238" t="s">
        <v>86</v>
      </c>
      <c r="AV382" s="13" t="s">
        <v>86</v>
      </c>
      <c r="AW382" s="13" t="s">
        <v>32</v>
      </c>
      <c r="AX382" s="13" t="s">
        <v>77</v>
      </c>
      <c r="AY382" s="238" t="s">
        <v>127</v>
      </c>
    </row>
    <row r="383" spans="1:51" s="13" customFormat="1" ht="12">
      <c r="A383" s="13"/>
      <c r="B383" s="227"/>
      <c r="C383" s="228"/>
      <c r="D383" s="229" t="s">
        <v>137</v>
      </c>
      <c r="E383" s="230" t="s">
        <v>1</v>
      </c>
      <c r="F383" s="231" t="s">
        <v>608</v>
      </c>
      <c r="G383" s="228"/>
      <c r="H383" s="232">
        <v>1.28</v>
      </c>
      <c r="I383" s="233"/>
      <c r="J383" s="228"/>
      <c r="K383" s="228"/>
      <c r="L383" s="234"/>
      <c r="M383" s="235"/>
      <c r="N383" s="236"/>
      <c r="O383" s="236"/>
      <c r="P383" s="236"/>
      <c r="Q383" s="236"/>
      <c r="R383" s="236"/>
      <c r="S383" s="236"/>
      <c r="T383" s="23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8" t="s">
        <v>137</v>
      </c>
      <c r="AU383" s="238" t="s">
        <v>86</v>
      </c>
      <c r="AV383" s="13" t="s">
        <v>86</v>
      </c>
      <c r="AW383" s="13" t="s">
        <v>32</v>
      </c>
      <c r="AX383" s="13" t="s">
        <v>77</v>
      </c>
      <c r="AY383" s="238" t="s">
        <v>127</v>
      </c>
    </row>
    <row r="384" spans="1:51" s="13" customFormat="1" ht="12">
      <c r="A384" s="13"/>
      <c r="B384" s="227"/>
      <c r="C384" s="228"/>
      <c r="D384" s="229" t="s">
        <v>137</v>
      </c>
      <c r="E384" s="230" t="s">
        <v>1</v>
      </c>
      <c r="F384" s="231" t="s">
        <v>607</v>
      </c>
      <c r="G384" s="228"/>
      <c r="H384" s="232">
        <v>0.948</v>
      </c>
      <c r="I384" s="233"/>
      <c r="J384" s="228"/>
      <c r="K384" s="228"/>
      <c r="L384" s="234"/>
      <c r="M384" s="235"/>
      <c r="N384" s="236"/>
      <c r="O384" s="236"/>
      <c r="P384" s="236"/>
      <c r="Q384" s="236"/>
      <c r="R384" s="236"/>
      <c r="S384" s="236"/>
      <c r="T384" s="23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137</v>
      </c>
      <c r="AU384" s="238" t="s">
        <v>86</v>
      </c>
      <c r="AV384" s="13" t="s">
        <v>86</v>
      </c>
      <c r="AW384" s="13" t="s">
        <v>32</v>
      </c>
      <c r="AX384" s="13" t="s">
        <v>77</v>
      </c>
      <c r="AY384" s="238" t="s">
        <v>127</v>
      </c>
    </row>
    <row r="385" spans="1:51" s="14" customFormat="1" ht="12">
      <c r="A385" s="14"/>
      <c r="B385" s="239"/>
      <c r="C385" s="240"/>
      <c r="D385" s="229" t="s">
        <v>137</v>
      </c>
      <c r="E385" s="241" t="s">
        <v>1</v>
      </c>
      <c r="F385" s="242" t="s">
        <v>138</v>
      </c>
      <c r="G385" s="240"/>
      <c r="H385" s="243">
        <v>4.144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9" t="s">
        <v>137</v>
      </c>
      <c r="AU385" s="249" t="s">
        <v>86</v>
      </c>
      <c r="AV385" s="14" t="s">
        <v>135</v>
      </c>
      <c r="AW385" s="14" t="s">
        <v>32</v>
      </c>
      <c r="AX385" s="14" t="s">
        <v>33</v>
      </c>
      <c r="AY385" s="249" t="s">
        <v>127</v>
      </c>
    </row>
    <row r="386" spans="1:65" s="2" customFormat="1" ht="24.15" customHeight="1">
      <c r="A386" s="38"/>
      <c r="B386" s="39"/>
      <c r="C386" s="214" t="s">
        <v>609</v>
      </c>
      <c r="D386" s="214" t="s">
        <v>130</v>
      </c>
      <c r="E386" s="215" t="s">
        <v>610</v>
      </c>
      <c r="F386" s="216" t="s">
        <v>611</v>
      </c>
      <c r="G386" s="217" t="s">
        <v>151</v>
      </c>
      <c r="H386" s="218">
        <v>4.144</v>
      </c>
      <c r="I386" s="219"/>
      <c r="J386" s="220">
        <f>ROUND(I386*H386,2)</f>
        <v>0</v>
      </c>
      <c r="K386" s="216" t="s">
        <v>134</v>
      </c>
      <c r="L386" s="44"/>
      <c r="M386" s="221" t="s">
        <v>1</v>
      </c>
      <c r="N386" s="222" t="s">
        <v>42</v>
      </c>
      <c r="O386" s="91"/>
      <c r="P386" s="223">
        <f>O386*H386</f>
        <v>0</v>
      </c>
      <c r="Q386" s="223">
        <v>0.00014</v>
      </c>
      <c r="R386" s="223">
        <f>Q386*H386</f>
        <v>0.0005801599999999999</v>
      </c>
      <c r="S386" s="223">
        <v>0</v>
      </c>
      <c r="T386" s="22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5" t="s">
        <v>211</v>
      </c>
      <c r="AT386" s="225" t="s">
        <v>130</v>
      </c>
      <c r="AU386" s="225" t="s">
        <v>86</v>
      </c>
      <c r="AY386" s="17" t="s">
        <v>127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7" t="s">
        <v>33</v>
      </c>
      <c r="BK386" s="226">
        <f>ROUND(I386*H386,2)</f>
        <v>0</v>
      </c>
      <c r="BL386" s="17" t="s">
        <v>211</v>
      </c>
      <c r="BM386" s="225" t="s">
        <v>612</v>
      </c>
    </row>
    <row r="387" spans="1:65" s="2" customFormat="1" ht="24.15" customHeight="1">
      <c r="A387" s="38"/>
      <c r="B387" s="39"/>
      <c r="C387" s="214" t="s">
        <v>613</v>
      </c>
      <c r="D387" s="214" t="s">
        <v>130</v>
      </c>
      <c r="E387" s="215" t="s">
        <v>614</v>
      </c>
      <c r="F387" s="216" t="s">
        <v>615</v>
      </c>
      <c r="G387" s="217" t="s">
        <v>151</v>
      </c>
      <c r="H387" s="218">
        <v>4.144</v>
      </c>
      <c r="I387" s="219"/>
      <c r="J387" s="220">
        <f>ROUND(I387*H387,2)</f>
        <v>0</v>
      </c>
      <c r="K387" s="216" t="s">
        <v>134</v>
      </c>
      <c r="L387" s="44"/>
      <c r="M387" s="221" t="s">
        <v>1</v>
      </c>
      <c r="N387" s="222" t="s">
        <v>42</v>
      </c>
      <c r="O387" s="91"/>
      <c r="P387" s="223">
        <f>O387*H387</f>
        <v>0</v>
      </c>
      <c r="Q387" s="223">
        <v>0.00014</v>
      </c>
      <c r="R387" s="223">
        <f>Q387*H387</f>
        <v>0.0005801599999999999</v>
      </c>
      <c r="S387" s="223">
        <v>0</v>
      </c>
      <c r="T387" s="22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5" t="s">
        <v>211</v>
      </c>
      <c r="AT387" s="225" t="s">
        <v>130</v>
      </c>
      <c r="AU387" s="225" t="s">
        <v>86</v>
      </c>
      <c r="AY387" s="17" t="s">
        <v>127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7" t="s">
        <v>33</v>
      </c>
      <c r="BK387" s="226">
        <f>ROUND(I387*H387,2)</f>
        <v>0</v>
      </c>
      <c r="BL387" s="17" t="s">
        <v>211</v>
      </c>
      <c r="BM387" s="225" t="s">
        <v>616</v>
      </c>
    </row>
    <row r="388" spans="1:65" s="2" customFormat="1" ht="24.15" customHeight="1">
      <c r="A388" s="38"/>
      <c r="B388" s="39"/>
      <c r="C388" s="214" t="s">
        <v>617</v>
      </c>
      <c r="D388" s="214" t="s">
        <v>130</v>
      </c>
      <c r="E388" s="215" t="s">
        <v>618</v>
      </c>
      <c r="F388" s="216" t="s">
        <v>619</v>
      </c>
      <c r="G388" s="217" t="s">
        <v>151</v>
      </c>
      <c r="H388" s="218">
        <v>4.144</v>
      </c>
      <c r="I388" s="219"/>
      <c r="J388" s="220">
        <f>ROUND(I388*H388,2)</f>
        <v>0</v>
      </c>
      <c r="K388" s="216" t="s">
        <v>134</v>
      </c>
      <c r="L388" s="44"/>
      <c r="M388" s="221" t="s">
        <v>1</v>
      </c>
      <c r="N388" s="222" t="s">
        <v>42</v>
      </c>
      <c r="O388" s="91"/>
      <c r="P388" s="223">
        <f>O388*H388</f>
        <v>0</v>
      </c>
      <c r="Q388" s="223">
        <v>0.00014</v>
      </c>
      <c r="R388" s="223">
        <f>Q388*H388</f>
        <v>0.0005801599999999999</v>
      </c>
      <c r="S388" s="223">
        <v>0</v>
      </c>
      <c r="T388" s="22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5" t="s">
        <v>211</v>
      </c>
      <c r="AT388" s="225" t="s">
        <v>130</v>
      </c>
      <c r="AU388" s="225" t="s">
        <v>86</v>
      </c>
      <c r="AY388" s="17" t="s">
        <v>127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7" t="s">
        <v>33</v>
      </c>
      <c r="BK388" s="226">
        <f>ROUND(I388*H388,2)</f>
        <v>0</v>
      </c>
      <c r="BL388" s="17" t="s">
        <v>211</v>
      </c>
      <c r="BM388" s="225" t="s">
        <v>620</v>
      </c>
    </row>
    <row r="389" spans="1:65" s="2" customFormat="1" ht="37.8" customHeight="1">
      <c r="A389" s="38"/>
      <c r="B389" s="39"/>
      <c r="C389" s="214" t="s">
        <v>621</v>
      </c>
      <c r="D389" s="214" t="s">
        <v>130</v>
      </c>
      <c r="E389" s="215" t="s">
        <v>622</v>
      </c>
      <c r="F389" s="216" t="s">
        <v>623</v>
      </c>
      <c r="G389" s="217" t="s">
        <v>151</v>
      </c>
      <c r="H389" s="218">
        <v>4</v>
      </c>
      <c r="I389" s="219"/>
      <c r="J389" s="220">
        <f>ROUND(I389*H389,2)</f>
        <v>0</v>
      </c>
      <c r="K389" s="216" t="s">
        <v>134</v>
      </c>
      <c r="L389" s="44"/>
      <c r="M389" s="221" t="s">
        <v>1</v>
      </c>
      <c r="N389" s="222" t="s">
        <v>42</v>
      </c>
      <c r="O389" s="91"/>
      <c r="P389" s="223">
        <f>O389*H389</f>
        <v>0</v>
      </c>
      <c r="Q389" s="223">
        <v>0.00014</v>
      </c>
      <c r="R389" s="223">
        <f>Q389*H389</f>
        <v>0.00056</v>
      </c>
      <c r="S389" s="223">
        <v>0</v>
      </c>
      <c r="T389" s="224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5" t="s">
        <v>211</v>
      </c>
      <c r="AT389" s="225" t="s">
        <v>130</v>
      </c>
      <c r="AU389" s="225" t="s">
        <v>86</v>
      </c>
      <c r="AY389" s="17" t="s">
        <v>127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7" t="s">
        <v>33</v>
      </c>
      <c r="BK389" s="226">
        <f>ROUND(I389*H389,2)</f>
        <v>0</v>
      </c>
      <c r="BL389" s="17" t="s">
        <v>211</v>
      </c>
      <c r="BM389" s="225" t="s">
        <v>624</v>
      </c>
    </row>
    <row r="390" spans="1:51" s="15" customFormat="1" ht="12">
      <c r="A390" s="15"/>
      <c r="B390" s="250"/>
      <c r="C390" s="251"/>
      <c r="D390" s="229" t="s">
        <v>137</v>
      </c>
      <c r="E390" s="252" t="s">
        <v>1</v>
      </c>
      <c r="F390" s="253" t="s">
        <v>190</v>
      </c>
      <c r="G390" s="251"/>
      <c r="H390" s="252" t="s">
        <v>1</v>
      </c>
      <c r="I390" s="254"/>
      <c r="J390" s="251"/>
      <c r="K390" s="251"/>
      <c r="L390" s="255"/>
      <c r="M390" s="256"/>
      <c r="N390" s="257"/>
      <c r="O390" s="257"/>
      <c r="P390" s="257"/>
      <c r="Q390" s="257"/>
      <c r="R390" s="257"/>
      <c r="S390" s="257"/>
      <c r="T390" s="258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9" t="s">
        <v>137</v>
      </c>
      <c r="AU390" s="259" t="s">
        <v>86</v>
      </c>
      <c r="AV390" s="15" t="s">
        <v>33</v>
      </c>
      <c r="AW390" s="15" t="s">
        <v>32</v>
      </c>
      <c r="AX390" s="15" t="s">
        <v>77</v>
      </c>
      <c r="AY390" s="259" t="s">
        <v>127</v>
      </c>
    </row>
    <row r="391" spans="1:51" s="13" customFormat="1" ht="12">
      <c r="A391" s="13"/>
      <c r="B391" s="227"/>
      <c r="C391" s="228"/>
      <c r="D391" s="229" t="s">
        <v>137</v>
      </c>
      <c r="E391" s="230" t="s">
        <v>1</v>
      </c>
      <c r="F391" s="231" t="s">
        <v>191</v>
      </c>
      <c r="G391" s="228"/>
      <c r="H391" s="232">
        <v>4</v>
      </c>
      <c r="I391" s="233"/>
      <c r="J391" s="228"/>
      <c r="K391" s="228"/>
      <c r="L391" s="234"/>
      <c r="M391" s="235"/>
      <c r="N391" s="236"/>
      <c r="O391" s="236"/>
      <c r="P391" s="236"/>
      <c r="Q391" s="236"/>
      <c r="R391" s="236"/>
      <c r="S391" s="236"/>
      <c r="T391" s="23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8" t="s">
        <v>137</v>
      </c>
      <c r="AU391" s="238" t="s">
        <v>86</v>
      </c>
      <c r="AV391" s="13" t="s">
        <v>86</v>
      </c>
      <c r="AW391" s="13" t="s">
        <v>32</v>
      </c>
      <c r="AX391" s="13" t="s">
        <v>77</v>
      </c>
      <c r="AY391" s="238" t="s">
        <v>127</v>
      </c>
    </row>
    <row r="392" spans="1:51" s="14" customFormat="1" ht="12">
      <c r="A392" s="14"/>
      <c r="B392" s="239"/>
      <c r="C392" s="240"/>
      <c r="D392" s="229" t="s">
        <v>137</v>
      </c>
      <c r="E392" s="241" t="s">
        <v>1</v>
      </c>
      <c r="F392" s="242" t="s">
        <v>138</v>
      </c>
      <c r="G392" s="240"/>
      <c r="H392" s="243">
        <v>4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9" t="s">
        <v>137</v>
      </c>
      <c r="AU392" s="249" t="s">
        <v>86</v>
      </c>
      <c r="AV392" s="14" t="s">
        <v>135</v>
      </c>
      <c r="AW392" s="14" t="s">
        <v>32</v>
      </c>
      <c r="AX392" s="14" t="s">
        <v>33</v>
      </c>
      <c r="AY392" s="249" t="s">
        <v>127</v>
      </c>
    </row>
    <row r="393" spans="1:65" s="2" customFormat="1" ht="44.25" customHeight="1">
      <c r="A393" s="38"/>
      <c r="B393" s="39"/>
      <c r="C393" s="214" t="s">
        <v>625</v>
      </c>
      <c r="D393" s="214" t="s">
        <v>130</v>
      </c>
      <c r="E393" s="215" t="s">
        <v>626</v>
      </c>
      <c r="F393" s="216" t="s">
        <v>627</v>
      </c>
      <c r="G393" s="217" t="s">
        <v>151</v>
      </c>
      <c r="H393" s="218">
        <v>4</v>
      </c>
      <c r="I393" s="219"/>
      <c r="J393" s="220">
        <f>ROUND(I393*H393,2)</f>
        <v>0</v>
      </c>
      <c r="K393" s="216" t="s">
        <v>134</v>
      </c>
      <c r="L393" s="44"/>
      <c r="M393" s="221" t="s">
        <v>1</v>
      </c>
      <c r="N393" s="222" t="s">
        <v>42</v>
      </c>
      <c r="O393" s="91"/>
      <c r="P393" s="223">
        <f>O393*H393</f>
        <v>0</v>
      </c>
      <c r="Q393" s="223">
        <v>0.00072</v>
      </c>
      <c r="R393" s="223">
        <f>Q393*H393</f>
        <v>0.00288</v>
      </c>
      <c r="S393" s="223">
        <v>0</v>
      </c>
      <c r="T393" s="22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5" t="s">
        <v>211</v>
      </c>
      <c r="AT393" s="225" t="s">
        <v>130</v>
      </c>
      <c r="AU393" s="225" t="s">
        <v>86</v>
      </c>
      <c r="AY393" s="17" t="s">
        <v>127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7" t="s">
        <v>33</v>
      </c>
      <c r="BK393" s="226">
        <f>ROUND(I393*H393,2)</f>
        <v>0</v>
      </c>
      <c r="BL393" s="17" t="s">
        <v>211</v>
      </c>
      <c r="BM393" s="225" t="s">
        <v>628</v>
      </c>
    </row>
    <row r="394" spans="1:63" s="12" customFormat="1" ht="22.8" customHeight="1">
      <c r="A394" s="12"/>
      <c r="B394" s="198"/>
      <c r="C394" s="199"/>
      <c r="D394" s="200" t="s">
        <v>76</v>
      </c>
      <c r="E394" s="212" t="s">
        <v>629</v>
      </c>
      <c r="F394" s="212" t="s">
        <v>630</v>
      </c>
      <c r="G394" s="199"/>
      <c r="H394" s="199"/>
      <c r="I394" s="202"/>
      <c r="J394" s="213">
        <f>BK394</f>
        <v>0</v>
      </c>
      <c r="K394" s="199"/>
      <c r="L394" s="204"/>
      <c r="M394" s="205"/>
      <c r="N394" s="206"/>
      <c r="O394" s="206"/>
      <c r="P394" s="207">
        <f>SUM(P395:P413)</f>
        <v>0</v>
      </c>
      <c r="Q394" s="206"/>
      <c r="R394" s="207">
        <f>SUM(R395:R413)</f>
        <v>0.49738384999999996</v>
      </c>
      <c r="S394" s="206"/>
      <c r="T394" s="208">
        <f>SUM(T395:T413)</f>
        <v>0.11210282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9" t="s">
        <v>86</v>
      </c>
      <c r="AT394" s="210" t="s">
        <v>76</v>
      </c>
      <c r="AU394" s="210" t="s">
        <v>33</v>
      </c>
      <c r="AY394" s="209" t="s">
        <v>127</v>
      </c>
      <c r="BK394" s="211">
        <f>SUM(BK395:BK413)</f>
        <v>0</v>
      </c>
    </row>
    <row r="395" spans="1:65" s="2" customFormat="1" ht="24.15" customHeight="1">
      <c r="A395" s="38"/>
      <c r="B395" s="39"/>
      <c r="C395" s="214" t="s">
        <v>631</v>
      </c>
      <c r="D395" s="214" t="s">
        <v>130</v>
      </c>
      <c r="E395" s="215" t="s">
        <v>632</v>
      </c>
      <c r="F395" s="216" t="s">
        <v>633</v>
      </c>
      <c r="G395" s="217" t="s">
        <v>151</v>
      </c>
      <c r="H395" s="218">
        <v>361.622</v>
      </c>
      <c r="I395" s="219"/>
      <c r="J395" s="220">
        <f>ROUND(I395*H395,2)</f>
        <v>0</v>
      </c>
      <c r="K395" s="216" t="s">
        <v>134</v>
      </c>
      <c r="L395" s="44"/>
      <c r="M395" s="221" t="s">
        <v>1</v>
      </c>
      <c r="N395" s="222" t="s">
        <v>42</v>
      </c>
      <c r="O395" s="91"/>
      <c r="P395" s="223">
        <f>O395*H395</f>
        <v>0</v>
      </c>
      <c r="Q395" s="223">
        <v>0.001</v>
      </c>
      <c r="R395" s="223">
        <f>Q395*H395</f>
        <v>0.361622</v>
      </c>
      <c r="S395" s="223">
        <v>0.00031</v>
      </c>
      <c r="T395" s="224">
        <f>S395*H395</f>
        <v>0.11210282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5" t="s">
        <v>211</v>
      </c>
      <c r="AT395" s="225" t="s">
        <v>130</v>
      </c>
      <c r="AU395" s="225" t="s">
        <v>86</v>
      </c>
      <c r="AY395" s="17" t="s">
        <v>127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7" t="s">
        <v>33</v>
      </c>
      <c r="BK395" s="226">
        <f>ROUND(I395*H395,2)</f>
        <v>0</v>
      </c>
      <c r="BL395" s="17" t="s">
        <v>211</v>
      </c>
      <c r="BM395" s="225" t="s">
        <v>634</v>
      </c>
    </row>
    <row r="396" spans="1:51" s="15" customFormat="1" ht="12">
      <c r="A396" s="15"/>
      <c r="B396" s="250"/>
      <c r="C396" s="251"/>
      <c r="D396" s="229" t="s">
        <v>137</v>
      </c>
      <c r="E396" s="252" t="s">
        <v>1</v>
      </c>
      <c r="F396" s="253" t="s">
        <v>635</v>
      </c>
      <c r="G396" s="251"/>
      <c r="H396" s="252" t="s">
        <v>1</v>
      </c>
      <c r="I396" s="254"/>
      <c r="J396" s="251"/>
      <c r="K396" s="251"/>
      <c r="L396" s="255"/>
      <c r="M396" s="256"/>
      <c r="N396" s="257"/>
      <c r="O396" s="257"/>
      <c r="P396" s="257"/>
      <c r="Q396" s="257"/>
      <c r="R396" s="257"/>
      <c r="S396" s="257"/>
      <c r="T396" s="258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9" t="s">
        <v>137</v>
      </c>
      <c r="AU396" s="259" t="s">
        <v>86</v>
      </c>
      <c r="AV396" s="15" t="s">
        <v>33</v>
      </c>
      <c r="AW396" s="15" t="s">
        <v>32</v>
      </c>
      <c r="AX396" s="15" t="s">
        <v>77</v>
      </c>
      <c r="AY396" s="259" t="s">
        <v>127</v>
      </c>
    </row>
    <row r="397" spans="1:51" s="13" customFormat="1" ht="12">
      <c r="A397" s="13"/>
      <c r="B397" s="227"/>
      <c r="C397" s="228"/>
      <c r="D397" s="229" t="s">
        <v>137</v>
      </c>
      <c r="E397" s="230" t="s">
        <v>1</v>
      </c>
      <c r="F397" s="231" t="s">
        <v>249</v>
      </c>
      <c r="G397" s="228"/>
      <c r="H397" s="232">
        <v>92.58</v>
      </c>
      <c r="I397" s="233"/>
      <c r="J397" s="228"/>
      <c r="K397" s="228"/>
      <c r="L397" s="234"/>
      <c r="M397" s="235"/>
      <c r="N397" s="236"/>
      <c r="O397" s="236"/>
      <c r="P397" s="236"/>
      <c r="Q397" s="236"/>
      <c r="R397" s="236"/>
      <c r="S397" s="236"/>
      <c r="T397" s="23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8" t="s">
        <v>137</v>
      </c>
      <c r="AU397" s="238" t="s">
        <v>86</v>
      </c>
      <c r="AV397" s="13" t="s">
        <v>86</v>
      </c>
      <c r="AW397" s="13" t="s">
        <v>32</v>
      </c>
      <c r="AX397" s="13" t="s">
        <v>77</v>
      </c>
      <c r="AY397" s="238" t="s">
        <v>127</v>
      </c>
    </row>
    <row r="398" spans="1:51" s="15" customFormat="1" ht="12">
      <c r="A398" s="15"/>
      <c r="B398" s="250"/>
      <c r="C398" s="251"/>
      <c r="D398" s="229" t="s">
        <v>137</v>
      </c>
      <c r="E398" s="252" t="s">
        <v>1</v>
      </c>
      <c r="F398" s="253" t="s">
        <v>636</v>
      </c>
      <c r="G398" s="251"/>
      <c r="H398" s="252" t="s">
        <v>1</v>
      </c>
      <c r="I398" s="254"/>
      <c r="J398" s="251"/>
      <c r="K398" s="251"/>
      <c r="L398" s="255"/>
      <c r="M398" s="256"/>
      <c r="N398" s="257"/>
      <c r="O398" s="257"/>
      <c r="P398" s="257"/>
      <c r="Q398" s="257"/>
      <c r="R398" s="257"/>
      <c r="S398" s="257"/>
      <c r="T398" s="258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9" t="s">
        <v>137</v>
      </c>
      <c r="AU398" s="259" t="s">
        <v>86</v>
      </c>
      <c r="AV398" s="15" t="s">
        <v>33</v>
      </c>
      <c r="AW398" s="15" t="s">
        <v>32</v>
      </c>
      <c r="AX398" s="15" t="s">
        <v>77</v>
      </c>
      <c r="AY398" s="259" t="s">
        <v>127</v>
      </c>
    </row>
    <row r="399" spans="1:51" s="13" customFormat="1" ht="12">
      <c r="A399" s="13"/>
      <c r="B399" s="227"/>
      <c r="C399" s="228"/>
      <c r="D399" s="229" t="s">
        <v>137</v>
      </c>
      <c r="E399" s="230" t="s">
        <v>1</v>
      </c>
      <c r="F399" s="231" t="s">
        <v>637</v>
      </c>
      <c r="G399" s="228"/>
      <c r="H399" s="232">
        <v>121.436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8" t="s">
        <v>137</v>
      </c>
      <c r="AU399" s="238" t="s">
        <v>86</v>
      </c>
      <c r="AV399" s="13" t="s">
        <v>86</v>
      </c>
      <c r="AW399" s="13" t="s">
        <v>32</v>
      </c>
      <c r="AX399" s="13" t="s">
        <v>77</v>
      </c>
      <c r="AY399" s="238" t="s">
        <v>127</v>
      </c>
    </row>
    <row r="400" spans="1:51" s="13" customFormat="1" ht="12">
      <c r="A400" s="13"/>
      <c r="B400" s="227"/>
      <c r="C400" s="228"/>
      <c r="D400" s="229" t="s">
        <v>137</v>
      </c>
      <c r="E400" s="230" t="s">
        <v>1</v>
      </c>
      <c r="F400" s="231" t="s">
        <v>168</v>
      </c>
      <c r="G400" s="228"/>
      <c r="H400" s="232">
        <v>47.648</v>
      </c>
      <c r="I400" s="233"/>
      <c r="J400" s="228"/>
      <c r="K400" s="228"/>
      <c r="L400" s="234"/>
      <c r="M400" s="235"/>
      <c r="N400" s="236"/>
      <c r="O400" s="236"/>
      <c r="P400" s="236"/>
      <c r="Q400" s="236"/>
      <c r="R400" s="236"/>
      <c r="S400" s="236"/>
      <c r="T400" s="23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8" t="s">
        <v>137</v>
      </c>
      <c r="AU400" s="238" t="s">
        <v>86</v>
      </c>
      <c r="AV400" s="13" t="s">
        <v>86</v>
      </c>
      <c r="AW400" s="13" t="s">
        <v>32</v>
      </c>
      <c r="AX400" s="13" t="s">
        <v>77</v>
      </c>
      <c r="AY400" s="238" t="s">
        <v>127</v>
      </c>
    </row>
    <row r="401" spans="1:51" s="13" customFormat="1" ht="12">
      <c r="A401" s="13"/>
      <c r="B401" s="227"/>
      <c r="C401" s="228"/>
      <c r="D401" s="229" t="s">
        <v>137</v>
      </c>
      <c r="E401" s="230" t="s">
        <v>1</v>
      </c>
      <c r="F401" s="231" t="s">
        <v>169</v>
      </c>
      <c r="G401" s="228"/>
      <c r="H401" s="232">
        <v>99.958</v>
      </c>
      <c r="I401" s="233"/>
      <c r="J401" s="228"/>
      <c r="K401" s="228"/>
      <c r="L401" s="234"/>
      <c r="M401" s="235"/>
      <c r="N401" s="236"/>
      <c r="O401" s="236"/>
      <c r="P401" s="236"/>
      <c r="Q401" s="236"/>
      <c r="R401" s="236"/>
      <c r="S401" s="236"/>
      <c r="T401" s="23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8" t="s">
        <v>137</v>
      </c>
      <c r="AU401" s="238" t="s">
        <v>86</v>
      </c>
      <c r="AV401" s="13" t="s">
        <v>86</v>
      </c>
      <c r="AW401" s="13" t="s">
        <v>32</v>
      </c>
      <c r="AX401" s="13" t="s">
        <v>77</v>
      </c>
      <c r="AY401" s="238" t="s">
        <v>127</v>
      </c>
    </row>
    <row r="402" spans="1:51" s="14" customFormat="1" ht="12">
      <c r="A402" s="14"/>
      <c r="B402" s="239"/>
      <c r="C402" s="240"/>
      <c r="D402" s="229" t="s">
        <v>137</v>
      </c>
      <c r="E402" s="241" t="s">
        <v>1</v>
      </c>
      <c r="F402" s="242" t="s">
        <v>138</v>
      </c>
      <c r="G402" s="240"/>
      <c r="H402" s="243">
        <v>361.622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9" t="s">
        <v>137</v>
      </c>
      <c r="AU402" s="249" t="s">
        <v>86</v>
      </c>
      <c r="AV402" s="14" t="s">
        <v>135</v>
      </c>
      <c r="AW402" s="14" t="s">
        <v>32</v>
      </c>
      <c r="AX402" s="14" t="s">
        <v>33</v>
      </c>
      <c r="AY402" s="249" t="s">
        <v>127</v>
      </c>
    </row>
    <row r="403" spans="1:65" s="2" customFormat="1" ht="33" customHeight="1">
      <c r="A403" s="38"/>
      <c r="B403" s="39"/>
      <c r="C403" s="214" t="s">
        <v>638</v>
      </c>
      <c r="D403" s="214" t="s">
        <v>130</v>
      </c>
      <c r="E403" s="215" t="s">
        <v>639</v>
      </c>
      <c r="F403" s="216" t="s">
        <v>640</v>
      </c>
      <c r="G403" s="217" t="s">
        <v>151</v>
      </c>
      <c r="H403" s="218">
        <v>277.065</v>
      </c>
      <c r="I403" s="219"/>
      <c r="J403" s="220">
        <f>ROUND(I403*H403,2)</f>
        <v>0</v>
      </c>
      <c r="K403" s="216" t="s">
        <v>134</v>
      </c>
      <c r="L403" s="44"/>
      <c r="M403" s="221" t="s">
        <v>1</v>
      </c>
      <c r="N403" s="222" t="s">
        <v>42</v>
      </c>
      <c r="O403" s="91"/>
      <c r="P403" s="223">
        <f>O403*H403</f>
        <v>0</v>
      </c>
      <c r="Q403" s="223">
        <v>0.0002</v>
      </c>
      <c r="R403" s="223">
        <f>Q403*H403</f>
        <v>0.055413000000000004</v>
      </c>
      <c r="S403" s="223">
        <v>0</v>
      </c>
      <c r="T403" s="22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5" t="s">
        <v>211</v>
      </c>
      <c r="AT403" s="225" t="s">
        <v>130</v>
      </c>
      <c r="AU403" s="225" t="s">
        <v>86</v>
      </c>
      <c r="AY403" s="17" t="s">
        <v>127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7" t="s">
        <v>33</v>
      </c>
      <c r="BK403" s="226">
        <f>ROUND(I403*H403,2)</f>
        <v>0</v>
      </c>
      <c r="BL403" s="17" t="s">
        <v>211</v>
      </c>
      <c r="BM403" s="225" t="s">
        <v>641</v>
      </c>
    </row>
    <row r="404" spans="1:51" s="15" customFormat="1" ht="12">
      <c r="A404" s="15"/>
      <c r="B404" s="250"/>
      <c r="C404" s="251"/>
      <c r="D404" s="229" t="s">
        <v>137</v>
      </c>
      <c r="E404" s="252" t="s">
        <v>1</v>
      </c>
      <c r="F404" s="253" t="s">
        <v>635</v>
      </c>
      <c r="G404" s="251"/>
      <c r="H404" s="252" t="s">
        <v>1</v>
      </c>
      <c r="I404" s="254"/>
      <c r="J404" s="251"/>
      <c r="K404" s="251"/>
      <c r="L404" s="255"/>
      <c r="M404" s="256"/>
      <c r="N404" s="257"/>
      <c r="O404" s="257"/>
      <c r="P404" s="257"/>
      <c r="Q404" s="257"/>
      <c r="R404" s="257"/>
      <c r="S404" s="257"/>
      <c r="T404" s="258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9" t="s">
        <v>137</v>
      </c>
      <c r="AU404" s="259" t="s">
        <v>86</v>
      </c>
      <c r="AV404" s="15" t="s">
        <v>33</v>
      </c>
      <c r="AW404" s="15" t="s">
        <v>32</v>
      </c>
      <c r="AX404" s="15" t="s">
        <v>77</v>
      </c>
      <c r="AY404" s="259" t="s">
        <v>127</v>
      </c>
    </row>
    <row r="405" spans="1:51" s="13" customFormat="1" ht="12">
      <c r="A405" s="13"/>
      <c r="B405" s="227"/>
      <c r="C405" s="228"/>
      <c r="D405" s="229" t="s">
        <v>137</v>
      </c>
      <c r="E405" s="230" t="s">
        <v>1</v>
      </c>
      <c r="F405" s="231" t="s">
        <v>642</v>
      </c>
      <c r="G405" s="228"/>
      <c r="H405" s="232">
        <v>39.25</v>
      </c>
      <c r="I405" s="233"/>
      <c r="J405" s="228"/>
      <c r="K405" s="228"/>
      <c r="L405" s="234"/>
      <c r="M405" s="235"/>
      <c r="N405" s="236"/>
      <c r="O405" s="236"/>
      <c r="P405" s="236"/>
      <c r="Q405" s="236"/>
      <c r="R405" s="236"/>
      <c r="S405" s="236"/>
      <c r="T405" s="23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8" t="s">
        <v>137</v>
      </c>
      <c r="AU405" s="238" t="s">
        <v>86</v>
      </c>
      <c r="AV405" s="13" t="s">
        <v>86</v>
      </c>
      <c r="AW405" s="13" t="s">
        <v>32</v>
      </c>
      <c r="AX405" s="13" t="s">
        <v>77</v>
      </c>
      <c r="AY405" s="238" t="s">
        <v>127</v>
      </c>
    </row>
    <row r="406" spans="1:51" s="15" customFormat="1" ht="12">
      <c r="A406" s="15"/>
      <c r="B406" s="250"/>
      <c r="C406" s="251"/>
      <c r="D406" s="229" t="s">
        <v>137</v>
      </c>
      <c r="E406" s="252" t="s">
        <v>1</v>
      </c>
      <c r="F406" s="253" t="s">
        <v>643</v>
      </c>
      <c r="G406" s="251"/>
      <c r="H406" s="252" t="s">
        <v>1</v>
      </c>
      <c r="I406" s="254"/>
      <c r="J406" s="251"/>
      <c r="K406" s="251"/>
      <c r="L406" s="255"/>
      <c r="M406" s="256"/>
      <c r="N406" s="257"/>
      <c r="O406" s="257"/>
      <c r="P406" s="257"/>
      <c r="Q406" s="257"/>
      <c r="R406" s="257"/>
      <c r="S406" s="257"/>
      <c r="T406" s="25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9" t="s">
        <v>137</v>
      </c>
      <c r="AU406" s="259" t="s">
        <v>86</v>
      </c>
      <c r="AV406" s="15" t="s">
        <v>33</v>
      </c>
      <c r="AW406" s="15" t="s">
        <v>32</v>
      </c>
      <c r="AX406" s="15" t="s">
        <v>77</v>
      </c>
      <c r="AY406" s="259" t="s">
        <v>127</v>
      </c>
    </row>
    <row r="407" spans="1:51" s="13" customFormat="1" ht="12">
      <c r="A407" s="13"/>
      <c r="B407" s="227"/>
      <c r="C407" s="228"/>
      <c r="D407" s="229" t="s">
        <v>137</v>
      </c>
      <c r="E407" s="230" t="s">
        <v>1</v>
      </c>
      <c r="F407" s="231" t="s">
        <v>644</v>
      </c>
      <c r="G407" s="228"/>
      <c r="H407" s="232">
        <v>37</v>
      </c>
      <c r="I407" s="233"/>
      <c r="J407" s="228"/>
      <c r="K407" s="228"/>
      <c r="L407" s="234"/>
      <c r="M407" s="235"/>
      <c r="N407" s="236"/>
      <c r="O407" s="236"/>
      <c r="P407" s="236"/>
      <c r="Q407" s="236"/>
      <c r="R407" s="236"/>
      <c r="S407" s="236"/>
      <c r="T407" s="23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8" t="s">
        <v>137</v>
      </c>
      <c r="AU407" s="238" t="s">
        <v>86</v>
      </c>
      <c r="AV407" s="13" t="s">
        <v>86</v>
      </c>
      <c r="AW407" s="13" t="s">
        <v>32</v>
      </c>
      <c r="AX407" s="13" t="s">
        <v>77</v>
      </c>
      <c r="AY407" s="238" t="s">
        <v>127</v>
      </c>
    </row>
    <row r="408" spans="1:51" s="15" customFormat="1" ht="12">
      <c r="A408" s="15"/>
      <c r="B408" s="250"/>
      <c r="C408" s="251"/>
      <c r="D408" s="229" t="s">
        <v>137</v>
      </c>
      <c r="E408" s="252" t="s">
        <v>1</v>
      </c>
      <c r="F408" s="253" t="s">
        <v>636</v>
      </c>
      <c r="G408" s="251"/>
      <c r="H408" s="252" t="s">
        <v>1</v>
      </c>
      <c r="I408" s="254"/>
      <c r="J408" s="251"/>
      <c r="K408" s="251"/>
      <c r="L408" s="255"/>
      <c r="M408" s="256"/>
      <c r="N408" s="257"/>
      <c r="O408" s="257"/>
      <c r="P408" s="257"/>
      <c r="Q408" s="257"/>
      <c r="R408" s="257"/>
      <c r="S408" s="257"/>
      <c r="T408" s="25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9" t="s">
        <v>137</v>
      </c>
      <c r="AU408" s="259" t="s">
        <v>86</v>
      </c>
      <c r="AV408" s="15" t="s">
        <v>33</v>
      </c>
      <c r="AW408" s="15" t="s">
        <v>32</v>
      </c>
      <c r="AX408" s="15" t="s">
        <v>77</v>
      </c>
      <c r="AY408" s="259" t="s">
        <v>127</v>
      </c>
    </row>
    <row r="409" spans="1:51" s="13" customFormat="1" ht="12">
      <c r="A409" s="13"/>
      <c r="B409" s="227"/>
      <c r="C409" s="228"/>
      <c r="D409" s="229" t="s">
        <v>137</v>
      </c>
      <c r="E409" s="230" t="s">
        <v>1</v>
      </c>
      <c r="F409" s="231" t="s">
        <v>167</v>
      </c>
      <c r="G409" s="228"/>
      <c r="H409" s="232">
        <v>46.905</v>
      </c>
      <c r="I409" s="233"/>
      <c r="J409" s="228"/>
      <c r="K409" s="228"/>
      <c r="L409" s="234"/>
      <c r="M409" s="235"/>
      <c r="N409" s="236"/>
      <c r="O409" s="236"/>
      <c r="P409" s="236"/>
      <c r="Q409" s="236"/>
      <c r="R409" s="236"/>
      <c r="S409" s="236"/>
      <c r="T409" s="23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8" t="s">
        <v>137</v>
      </c>
      <c r="AU409" s="238" t="s">
        <v>86</v>
      </c>
      <c r="AV409" s="13" t="s">
        <v>86</v>
      </c>
      <c r="AW409" s="13" t="s">
        <v>32</v>
      </c>
      <c r="AX409" s="13" t="s">
        <v>77</v>
      </c>
      <c r="AY409" s="238" t="s">
        <v>127</v>
      </c>
    </row>
    <row r="410" spans="1:51" s="13" customFormat="1" ht="12">
      <c r="A410" s="13"/>
      <c r="B410" s="227"/>
      <c r="C410" s="228"/>
      <c r="D410" s="229" t="s">
        <v>137</v>
      </c>
      <c r="E410" s="230" t="s">
        <v>1</v>
      </c>
      <c r="F410" s="231" t="s">
        <v>645</v>
      </c>
      <c r="G410" s="228"/>
      <c r="H410" s="232">
        <v>50.8</v>
      </c>
      <c r="I410" s="233"/>
      <c r="J410" s="228"/>
      <c r="K410" s="228"/>
      <c r="L410" s="234"/>
      <c r="M410" s="235"/>
      <c r="N410" s="236"/>
      <c r="O410" s="236"/>
      <c r="P410" s="236"/>
      <c r="Q410" s="236"/>
      <c r="R410" s="236"/>
      <c r="S410" s="236"/>
      <c r="T410" s="23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8" t="s">
        <v>137</v>
      </c>
      <c r="AU410" s="238" t="s">
        <v>86</v>
      </c>
      <c r="AV410" s="13" t="s">
        <v>86</v>
      </c>
      <c r="AW410" s="13" t="s">
        <v>32</v>
      </c>
      <c r="AX410" s="13" t="s">
        <v>77</v>
      </c>
      <c r="AY410" s="238" t="s">
        <v>127</v>
      </c>
    </row>
    <row r="411" spans="1:51" s="13" customFormat="1" ht="12">
      <c r="A411" s="13"/>
      <c r="B411" s="227"/>
      <c r="C411" s="228"/>
      <c r="D411" s="229" t="s">
        <v>137</v>
      </c>
      <c r="E411" s="230" t="s">
        <v>1</v>
      </c>
      <c r="F411" s="231" t="s">
        <v>646</v>
      </c>
      <c r="G411" s="228"/>
      <c r="H411" s="232">
        <v>103.11</v>
      </c>
      <c r="I411" s="233"/>
      <c r="J411" s="228"/>
      <c r="K411" s="228"/>
      <c r="L411" s="234"/>
      <c r="M411" s="235"/>
      <c r="N411" s="236"/>
      <c r="O411" s="236"/>
      <c r="P411" s="236"/>
      <c r="Q411" s="236"/>
      <c r="R411" s="236"/>
      <c r="S411" s="236"/>
      <c r="T411" s="23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137</v>
      </c>
      <c r="AU411" s="238" t="s">
        <v>86</v>
      </c>
      <c r="AV411" s="13" t="s">
        <v>86</v>
      </c>
      <c r="AW411" s="13" t="s">
        <v>32</v>
      </c>
      <c r="AX411" s="13" t="s">
        <v>77</v>
      </c>
      <c r="AY411" s="238" t="s">
        <v>127</v>
      </c>
    </row>
    <row r="412" spans="1:51" s="14" customFormat="1" ht="12">
      <c r="A412" s="14"/>
      <c r="B412" s="239"/>
      <c r="C412" s="240"/>
      <c r="D412" s="229" t="s">
        <v>137</v>
      </c>
      <c r="E412" s="241" t="s">
        <v>1</v>
      </c>
      <c r="F412" s="242" t="s">
        <v>138</v>
      </c>
      <c r="G412" s="240"/>
      <c r="H412" s="243">
        <v>277.065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9" t="s">
        <v>137</v>
      </c>
      <c r="AU412" s="249" t="s">
        <v>86</v>
      </c>
      <c r="AV412" s="14" t="s">
        <v>135</v>
      </c>
      <c r="AW412" s="14" t="s">
        <v>32</v>
      </c>
      <c r="AX412" s="14" t="s">
        <v>33</v>
      </c>
      <c r="AY412" s="249" t="s">
        <v>127</v>
      </c>
    </row>
    <row r="413" spans="1:65" s="2" customFormat="1" ht="37.8" customHeight="1">
      <c r="A413" s="38"/>
      <c r="B413" s="39"/>
      <c r="C413" s="214" t="s">
        <v>647</v>
      </c>
      <c r="D413" s="214" t="s">
        <v>130</v>
      </c>
      <c r="E413" s="215" t="s">
        <v>648</v>
      </c>
      <c r="F413" s="216" t="s">
        <v>649</v>
      </c>
      <c r="G413" s="217" t="s">
        <v>151</v>
      </c>
      <c r="H413" s="218">
        <v>277.065</v>
      </c>
      <c r="I413" s="219"/>
      <c r="J413" s="220">
        <f>ROUND(I413*H413,2)</f>
        <v>0</v>
      </c>
      <c r="K413" s="216" t="s">
        <v>134</v>
      </c>
      <c r="L413" s="44"/>
      <c r="M413" s="221" t="s">
        <v>1</v>
      </c>
      <c r="N413" s="222" t="s">
        <v>42</v>
      </c>
      <c r="O413" s="91"/>
      <c r="P413" s="223">
        <f>O413*H413</f>
        <v>0</v>
      </c>
      <c r="Q413" s="223">
        <v>0.00029</v>
      </c>
      <c r="R413" s="223">
        <f>Q413*H413</f>
        <v>0.08034885</v>
      </c>
      <c r="S413" s="223">
        <v>0</v>
      </c>
      <c r="T413" s="22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5" t="s">
        <v>211</v>
      </c>
      <c r="AT413" s="225" t="s">
        <v>130</v>
      </c>
      <c r="AU413" s="225" t="s">
        <v>86</v>
      </c>
      <c r="AY413" s="17" t="s">
        <v>127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7" t="s">
        <v>33</v>
      </c>
      <c r="BK413" s="226">
        <f>ROUND(I413*H413,2)</f>
        <v>0</v>
      </c>
      <c r="BL413" s="17" t="s">
        <v>211</v>
      </c>
      <c r="BM413" s="225" t="s">
        <v>650</v>
      </c>
    </row>
    <row r="414" spans="1:63" s="12" customFormat="1" ht="22.8" customHeight="1">
      <c r="A414" s="12"/>
      <c r="B414" s="198"/>
      <c r="C414" s="199"/>
      <c r="D414" s="200" t="s">
        <v>76</v>
      </c>
      <c r="E414" s="212" t="s">
        <v>651</v>
      </c>
      <c r="F414" s="212" t="s">
        <v>652</v>
      </c>
      <c r="G414" s="199"/>
      <c r="H414" s="199"/>
      <c r="I414" s="202"/>
      <c r="J414" s="213">
        <f>BK414</f>
        <v>0</v>
      </c>
      <c r="K414" s="199"/>
      <c r="L414" s="204"/>
      <c r="M414" s="205"/>
      <c r="N414" s="206"/>
      <c r="O414" s="206"/>
      <c r="P414" s="207">
        <f>SUM(P415:P426)</f>
        <v>0</v>
      </c>
      <c r="Q414" s="206"/>
      <c r="R414" s="207">
        <f>SUM(R415:R426)</f>
        <v>0.125</v>
      </c>
      <c r="S414" s="206"/>
      <c r="T414" s="208">
        <f>SUM(T415:T426)</f>
        <v>0.04104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9" t="s">
        <v>86</v>
      </c>
      <c r="AT414" s="210" t="s">
        <v>76</v>
      </c>
      <c r="AU414" s="210" t="s">
        <v>33</v>
      </c>
      <c r="AY414" s="209" t="s">
        <v>127</v>
      </c>
      <c r="BK414" s="211">
        <f>SUM(BK415:BK426)</f>
        <v>0</v>
      </c>
    </row>
    <row r="415" spans="1:65" s="2" customFormat="1" ht="24.15" customHeight="1">
      <c r="A415" s="38"/>
      <c r="B415" s="39"/>
      <c r="C415" s="214" t="s">
        <v>653</v>
      </c>
      <c r="D415" s="214" t="s">
        <v>130</v>
      </c>
      <c r="E415" s="215" t="s">
        <v>654</v>
      </c>
      <c r="F415" s="216" t="s">
        <v>655</v>
      </c>
      <c r="G415" s="217" t="s">
        <v>133</v>
      </c>
      <c r="H415" s="218">
        <v>5</v>
      </c>
      <c r="I415" s="219"/>
      <c r="J415" s="220">
        <f>ROUND(I415*H415,2)</f>
        <v>0</v>
      </c>
      <c r="K415" s="216" t="s">
        <v>134</v>
      </c>
      <c r="L415" s="44"/>
      <c r="M415" s="221" t="s">
        <v>1</v>
      </c>
      <c r="N415" s="222" t="s">
        <v>42</v>
      </c>
      <c r="O415" s="91"/>
      <c r="P415" s="223">
        <f>O415*H415</f>
        <v>0</v>
      </c>
      <c r="Q415" s="223">
        <v>0</v>
      </c>
      <c r="R415" s="223">
        <f>Q415*H415</f>
        <v>0</v>
      </c>
      <c r="S415" s="223">
        <v>0</v>
      </c>
      <c r="T415" s="22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5" t="s">
        <v>211</v>
      </c>
      <c r="AT415" s="225" t="s">
        <v>130</v>
      </c>
      <c r="AU415" s="225" t="s">
        <v>86</v>
      </c>
      <c r="AY415" s="17" t="s">
        <v>127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7" t="s">
        <v>33</v>
      </c>
      <c r="BK415" s="226">
        <f>ROUND(I415*H415,2)</f>
        <v>0</v>
      </c>
      <c r="BL415" s="17" t="s">
        <v>211</v>
      </c>
      <c r="BM415" s="225" t="s">
        <v>656</v>
      </c>
    </row>
    <row r="416" spans="1:51" s="13" customFormat="1" ht="12">
      <c r="A416" s="13"/>
      <c r="B416" s="227"/>
      <c r="C416" s="228"/>
      <c r="D416" s="229" t="s">
        <v>137</v>
      </c>
      <c r="E416" s="230" t="s">
        <v>1</v>
      </c>
      <c r="F416" s="231" t="s">
        <v>657</v>
      </c>
      <c r="G416" s="228"/>
      <c r="H416" s="232">
        <v>5</v>
      </c>
      <c r="I416" s="233"/>
      <c r="J416" s="228"/>
      <c r="K416" s="228"/>
      <c r="L416" s="234"/>
      <c r="M416" s="235"/>
      <c r="N416" s="236"/>
      <c r="O416" s="236"/>
      <c r="P416" s="236"/>
      <c r="Q416" s="236"/>
      <c r="R416" s="236"/>
      <c r="S416" s="236"/>
      <c r="T416" s="23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137</v>
      </c>
      <c r="AU416" s="238" t="s">
        <v>86</v>
      </c>
      <c r="AV416" s="13" t="s">
        <v>86</v>
      </c>
      <c r="AW416" s="13" t="s">
        <v>32</v>
      </c>
      <c r="AX416" s="13" t="s">
        <v>77</v>
      </c>
      <c r="AY416" s="238" t="s">
        <v>127</v>
      </c>
    </row>
    <row r="417" spans="1:51" s="14" customFormat="1" ht="12">
      <c r="A417" s="14"/>
      <c r="B417" s="239"/>
      <c r="C417" s="240"/>
      <c r="D417" s="229" t="s">
        <v>137</v>
      </c>
      <c r="E417" s="241" t="s">
        <v>1</v>
      </c>
      <c r="F417" s="242" t="s">
        <v>138</v>
      </c>
      <c r="G417" s="240"/>
      <c r="H417" s="243">
        <v>5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9" t="s">
        <v>137</v>
      </c>
      <c r="AU417" s="249" t="s">
        <v>86</v>
      </c>
      <c r="AV417" s="14" t="s">
        <v>135</v>
      </c>
      <c r="AW417" s="14" t="s">
        <v>32</v>
      </c>
      <c r="AX417" s="14" t="s">
        <v>33</v>
      </c>
      <c r="AY417" s="249" t="s">
        <v>127</v>
      </c>
    </row>
    <row r="418" spans="1:65" s="2" customFormat="1" ht="24.15" customHeight="1">
      <c r="A418" s="38"/>
      <c r="B418" s="39"/>
      <c r="C418" s="260" t="s">
        <v>658</v>
      </c>
      <c r="D418" s="260" t="s">
        <v>225</v>
      </c>
      <c r="E418" s="261" t="s">
        <v>659</v>
      </c>
      <c r="F418" s="262" t="s">
        <v>660</v>
      </c>
      <c r="G418" s="263" t="s">
        <v>133</v>
      </c>
      <c r="H418" s="264">
        <v>5</v>
      </c>
      <c r="I418" s="265"/>
      <c r="J418" s="266">
        <f>ROUND(I418*H418,2)</f>
        <v>0</v>
      </c>
      <c r="K418" s="262" t="s">
        <v>1</v>
      </c>
      <c r="L418" s="267"/>
      <c r="M418" s="268" t="s">
        <v>1</v>
      </c>
      <c r="N418" s="269" t="s">
        <v>42</v>
      </c>
      <c r="O418" s="91"/>
      <c r="P418" s="223">
        <f>O418*H418</f>
        <v>0</v>
      </c>
      <c r="Q418" s="223">
        <v>0.025</v>
      </c>
      <c r="R418" s="223">
        <f>Q418*H418</f>
        <v>0.125</v>
      </c>
      <c r="S418" s="223">
        <v>0</v>
      </c>
      <c r="T418" s="22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5" t="s">
        <v>290</v>
      </c>
      <c r="AT418" s="225" t="s">
        <v>225</v>
      </c>
      <c r="AU418" s="225" t="s">
        <v>86</v>
      </c>
      <c r="AY418" s="17" t="s">
        <v>127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7" t="s">
        <v>33</v>
      </c>
      <c r="BK418" s="226">
        <f>ROUND(I418*H418,2)</f>
        <v>0</v>
      </c>
      <c r="BL418" s="17" t="s">
        <v>211</v>
      </c>
      <c r="BM418" s="225" t="s">
        <v>661</v>
      </c>
    </row>
    <row r="419" spans="1:65" s="2" customFormat="1" ht="24.15" customHeight="1">
      <c r="A419" s="38"/>
      <c r="B419" s="39"/>
      <c r="C419" s="214" t="s">
        <v>662</v>
      </c>
      <c r="D419" s="214" t="s">
        <v>130</v>
      </c>
      <c r="E419" s="215" t="s">
        <v>663</v>
      </c>
      <c r="F419" s="216" t="s">
        <v>664</v>
      </c>
      <c r="G419" s="217" t="s">
        <v>133</v>
      </c>
      <c r="H419" s="218">
        <v>3</v>
      </c>
      <c r="I419" s="219"/>
      <c r="J419" s="220">
        <f>ROUND(I419*H419,2)</f>
        <v>0</v>
      </c>
      <c r="K419" s="216" t="s">
        <v>134</v>
      </c>
      <c r="L419" s="44"/>
      <c r="M419" s="221" t="s">
        <v>1</v>
      </c>
      <c r="N419" s="222" t="s">
        <v>42</v>
      </c>
      <c r="O419" s="91"/>
      <c r="P419" s="223">
        <f>O419*H419</f>
        <v>0</v>
      </c>
      <c r="Q419" s="223">
        <v>0</v>
      </c>
      <c r="R419" s="223">
        <f>Q419*H419</f>
        <v>0</v>
      </c>
      <c r="S419" s="223">
        <v>0.01</v>
      </c>
      <c r="T419" s="224">
        <f>S419*H419</f>
        <v>0.03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5" t="s">
        <v>211</v>
      </c>
      <c r="AT419" s="225" t="s">
        <v>130</v>
      </c>
      <c r="AU419" s="225" t="s">
        <v>86</v>
      </c>
      <c r="AY419" s="17" t="s">
        <v>127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7" t="s">
        <v>33</v>
      </c>
      <c r="BK419" s="226">
        <f>ROUND(I419*H419,2)</f>
        <v>0</v>
      </c>
      <c r="BL419" s="17" t="s">
        <v>211</v>
      </c>
      <c r="BM419" s="225" t="s">
        <v>665</v>
      </c>
    </row>
    <row r="420" spans="1:51" s="13" customFormat="1" ht="12">
      <c r="A420" s="13"/>
      <c r="B420" s="227"/>
      <c r="C420" s="228"/>
      <c r="D420" s="229" t="s">
        <v>137</v>
      </c>
      <c r="E420" s="230" t="s">
        <v>1</v>
      </c>
      <c r="F420" s="231" t="s">
        <v>128</v>
      </c>
      <c r="G420" s="228"/>
      <c r="H420" s="232">
        <v>3</v>
      </c>
      <c r="I420" s="233"/>
      <c r="J420" s="228"/>
      <c r="K420" s="228"/>
      <c r="L420" s="234"/>
      <c r="M420" s="235"/>
      <c r="N420" s="236"/>
      <c r="O420" s="236"/>
      <c r="P420" s="236"/>
      <c r="Q420" s="236"/>
      <c r="R420" s="236"/>
      <c r="S420" s="236"/>
      <c r="T420" s="23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8" t="s">
        <v>137</v>
      </c>
      <c r="AU420" s="238" t="s">
        <v>86</v>
      </c>
      <c r="AV420" s="13" t="s">
        <v>86</v>
      </c>
      <c r="AW420" s="13" t="s">
        <v>32</v>
      </c>
      <c r="AX420" s="13" t="s">
        <v>77</v>
      </c>
      <c r="AY420" s="238" t="s">
        <v>127</v>
      </c>
    </row>
    <row r="421" spans="1:51" s="14" customFormat="1" ht="12">
      <c r="A421" s="14"/>
      <c r="B421" s="239"/>
      <c r="C421" s="240"/>
      <c r="D421" s="229" t="s">
        <v>137</v>
      </c>
      <c r="E421" s="241" t="s">
        <v>1</v>
      </c>
      <c r="F421" s="242" t="s">
        <v>138</v>
      </c>
      <c r="G421" s="240"/>
      <c r="H421" s="243">
        <v>3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9" t="s">
        <v>137</v>
      </c>
      <c r="AU421" s="249" t="s">
        <v>86</v>
      </c>
      <c r="AV421" s="14" t="s">
        <v>135</v>
      </c>
      <c r="AW421" s="14" t="s">
        <v>32</v>
      </c>
      <c r="AX421" s="14" t="s">
        <v>33</v>
      </c>
      <c r="AY421" s="249" t="s">
        <v>127</v>
      </c>
    </row>
    <row r="422" spans="1:65" s="2" customFormat="1" ht="24.15" customHeight="1">
      <c r="A422" s="38"/>
      <c r="B422" s="39"/>
      <c r="C422" s="214" t="s">
        <v>666</v>
      </c>
      <c r="D422" s="214" t="s">
        <v>130</v>
      </c>
      <c r="E422" s="215" t="s">
        <v>667</v>
      </c>
      <c r="F422" s="216" t="s">
        <v>668</v>
      </c>
      <c r="G422" s="217" t="s">
        <v>151</v>
      </c>
      <c r="H422" s="218">
        <v>5.52</v>
      </c>
      <c r="I422" s="219"/>
      <c r="J422" s="220">
        <f>ROUND(I422*H422,2)</f>
        <v>0</v>
      </c>
      <c r="K422" s="216" t="s">
        <v>1</v>
      </c>
      <c r="L422" s="44"/>
      <c r="M422" s="221" t="s">
        <v>1</v>
      </c>
      <c r="N422" s="222" t="s">
        <v>42</v>
      </c>
      <c r="O422" s="91"/>
      <c r="P422" s="223">
        <f>O422*H422</f>
        <v>0</v>
      </c>
      <c r="Q422" s="223">
        <v>0</v>
      </c>
      <c r="R422" s="223">
        <f>Q422*H422</f>
        <v>0</v>
      </c>
      <c r="S422" s="223">
        <v>0.002</v>
      </c>
      <c r="T422" s="224">
        <f>S422*H422</f>
        <v>0.01104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5" t="s">
        <v>211</v>
      </c>
      <c r="AT422" s="225" t="s">
        <v>130</v>
      </c>
      <c r="AU422" s="225" t="s">
        <v>86</v>
      </c>
      <c r="AY422" s="17" t="s">
        <v>127</v>
      </c>
      <c r="BE422" s="226">
        <f>IF(N422="základní",J422,0)</f>
        <v>0</v>
      </c>
      <c r="BF422" s="226">
        <f>IF(N422="snížená",J422,0)</f>
        <v>0</v>
      </c>
      <c r="BG422" s="226">
        <f>IF(N422="zákl. přenesená",J422,0)</f>
        <v>0</v>
      </c>
      <c r="BH422" s="226">
        <f>IF(N422="sníž. přenesená",J422,0)</f>
        <v>0</v>
      </c>
      <c r="BI422" s="226">
        <f>IF(N422="nulová",J422,0)</f>
        <v>0</v>
      </c>
      <c r="BJ422" s="17" t="s">
        <v>33</v>
      </c>
      <c r="BK422" s="226">
        <f>ROUND(I422*H422,2)</f>
        <v>0</v>
      </c>
      <c r="BL422" s="17" t="s">
        <v>211</v>
      </c>
      <c r="BM422" s="225" t="s">
        <v>669</v>
      </c>
    </row>
    <row r="423" spans="1:51" s="13" customFormat="1" ht="12">
      <c r="A423" s="13"/>
      <c r="B423" s="227"/>
      <c r="C423" s="228"/>
      <c r="D423" s="229" t="s">
        <v>137</v>
      </c>
      <c r="E423" s="230" t="s">
        <v>1</v>
      </c>
      <c r="F423" s="231" t="s">
        <v>670</v>
      </c>
      <c r="G423" s="228"/>
      <c r="H423" s="232">
        <v>5.52</v>
      </c>
      <c r="I423" s="233"/>
      <c r="J423" s="228"/>
      <c r="K423" s="228"/>
      <c r="L423" s="234"/>
      <c r="M423" s="235"/>
      <c r="N423" s="236"/>
      <c r="O423" s="236"/>
      <c r="P423" s="236"/>
      <c r="Q423" s="236"/>
      <c r="R423" s="236"/>
      <c r="S423" s="236"/>
      <c r="T423" s="23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8" t="s">
        <v>137</v>
      </c>
      <c r="AU423" s="238" t="s">
        <v>86</v>
      </c>
      <c r="AV423" s="13" t="s">
        <v>86</v>
      </c>
      <c r="AW423" s="13" t="s">
        <v>32</v>
      </c>
      <c r="AX423" s="13" t="s">
        <v>77</v>
      </c>
      <c r="AY423" s="238" t="s">
        <v>127</v>
      </c>
    </row>
    <row r="424" spans="1:51" s="14" customFormat="1" ht="12">
      <c r="A424" s="14"/>
      <c r="B424" s="239"/>
      <c r="C424" s="240"/>
      <c r="D424" s="229" t="s">
        <v>137</v>
      </c>
      <c r="E424" s="241" t="s">
        <v>1</v>
      </c>
      <c r="F424" s="242" t="s">
        <v>138</v>
      </c>
      <c r="G424" s="240"/>
      <c r="H424" s="243">
        <v>5.52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9" t="s">
        <v>137</v>
      </c>
      <c r="AU424" s="249" t="s">
        <v>86</v>
      </c>
      <c r="AV424" s="14" t="s">
        <v>135</v>
      </c>
      <c r="AW424" s="14" t="s">
        <v>32</v>
      </c>
      <c r="AX424" s="14" t="s">
        <v>33</v>
      </c>
      <c r="AY424" s="249" t="s">
        <v>127</v>
      </c>
    </row>
    <row r="425" spans="1:65" s="2" customFormat="1" ht="49.05" customHeight="1">
      <c r="A425" s="38"/>
      <c r="B425" s="39"/>
      <c r="C425" s="214" t="s">
        <v>671</v>
      </c>
      <c r="D425" s="214" t="s">
        <v>130</v>
      </c>
      <c r="E425" s="215" t="s">
        <v>672</v>
      </c>
      <c r="F425" s="216" t="s">
        <v>673</v>
      </c>
      <c r="G425" s="217" t="s">
        <v>331</v>
      </c>
      <c r="H425" s="218">
        <v>0.125</v>
      </c>
      <c r="I425" s="219"/>
      <c r="J425" s="220">
        <f>ROUND(I425*H425,2)</f>
        <v>0</v>
      </c>
      <c r="K425" s="216" t="s">
        <v>134</v>
      </c>
      <c r="L425" s="44"/>
      <c r="M425" s="221" t="s">
        <v>1</v>
      </c>
      <c r="N425" s="222" t="s">
        <v>42</v>
      </c>
      <c r="O425" s="91"/>
      <c r="P425" s="223">
        <f>O425*H425</f>
        <v>0</v>
      </c>
      <c r="Q425" s="223">
        <v>0</v>
      </c>
      <c r="R425" s="223">
        <f>Q425*H425</f>
        <v>0</v>
      </c>
      <c r="S425" s="223">
        <v>0</v>
      </c>
      <c r="T425" s="224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5" t="s">
        <v>211</v>
      </c>
      <c r="AT425" s="225" t="s">
        <v>130</v>
      </c>
      <c r="AU425" s="225" t="s">
        <v>86</v>
      </c>
      <c r="AY425" s="17" t="s">
        <v>127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7" t="s">
        <v>33</v>
      </c>
      <c r="BK425" s="226">
        <f>ROUND(I425*H425,2)</f>
        <v>0</v>
      </c>
      <c r="BL425" s="17" t="s">
        <v>211</v>
      </c>
      <c r="BM425" s="225" t="s">
        <v>674</v>
      </c>
    </row>
    <row r="426" spans="1:65" s="2" customFormat="1" ht="49.05" customHeight="1">
      <c r="A426" s="38"/>
      <c r="B426" s="39"/>
      <c r="C426" s="214" t="s">
        <v>675</v>
      </c>
      <c r="D426" s="214" t="s">
        <v>130</v>
      </c>
      <c r="E426" s="215" t="s">
        <v>676</v>
      </c>
      <c r="F426" s="216" t="s">
        <v>677</v>
      </c>
      <c r="G426" s="217" t="s">
        <v>331</v>
      </c>
      <c r="H426" s="218">
        <v>0.125</v>
      </c>
      <c r="I426" s="219"/>
      <c r="J426" s="220">
        <f>ROUND(I426*H426,2)</f>
        <v>0</v>
      </c>
      <c r="K426" s="216" t="s">
        <v>134</v>
      </c>
      <c r="L426" s="44"/>
      <c r="M426" s="221" t="s">
        <v>1</v>
      </c>
      <c r="N426" s="222" t="s">
        <v>42</v>
      </c>
      <c r="O426" s="91"/>
      <c r="P426" s="223">
        <f>O426*H426</f>
        <v>0</v>
      </c>
      <c r="Q426" s="223">
        <v>0</v>
      </c>
      <c r="R426" s="223">
        <f>Q426*H426</f>
        <v>0</v>
      </c>
      <c r="S426" s="223">
        <v>0</v>
      </c>
      <c r="T426" s="22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5" t="s">
        <v>211</v>
      </c>
      <c r="AT426" s="225" t="s">
        <v>130</v>
      </c>
      <c r="AU426" s="225" t="s">
        <v>86</v>
      </c>
      <c r="AY426" s="17" t="s">
        <v>127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7" t="s">
        <v>33</v>
      </c>
      <c r="BK426" s="226">
        <f>ROUND(I426*H426,2)</f>
        <v>0</v>
      </c>
      <c r="BL426" s="17" t="s">
        <v>211</v>
      </c>
      <c r="BM426" s="225" t="s">
        <v>678</v>
      </c>
    </row>
    <row r="427" spans="1:63" s="12" customFormat="1" ht="22.8" customHeight="1">
      <c r="A427" s="12"/>
      <c r="B427" s="198"/>
      <c r="C427" s="199"/>
      <c r="D427" s="200" t="s">
        <v>76</v>
      </c>
      <c r="E427" s="212" t="s">
        <v>679</v>
      </c>
      <c r="F427" s="212" t="s">
        <v>680</v>
      </c>
      <c r="G427" s="199"/>
      <c r="H427" s="199"/>
      <c r="I427" s="202"/>
      <c r="J427" s="213">
        <f>BK427</f>
        <v>0</v>
      </c>
      <c r="K427" s="199"/>
      <c r="L427" s="204"/>
      <c r="M427" s="205"/>
      <c r="N427" s="206"/>
      <c r="O427" s="206"/>
      <c r="P427" s="207">
        <f>SUM(P428:P431)</f>
        <v>0</v>
      </c>
      <c r="Q427" s="206"/>
      <c r="R427" s="207">
        <f>SUM(R428:R431)</f>
        <v>0.02839416</v>
      </c>
      <c r="S427" s="206"/>
      <c r="T427" s="208">
        <f>SUM(T428:T431)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9" t="s">
        <v>86</v>
      </c>
      <c r="AT427" s="210" t="s">
        <v>76</v>
      </c>
      <c r="AU427" s="210" t="s">
        <v>33</v>
      </c>
      <c r="AY427" s="209" t="s">
        <v>127</v>
      </c>
      <c r="BK427" s="211">
        <f>SUM(BK428:BK431)</f>
        <v>0</v>
      </c>
    </row>
    <row r="428" spans="1:65" s="2" customFormat="1" ht="24.15" customHeight="1">
      <c r="A428" s="38"/>
      <c r="B428" s="39"/>
      <c r="C428" s="214" t="s">
        <v>681</v>
      </c>
      <c r="D428" s="214" t="s">
        <v>130</v>
      </c>
      <c r="E428" s="215" t="s">
        <v>682</v>
      </c>
      <c r="F428" s="216" t="s">
        <v>683</v>
      </c>
      <c r="G428" s="217" t="s">
        <v>151</v>
      </c>
      <c r="H428" s="218">
        <v>14.712</v>
      </c>
      <c r="I428" s="219"/>
      <c r="J428" s="220">
        <f>ROUND(I428*H428,2)</f>
        <v>0</v>
      </c>
      <c r="K428" s="216" t="s">
        <v>134</v>
      </c>
      <c r="L428" s="44"/>
      <c r="M428" s="221" t="s">
        <v>1</v>
      </c>
      <c r="N428" s="222" t="s">
        <v>42</v>
      </c>
      <c r="O428" s="91"/>
      <c r="P428" s="223">
        <f>O428*H428</f>
        <v>0</v>
      </c>
      <c r="Q428" s="223">
        <v>0.00193</v>
      </c>
      <c r="R428" s="223">
        <f>Q428*H428</f>
        <v>0.02839416</v>
      </c>
      <c r="S428" s="223">
        <v>0</v>
      </c>
      <c r="T428" s="22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5" t="s">
        <v>211</v>
      </c>
      <c r="AT428" s="225" t="s">
        <v>130</v>
      </c>
      <c r="AU428" s="225" t="s">
        <v>86</v>
      </c>
      <c r="AY428" s="17" t="s">
        <v>127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7" t="s">
        <v>33</v>
      </c>
      <c r="BK428" s="226">
        <f>ROUND(I428*H428,2)</f>
        <v>0</v>
      </c>
      <c r="BL428" s="17" t="s">
        <v>211</v>
      </c>
      <c r="BM428" s="225" t="s">
        <v>684</v>
      </c>
    </row>
    <row r="429" spans="1:51" s="15" customFormat="1" ht="12">
      <c r="A429" s="15"/>
      <c r="B429" s="250"/>
      <c r="C429" s="251"/>
      <c r="D429" s="229" t="s">
        <v>137</v>
      </c>
      <c r="E429" s="252" t="s">
        <v>1</v>
      </c>
      <c r="F429" s="253" t="s">
        <v>685</v>
      </c>
      <c r="G429" s="251"/>
      <c r="H429" s="252" t="s">
        <v>1</v>
      </c>
      <c r="I429" s="254"/>
      <c r="J429" s="251"/>
      <c r="K429" s="251"/>
      <c r="L429" s="255"/>
      <c r="M429" s="256"/>
      <c r="N429" s="257"/>
      <c r="O429" s="257"/>
      <c r="P429" s="257"/>
      <c r="Q429" s="257"/>
      <c r="R429" s="257"/>
      <c r="S429" s="257"/>
      <c r="T429" s="258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9" t="s">
        <v>137</v>
      </c>
      <c r="AU429" s="259" t="s">
        <v>86</v>
      </c>
      <c r="AV429" s="15" t="s">
        <v>33</v>
      </c>
      <c r="AW429" s="15" t="s">
        <v>32</v>
      </c>
      <c r="AX429" s="15" t="s">
        <v>77</v>
      </c>
      <c r="AY429" s="259" t="s">
        <v>127</v>
      </c>
    </row>
    <row r="430" spans="1:51" s="13" customFormat="1" ht="12">
      <c r="A430" s="13"/>
      <c r="B430" s="227"/>
      <c r="C430" s="228"/>
      <c r="D430" s="229" t="s">
        <v>137</v>
      </c>
      <c r="E430" s="230" t="s">
        <v>1</v>
      </c>
      <c r="F430" s="231" t="s">
        <v>686</v>
      </c>
      <c r="G430" s="228"/>
      <c r="H430" s="232">
        <v>14.712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137</v>
      </c>
      <c r="AU430" s="238" t="s">
        <v>86</v>
      </c>
      <c r="AV430" s="13" t="s">
        <v>86</v>
      </c>
      <c r="AW430" s="13" t="s">
        <v>32</v>
      </c>
      <c r="AX430" s="13" t="s">
        <v>77</v>
      </c>
      <c r="AY430" s="238" t="s">
        <v>127</v>
      </c>
    </row>
    <row r="431" spans="1:51" s="14" customFormat="1" ht="12">
      <c r="A431" s="14"/>
      <c r="B431" s="239"/>
      <c r="C431" s="240"/>
      <c r="D431" s="229" t="s">
        <v>137</v>
      </c>
      <c r="E431" s="241" t="s">
        <v>1</v>
      </c>
      <c r="F431" s="242" t="s">
        <v>138</v>
      </c>
      <c r="G431" s="240"/>
      <c r="H431" s="243">
        <v>14.712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9" t="s">
        <v>137</v>
      </c>
      <c r="AU431" s="249" t="s">
        <v>86</v>
      </c>
      <c r="AV431" s="14" t="s">
        <v>135</v>
      </c>
      <c r="AW431" s="14" t="s">
        <v>32</v>
      </c>
      <c r="AX431" s="14" t="s">
        <v>33</v>
      </c>
      <c r="AY431" s="249" t="s">
        <v>127</v>
      </c>
    </row>
    <row r="432" spans="1:63" s="12" customFormat="1" ht="22.8" customHeight="1">
      <c r="A432" s="12"/>
      <c r="B432" s="198"/>
      <c r="C432" s="199"/>
      <c r="D432" s="200" t="s">
        <v>76</v>
      </c>
      <c r="E432" s="212" t="s">
        <v>687</v>
      </c>
      <c r="F432" s="212" t="s">
        <v>688</v>
      </c>
      <c r="G432" s="199"/>
      <c r="H432" s="199"/>
      <c r="I432" s="202"/>
      <c r="J432" s="213">
        <f>BK432</f>
        <v>0</v>
      </c>
      <c r="K432" s="199"/>
      <c r="L432" s="204"/>
      <c r="M432" s="205"/>
      <c r="N432" s="206"/>
      <c r="O432" s="206"/>
      <c r="P432" s="207">
        <f>SUM(P433:P434)</f>
        <v>0</v>
      </c>
      <c r="Q432" s="206"/>
      <c r="R432" s="207">
        <f>SUM(R433:R434)</f>
        <v>0</v>
      </c>
      <c r="S432" s="206"/>
      <c r="T432" s="208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9" t="s">
        <v>86</v>
      </c>
      <c r="AT432" s="210" t="s">
        <v>76</v>
      </c>
      <c r="AU432" s="210" t="s">
        <v>33</v>
      </c>
      <c r="AY432" s="209" t="s">
        <v>127</v>
      </c>
      <c r="BK432" s="211">
        <f>SUM(BK433:BK434)</f>
        <v>0</v>
      </c>
    </row>
    <row r="433" spans="1:65" s="2" customFormat="1" ht="24.15" customHeight="1">
      <c r="A433" s="38"/>
      <c r="B433" s="39"/>
      <c r="C433" s="214" t="s">
        <v>689</v>
      </c>
      <c r="D433" s="214" t="s">
        <v>130</v>
      </c>
      <c r="E433" s="215" t="s">
        <v>690</v>
      </c>
      <c r="F433" s="216" t="s">
        <v>691</v>
      </c>
      <c r="G433" s="217" t="s">
        <v>133</v>
      </c>
      <c r="H433" s="218">
        <v>1</v>
      </c>
      <c r="I433" s="219"/>
      <c r="J433" s="220">
        <f>ROUND(I433*H433,2)</f>
        <v>0</v>
      </c>
      <c r="K433" s="216" t="s">
        <v>1</v>
      </c>
      <c r="L433" s="44"/>
      <c r="M433" s="221" t="s">
        <v>1</v>
      </c>
      <c r="N433" s="222" t="s">
        <v>42</v>
      </c>
      <c r="O433" s="91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5" t="s">
        <v>211</v>
      </c>
      <c r="AT433" s="225" t="s">
        <v>130</v>
      </c>
      <c r="AU433" s="225" t="s">
        <v>86</v>
      </c>
      <c r="AY433" s="17" t="s">
        <v>127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7" t="s">
        <v>33</v>
      </c>
      <c r="BK433" s="226">
        <f>ROUND(I433*H433,2)</f>
        <v>0</v>
      </c>
      <c r="BL433" s="17" t="s">
        <v>211</v>
      </c>
      <c r="BM433" s="225" t="s">
        <v>692</v>
      </c>
    </row>
    <row r="434" spans="1:65" s="2" customFormat="1" ht="24.15" customHeight="1">
      <c r="A434" s="38"/>
      <c r="B434" s="39"/>
      <c r="C434" s="214" t="s">
        <v>693</v>
      </c>
      <c r="D434" s="214" t="s">
        <v>130</v>
      </c>
      <c r="E434" s="215" t="s">
        <v>694</v>
      </c>
      <c r="F434" s="216" t="s">
        <v>695</v>
      </c>
      <c r="G434" s="217" t="s">
        <v>133</v>
      </c>
      <c r="H434" s="218">
        <v>2</v>
      </c>
      <c r="I434" s="219"/>
      <c r="J434" s="220">
        <f>ROUND(I434*H434,2)</f>
        <v>0</v>
      </c>
      <c r="K434" s="216" t="s">
        <v>1</v>
      </c>
      <c r="L434" s="44"/>
      <c r="M434" s="270" t="s">
        <v>1</v>
      </c>
      <c r="N434" s="271" t="s">
        <v>42</v>
      </c>
      <c r="O434" s="272"/>
      <c r="P434" s="273">
        <f>O434*H434</f>
        <v>0</v>
      </c>
      <c r="Q434" s="273">
        <v>0</v>
      </c>
      <c r="R434" s="273">
        <f>Q434*H434</f>
        <v>0</v>
      </c>
      <c r="S434" s="273">
        <v>0</v>
      </c>
      <c r="T434" s="274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5" t="s">
        <v>211</v>
      </c>
      <c r="AT434" s="225" t="s">
        <v>130</v>
      </c>
      <c r="AU434" s="225" t="s">
        <v>86</v>
      </c>
      <c r="AY434" s="17" t="s">
        <v>127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7" t="s">
        <v>33</v>
      </c>
      <c r="BK434" s="226">
        <f>ROUND(I434*H434,2)</f>
        <v>0</v>
      </c>
      <c r="BL434" s="17" t="s">
        <v>211</v>
      </c>
      <c r="BM434" s="225" t="s">
        <v>696</v>
      </c>
    </row>
    <row r="435" spans="1:31" s="2" customFormat="1" ht="6.95" customHeight="1">
      <c r="A435" s="38"/>
      <c r="B435" s="66"/>
      <c r="C435" s="67"/>
      <c r="D435" s="67"/>
      <c r="E435" s="67"/>
      <c r="F435" s="67"/>
      <c r="G435" s="67"/>
      <c r="H435" s="67"/>
      <c r="I435" s="67"/>
      <c r="J435" s="67"/>
      <c r="K435" s="67"/>
      <c r="L435" s="44"/>
      <c r="M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</row>
  </sheetData>
  <sheetProtection password="C731" sheet="1" objects="1" scenarios="1" formatColumns="0" formatRows="0" autoFilter="0"/>
  <autoFilter ref="C132:K434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2023-04-25T14:29:42Z</dcterms:created>
  <dcterms:modified xsi:type="dcterms:W3CDTF">2023-04-25T14:29:51Z</dcterms:modified>
  <cp:category/>
  <cp:version/>
  <cp:contentType/>
  <cp:contentStatus/>
</cp:coreProperties>
</file>