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mc:AlternateContent xmlns:mc="http://schemas.openxmlformats.org/markup-compatibility/2006">
    <mc:Choice Requires="x15">
      <x15ac:absPath xmlns:x15ac="http://schemas.microsoft.com/office/spreadsheetml/2010/11/ac" url="\\192.168.0.114\Pracovni_verze\2023\III.Q_2023\ČERNOVICE USTAV KOTELNA\CD\CD_ARCH_230731\ROZPOCET, SOUPIS PRACÍ\"/>
    </mc:Choice>
  </mc:AlternateContent>
  <xr:revisionPtr revIDLastSave="0" documentId="13_ncr:1_{C9A37098-5529-4C8D-A478-C78495CDD82A}" xr6:coauthVersionLast="47" xr6:coauthVersionMax="47" xr10:uidLastSave="{00000000-0000-0000-0000-000000000000}"/>
  <bookViews>
    <workbookView xWindow="-28920" yWindow="-120" windowWidth="29040" windowHeight="16440" activeTab="3" xr2:uid="{00000000-000D-0000-FFFF-FFFF00000000}"/>
  </bookViews>
  <sheets>
    <sheet name="Rekapitulace stavby" sheetId="1" r:id="rId1"/>
    <sheet name="VRN - Vedlejší a ostatní ..." sheetId="2" r:id="rId2"/>
    <sheet name="14A - Zařízení pro vytápě..." sheetId="3" r:id="rId3"/>
    <sheet name="14C - Plynová zařízení" sheetId="4" r:id="rId4"/>
  </sheets>
  <definedNames>
    <definedName name="_xlnm._FilterDatabase" localSheetId="2" hidden="1">'14A - Zařízení pro vytápě...'!$C$131:$K$240</definedName>
    <definedName name="_xlnm._FilterDatabase" localSheetId="3" hidden="1">'14C - Plynová zařízení'!$C$125:$K$209</definedName>
    <definedName name="_xlnm._FilterDatabase" localSheetId="1" hidden="1">'VRN - Vedlejší a ostatní ...'!$C$121:$K$134</definedName>
    <definedName name="_xlnm.Print_Titles" localSheetId="2">'14A - Zařízení pro vytápě...'!$131:$131</definedName>
    <definedName name="_xlnm.Print_Titles" localSheetId="3">'14C - Plynová zařízení'!$125:$125</definedName>
    <definedName name="_xlnm.Print_Titles" localSheetId="0">'Rekapitulace stavby'!$92:$92</definedName>
    <definedName name="_xlnm.Print_Titles" localSheetId="1">'VRN - Vedlejší a ostatní ...'!$121:$121</definedName>
    <definedName name="_xlnm.Print_Area" localSheetId="2">'14A - Zařízení pro vytápě...'!$C$4:$J$76,'14A - Zařízení pro vytápě...'!$C$82:$J$111,'14A - Zařízení pro vytápě...'!$C$117:$K$240</definedName>
    <definedName name="_xlnm.Print_Area" localSheetId="3">'14C - Plynová zařízení'!$C$4:$J$76,'14C - Plynová zařízení'!$C$82:$J$105,'14C - Plynová zařízení'!$C$111:$K$209</definedName>
    <definedName name="_xlnm.Print_Area" localSheetId="0">'Rekapitulace stavby'!$D$4:$AO$76,'Rekapitulace stavby'!$C$82:$AQ$100</definedName>
    <definedName name="_xlnm.Print_Area" localSheetId="1">'VRN - Vedlejší a ostatní ...'!$C$4:$J$76,'VRN - Vedlejší a ostatní ...'!$C$82:$J$101,'VRN - Vedlejší a ostatní ...'!$C$107:$K$134</definedName>
  </definedNames>
  <calcPr calcId="191029"/>
</workbook>
</file>

<file path=xl/calcChain.xml><?xml version="1.0" encoding="utf-8"?>
<calcChain xmlns="http://schemas.openxmlformats.org/spreadsheetml/2006/main">
  <c r="J39" i="4" l="1"/>
  <c r="J38" i="4"/>
  <c r="AY99" i="1"/>
  <c r="J37" i="4"/>
  <c r="AX99" i="1"/>
  <c r="BI208" i="4"/>
  <c r="BH208" i="4"/>
  <c r="BG208" i="4"/>
  <c r="BE208" i="4"/>
  <c r="T208" i="4"/>
  <c r="R208" i="4"/>
  <c r="P208" i="4"/>
  <c r="BI205" i="4"/>
  <c r="BH205" i="4"/>
  <c r="BG205" i="4"/>
  <c r="BE205" i="4"/>
  <c r="T205" i="4"/>
  <c r="R205" i="4"/>
  <c r="P205" i="4"/>
  <c r="BI203" i="4"/>
  <c r="BH203" i="4"/>
  <c r="BG203" i="4"/>
  <c r="BE203" i="4"/>
  <c r="T203" i="4"/>
  <c r="R203" i="4"/>
  <c r="P203" i="4"/>
  <c r="BI201" i="4"/>
  <c r="BH201" i="4"/>
  <c r="BG201" i="4"/>
  <c r="BE201" i="4"/>
  <c r="T201" i="4"/>
  <c r="R201" i="4"/>
  <c r="P201" i="4"/>
  <c r="BI199" i="4"/>
  <c r="BH199" i="4"/>
  <c r="BG199" i="4"/>
  <c r="BE199" i="4"/>
  <c r="T199" i="4"/>
  <c r="R199" i="4"/>
  <c r="P199" i="4"/>
  <c r="BI197" i="4"/>
  <c r="BH197" i="4"/>
  <c r="BG197" i="4"/>
  <c r="BE197" i="4"/>
  <c r="T197" i="4"/>
  <c r="R197" i="4"/>
  <c r="P197" i="4"/>
  <c r="BI194" i="4"/>
  <c r="BH194" i="4"/>
  <c r="BG194" i="4"/>
  <c r="BE194" i="4"/>
  <c r="T194" i="4"/>
  <c r="R194" i="4"/>
  <c r="P194" i="4"/>
  <c r="BI192" i="4"/>
  <c r="BH192" i="4"/>
  <c r="BG192" i="4"/>
  <c r="BE192" i="4"/>
  <c r="T192" i="4"/>
  <c r="R192" i="4"/>
  <c r="P192" i="4"/>
  <c r="BI188" i="4"/>
  <c r="BH188" i="4"/>
  <c r="BG188" i="4"/>
  <c r="BE188" i="4"/>
  <c r="T188" i="4"/>
  <c r="R188" i="4"/>
  <c r="P188" i="4"/>
  <c r="BI186" i="4"/>
  <c r="BH186" i="4"/>
  <c r="BG186" i="4"/>
  <c r="BE186" i="4"/>
  <c r="T186" i="4"/>
  <c r="R186" i="4"/>
  <c r="P186" i="4"/>
  <c r="BI183" i="4"/>
  <c r="BH183" i="4"/>
  <c r="BG183" i="4"/>
  <c r="BE183" i="4"/>
  <c r="T183" i="4"/>
  <c r="R183" i="4"/>
  <c r="P183" i="4"/>
  <c r="BI180" i="4"/>
  <c r="BH180" i="4"/>
  <c r="BG180" i="4"/>
  <c r="BE180" i="4"/>
  <c r="T180" i="4"/>
  <c r="R180" i="4"/>
  <c r="P180" i="4"/>
  <c r="BI178" i="4"/>
  <c r="BH178" i="4"/>
  <c r="BG178" i="4"/>
  <c r="BE178" i="4"/>
  <c r="T178" i="4"/>
  <c r="R178" i="4"/>
  <c r="P178" i="4"/>
  <c r="BI176" i="4"/>
  <c r="BH176" i="4"/>
  <c r="BG176" i="4"/>
  <c r="BE176" i="4"/>
  <c r="T176" i="4"/>
  <c r="R176" i="4"/>
  <c r="P176" i="4"/>
  <c r="BI174" i="4"/>
  <c r="BH174" i="4"/>
  <c r="BG174" i="4"/>
  <c r="BE174" i="4"/>
  <c r="T174" i="4"/>
  <c r="R174" i="4"/>
  <c r="P174" i="4"/>
  <c r="BI171" i="4"/>
  <c r="BH171" i="4"/>
  <c r="BG171" i="4"/>
  <c r="BE171" i="4"/>
  <c r="T171" i="4"/>
  <c r="R171" i="4"/>
  <c r="P171" i="4"/>
  <c r="BI169" i="4"/>
  <c r="BH169" i="4"/>
  <c r="BG169" i="4"/>
  <c r="BE169" i="4"/>
  <c r="T169" i="4"/>
  <c r="R169" i="4"/>
  <c r="P169" i="4"/>
  <c r="BI166" i="4"/>
  <c r="BH166" i="4"/>
  <c r="BG166" i="4"/>
  <c r="BE166" i="4"/>
  <c r="T166" i="4"/>
  <c r="R166" i="4"/>
  <c r="P166" i="4"/>
  <c r="BI164" i="4"/>
  <c r="BH164" i="4"/>
  <c r="BG164" i="4"/>
  <c r="BE164" i="4"/>
  <c r="T164" i="4"/>
  <c r="R164" i="4"/>
  <c r="P164" i="4"/>
  <c r="BI163" i="4"/>
  <c r="BH163" i="4"/>
  <c r="BG163" i="4"/>
  <c r="BE163" i="4"/>
  <c r="T163" i="4"/>
  <c r="R163" i="4"/>
  <c r="P163" i="4"/>
  <c r="BI162" i="4"/>
  <c r="BH162" i="4"/>
  <c r="BG162" i="4"/>
  <c r="BE162" i="4"/>
  <c r="T162" i="4"/>
  <c r="R162" i="4"/>
  <c r="P162" i="4"/>
  <c r="BI161" i="4"/>
  <c r="BH161" i="4"/>
  <c r="BG161" i="4"/>
  <c r="BE161" i="4"/>
  <c r="T161" i="4"/>
  <c r="R161" i="4"/>
  <c r="P161" i="4"/>
  <c r="BI158" i="4"/>
  <c r="BH158" i="4"/>
  <c r="BG158" i="4"/>
  <c r="BE158" i="4"/>
  <c r="T158" i="4"/>
  <c r="R158" i="4"/>
  <c r="P158" i="4"/>
  <c r="BI156" i="4"/>
  <c r="BH156" i="4"/>
  <c r="BG156" i="4"/>
  <c r="BE156" i="4"/>
  <c r="T156" i="4"/>
  <c r="R156" i="4"/>
  <c r="P156" i="4"/>
  <c r="BI154" i="4"/>
  <c r="BH154" i="4"/>
  <c r="BG154" i="4"/>
  <c r="BE154" i="4"/>
  <c r="T154" i="4"/>
  <c r="R154" i="4"/>
  <c r="P154" i="4"/>
  <c r="BI152" i="4"/>
  <c r="BH152" i="4"/>
  <c r="BG152" i="4"/>
  <c r="BE152" i="4"/>
  <c r="T152" i="4"/>
  <c r="R152" i="4"/>
  <c r="P152" i="4"/>
  <c r="BI150" i="4"/>
  <c r="BH150" i="4"/>
  <c r="BG150" i="4"/>
  <c r="BE150" i="4"/>
  <c r="T150" i="4"/>
  <c r="R150" i="4"/>
  <c r="P150" i="4"/>
  <c r="BI148" i="4"/>
  <c r="BH148" i="4"/>
  <c r="BG148" i="4"/>
  <c r="BE148" i="4"/>
  <c r="T148" i="4"/>
  <c r="R148" i="4"/>
  <c r="P148" i="4"/>
  <c r="BI145" i="4"/>
  <c r="BH145" i="4"/>
  <c r="BG145" i="4"/>
  <c r="BE145" i="4"/>
  <c r="T145" i="4"/>
  <c r="R145" i="4"/>
  <c r="P145" i="4"/>
  <c r="BI143" i="4"/>
  <c r="BH143" i="4"/>
  <c r="BG143" i="4"/>
  <c r="BE143" i="4"/>
  <c r="T143" i="4"/>
  <c r="R143" i="4"/>
  <c r="P143" i="4"/>
  <c r="BI141" i="4"/>
  <c r="BH141" i="4"/>
  <c r="BG141" i="4"/>
  <c r="BE141" i="4"/>
  <c r="T141" i="4"/>
  <c r="R141" i="4"/>
  <c r="P141" i="4"/>
  <c r="BI138" i="4"/>
  <c r="BH138" i="4"/>
  <c r="BG138" i="4"/>
  <c r="BE138" i="4"/>
  <c r="T138" i="4"/>
  <c r="R138" i="4"/>
  <c r="P138" i="4"/>
  <c r="BI135" i="4"/>
  <c r="BH135" i="4"/>
  <c r="BG135" i="4"/>
  <c r="BE135" i="4"/>
  <c r="T135" i="4"/>
  <c r="R135" i="4"/>
  <c r="P135" i="4"/>
  <c r="BI132" i="4"/>
  <c r="BH132" i="4"/>
  <c r="BG132" i="4"/>
  <c r="BE132" i="4"/>
  <c r="T132" i="4"/>
  <c r="R132" i="4"/>
  <c r="P132" i="4"/>
  <c r="BI129" i="4"/>
  <c r="BH129" i="4"/>
  <c r="BG129" i="4"/>
  <c r="BE129" i="4"/>
  <c r="T129" i="4"/>
  <c r="R129" i="4"/>
  <c r="P129" i="4"/>
  <c r="J122" i="4"/>
  <c r="F122" i="4"/>
  <c r="F120" i="4"/>
  <c r="E118" i="4"/>
  <c r="J93" i="4"/>
  <c r="F93" i="4"/>
  <c r="F91" i="4"/>
  <c r="E89" i="4"/>
  <c r="J26" i="4"/>
  <c r="E26" i="4"/>
  <c r="J94" i="4" s="1"/>
  <c r="J25" i="4"/>
  <c r="J20" i="4"/>
  <c r="E20" i="4"/>
  <c r="F123" i="4" s="1"/>
  <c r="J19" i="4"/>
  <c r="J14" i="4"/>
  <c r="J120" i="4"/>
  <c r="E7" i="4"/>
  <c r="E114" i="4"/>
  <c r="J39" i="3"/>
  <c r="J38" i="3"/>
  <c r="AY98" i="1"/>
  <c r="J37" i="3"/>
  <c r="AX98" i="1" s="1"/>
  <c r="BI239" i="3"/>
  <c r="BH239" i="3"/>
  <c r="BG239" i="3"/>
  <c r="BE239" i="3"/>
  <c r="T239" i="3"/>
  <c r="T238" i="3"/>
  <c r="R239" i="3"/>
  <c r="R238" i="3"/>
  <c r="P239" i="3"/>
  <c r="P238" i="3"/>
  <c r="BI236" i="3"/>
  <c r="BH236" i="3"/>
  <c r="BG236" i="3"/>
  <c r="BE236" i="3"/>
  <c r="T236" i="3"/>
  <c r="R236" i="3"/>
  <c r="P236" i="3"/>
  <c r="BI234" i="3"/>
  <c r="BH234" i="3"/>
  <c r="BG234" i="3"/>
  <c r="BE234" i="3"/>
  <c r="T234" i="3"/>
  <c r="R234" i="3"/>
  <c r="P234" i="3"/>
  <c r="BI231" i="3"/>
  <c r="BH231" i="3"/>
  <c r="BG231" i="3"/>
  <c r="BE231" i="3"/>
  <c r="T231" i="3"/>
  <c r="R231" i="3"/>
  <c r="P231" i="3"/>
  <c r="BI229" i="3"/>
  <c r="BH229" i="3"/>
  <c r="BG229" i="3"/>
  <c r="BE229" i="3"/>
  <c r="T229" i="3"/>
  <c r="R229" i="3"/>
  <c r="P229" i="3"/>
  <c r="BI227" i="3"/>
  <c r="BH227" i="3"/>
  <c r="BG227" i="3"/>
  <c r="BE227" i="3"/>
  <c r="T227" i="3"/>
  <c r="R227" i="3"/>
  <c r="P227" i="3"/>
  <c r="BI225" i="3"/>
  <c r="BH225" i="3"/>
  <c r="BG225" i="3"/>
  <c r="BE225" i="3"/>
  <c r="T225" i="3"/>
  <c r="R225" i="3"/>
  <c r="P225" i="3"/>
  <c r="BI223" i="3"/>
  <c r="BH223" i="3"/>
  <c r="BG223" i="3"/>
  <c r="BE223" i="3"/>
  <c r="T223" i="3"/>
  <c r="R223" i="3"/>
  <c r="P223" i="3"/>
  <c r="BI221" i="3"/>
  <c r="BH221" i="3"/>
  <c r="BG221" i="3"/>
  <c r="BE221" i="3"/>
  <c r="T221" i="3"/>
  <c r="R221" i="3"/>
  <c r="P221" i="3"/>
  <c r="BI219" i="3"/>
  <c r="BH219" i="3"/>
  <c r="BG219" i="3"/>
  <c r="BE219" i="3"/>
  <c r="T219" i="3"/>
  <c r="R219" i="3"/>
  <c r="P219" i="3"/>
  <c r="BI216" i="3"/>
  <c r="BH216" i="3"/>
  <c r="BG216" i="3"/>
  <c r="BE216" i="3"/>
  <c r="T216" i="3"/>
  <c r="R216" i="3"/>
  <c r="P216" i="3"/>
  <c r="BI214" i="3"/>
  <c r="BH214" i="3"/>
  <c r="BG214" i="3"/>
  <c r="BE214" i="3"/>
  <c r="T214" i="3"/>
  <c r="R214" i="3"/>
  <c r="P214" i="3"/>
  <c r="BI212" i="3"/>
  <c r="BH212" i="3"/>
  <c r="BG212" i="3"/>
  <c r="BE212" i="3"/>
  <c r="T212" i="3"/>
  <c r="R212" i="3"/>
  <c r="P212" i="3"/>
  <c r="BI210" i="3"/>
  <c r="BH210" i="3"/>
  <c r="BG210" i="3"/>
  <c r="BE210" i="3"/>
  <c r="T210" i="3"/>
  <c r="R210" i="3"/>
  <c r="P210" i="3"/>
  <c r="BI208" i="3"/>
  <c r="BH208" i="3"/>
  <c r="BG208" i="3"/>
  <c r="BE208" i="3"/>
  <c r="T208" i="3"/>
  <c r="R208" i="3"/>
  <c r="P208" i="3"/>
  <c r="BI206" i="3"/>
  <c r="BH206" i="3"/>
  <c r="BG206" i="3"/>
  <c r="BE206" i="3"/>
  <c r="T206" i="3"/>
  <c r="R206" i="3"/>
  <c r="P206" i="3"/>
  <c r="BI204" i="3"/>
  <c r="BH204" i="3"/>
  <c r="BG204" i="3"/>
  <c r="BE204" i="3"/>
  <c r="T204" i="3"/>
  <c r="R204" i="3"/>
  <c r="P204" i="3"/>
  <c r="BI202" i="3"/>
  <c r="BH202" i="3"/>
  <c r="BG202" i="3"/>
  <c r="BE202" i="3"/>
  <c r="T202" i="3"/>
  <c r="R202" i="3"/>
  <c r="P202" i="3"/>
  <c r="BI200" i="3"/>
  <c r="BH200" i="3"/>
  <c r="BG200" i="3"/>
  <c r="BE200" i="3"/>
  <c r="T200" i="3"/>
  <c r="R200" i="3"/>
  <c r="P200" i="3"/>
  <c r="BI198" i="3"/>
  <c r="BH198" i="3"/>
  <c r="BG198" i="3"/>
  <c r="BE198" i="3"/>
  <c r="T198" i="3"/>
  <c r="R198" i="3"/>
  <c r="P198" i="3"/>
  <c r="BI196" i="3"/>
  <c r="BH196" i="3"/>
  <c r="BG196" i="3"/>
  <c r="BE196" i="3"/>
  <c r="T196" i="3"/>
  <c r="R196" i="3"/>
  <c r="P196" i="3"/>
  <c r="BI193" i="3"/>
  <c r="BH193" i="3"/>
  <c r="BG193" i="3"/>
  <c r="BE193" i="3"/>
  <c r="T193" i="3"/>
  <c r="R193" i="3"/>
  <c r="P193" i="3"/>
  <c r="BI191" i="3"/>
  <c r="BH191" i="3"/>
  <c r="BG191" i="3"/>
  <c r="BE191" i="3"/>
  <c r="T191" i="3"/>
  <c r="R191" i="3"/>
  <c r="P191" i="3"/>
  <c r="BI188" i="3"/>
  <c r="BH188" i="3"/>
  <c r="BG188" i="3"/>
  <c r="BE188" i="3"/>
  <c r="T188" i="3"/>
  <c r="R188" i="3"/>
  <c r="P188" i="3"/>
  <c r="BI186" i="3"/>
  <c r="BH186" i="3"/>
  <c r="BG186" i="3"/>
  <c r="BE186" i="3"/>
  <c r="T186" i="3"/>
  <c r="R186" i="3"/>
  <c r="P186" i="3"/>
  <c r="BI184" i="3"/>
  <c r="BH184" i="3"/>
  <c r="BG184" i="3"/>
  <c r="BE184" i="3"/>
  <c r="T184" i="3"/>
  <c r="R184" i="3"/>
  <c r="P184" i="3"/>
  <c r="BI182" i="3"/>
  <c r="BH182" i="3"/>
  <c r="BG182" i="3"/>
  <c r="BE182" i="3"/>
  <c r="T182" i="3"/>
  <c r="R182" i="3"/>
  <c r="P182" i="3"/>
  <c r="BI180" i="3"/>
  <c r="BH180" i="3"/>
  <c r="BG180" i="3"/>
  <c r="BE180" i="3"/>
  <c r="T180" i="3"/>
  <c r="R180" i="3"/>
  <c r="P180" i="3"/>
  <c r="BI178" i="3"/>
  <c r="BH178" i="3"/>
  <c r="BG178" i="3"/>
  <c r="BE178" i="3"/>
  <c r="T178" i="3"/>
  <c r="R178" i="3"/>
  <c r="P178" i="3"/>
  <c r="BI176" i="3"/>
  <c r="BH176" i="3"/>
  <c r="BG176" i="3"/>
  <c r="BE176" i="3"/>
  <c r="T176" i="3"/>
  <c r="R176" i="3"/>
  <c r="P176" i="3"/>
  <c r="BI174" i="3"/>
  <c r="BH174" i="3"/>
  <c r="BG174" i="3"/>
  <c r="BE174" i="3"/>
  <c r="T174" i="3"/>
  <c r="R174" i="3"/>
  <c r="P174" i="3"/>
  <c r="BI172" i="3"/>
  <c r="BH172" i="3"/>
  <c r="BG172" i="3"/>
  <c r="BE172" i="3"/>
  <c r="T172" i="3"/>
  <c r="R172" i="3"/>
  <c r="P172" i="3"/>
  <c r="BI169" i="3"/>
  <c r="BH169" i="3"/>
  <c r="BG169" i="3"/>
  <c r="BE169" i="3"/>
  <c r="T169" i="3"/>
  <c r="R169" i="3"/>
  <c r="P169" i="3"/>
  <c r="BI167" i="3"/>
  <c r="BH167" i="3"/>
  <c r="BG167" i="3"/>
  <c r="BE167" i="3"/>
  <c r="T167" i="3"/>
  <c r="R167" i="3"/>
  <c r="P167" i="3"/>
  <c r="BI165" i="3"/>
  <c r="BH165" i="3"/>
  <c r="BG165" i="3"/>
  <c r="BE165" i="3"/>
  <c r="T165" i="3"/>
  <c r="R165" i="3"/>
  <c r="P165" i="3"/>
  <c r="BI162" i="3"/>
  <c r="BH162" i="3"/>
  <c r="BG162" i="3"/>
  <c r="BE162" i="3"/>
  <c r="T162" i="3"/>
  <c r="R162" i="3"/>
  <c r="P162" i="3"/>
  <c r="BI160" i="3"/>
  <c r="BH160" i="3"/>
  <c r="BG160" i="3"/>
  <c r="BE160" i="3"/>
  <c r="T160" i="3"/>
  <c r="R160" i="3"/>
  <c r="P160" i="3"/>
  <c r="BI158" i="3"/>
  <c r="BH158" i="3"/>
  <c r="BG158" i="3"/>
  <c r="BE158" i="3"/>
  <c r="T158" i="3"/>
  <c r="R158" i="3"/>
  <c r="P158" i="3"/>
  <c r="BI155" i="3"/>
  <c r="BH155" i="3"/>
  <c r="BG155" i="3"/>
  <c r="BE155" i="3"/>
  <c r="T155" i="3"/>
  <c r="R155" i="3"/>
  <c r="P155" i="3"/>
  <c r="BI153" i="3"/>
  <c r="BH153" i="3"/>
  <c r="BG153" i="3"/>
  <c r="BE153" i="3"/>
  <c r="T153" i="3"/>
  <c r="R153" i="3"/>
  <c r="P153" i="3"/>
  <c r="BI151" i="3"/>
  <c r="BH151" i="3"/>
  <c r="BG151" i="3"/>
  <c r="BE151" i="3"/>
  <c r="T151" i="3"/>
  <c r="R151" i="3"/>
  <c r="P151" i="3"/>
  <c r="BI149" i="3"/>
  <c r="BH149" i="3"/>
  <c r="BG149" i="3"/>
  <c r="BE149" i="3"/>
  <c r="T149" i="3"/>
  <c r="R149" i="3"/>
  <c r="P149" i="3"/>
  <c r="BI147" i="3"/>
  <c r="BH147" i="3"/>
  <c r="BG147" i="3"/>
  <c r="BE147" i="3"/>
  <c r="T147" i="3"/>
  <c r="R147" i="3"/>
  <c r="P147" i="3"/>
  <c r="BI146" i="3"/>
  <c r="BH146" i="3"/>
  <c r="BG146" i="3"/>
  <c r="BE146" i="3"/>
  <c r="T146" i="3"/>
  <c r="R146" i="3"/>
  <c r="P146" i="3"/>
  <c r="BI144" i="3"/>
  <c r="BH144" i="3"/>
  <c r="BG144" i="3"/>
  <c r="BE144" i="3"/>
  <c r="T144" i="3"/>
  <c r="R144" i="3"/>
  <c r="P144" i="3"/>
  <c r="BI142" i="3"/>
  <c r="BH142" i="3"/>
  <c r="BG142" i="3"/>
  <c r="BE142" i="3"/>
  <c r="T142" i="3"/>
  <c r="R142" i="3"/>
  <c r="P142" i="3"/>
  <c r="BI139" i="3"/>
  <c r="BH139" i="3"/>
  <c r="BG139" i="3"/>
  <c r="BE139" i="3"/>
  <c r="T139" i="3"/>
  <c r="R139" i="3"/>
  <c r="P139" i="3"/>
  <c r="BI137" i="3"/>
  <c r="BH137" i="3"/>
  <c r="BG137" i="3"/>
  <c r="BE137" i="3"/>
  <c r="T137" i="3"/>
  <c r="R137" i="3"/>
  <c r="P137" i="3"/>
  <c r="BI135" i="3"/>
  <c r="BH135" i="3"/>
  <c r="BG135" i="3"/>
  <c r="BE135" i="3"/>
  <c r="T135" i="3"/>
  <c r="R135" i="3"/>
  <c r="P135" i="3"/>
  <c r="J128" i="3"/>
  <c r="F128" i="3"/>
  <c r="F126" i="3"/>
  <c r="E124" i="3"/>
  <c r="J93" i="3"/>
  <c r="F93" i="3"/>
  <c r="F91" i="3"/>
  <c r="E89" i="3"/>
  <c r="J26" i="3"/>
  <c r="E26" i="3"/>
  <c r="J129" i="3" s="1"/>
  <c r="J25" i="3"/>
  <c r="J20" i="3"/>
  <c r="E20" i="3"/>
  <c r="F94" i="3" s="1"/>
  <c r="J19" i="3"/>
  <c r="J14" i="3"/>
  <c r="J126" i="3" s="1"/>
  <c r="E7" i="3"/>
  <c r="E120" i="3"/>
  <c r="J39" i="2"/>
  <c r="J38" i="2"/>
  <c r="AY96" i="1" s="1"/>
  <c r="J37" i="2"/>
  <c r="AX96" i="1"/>
  <c r="BI133" i="2"/>
  <c r="BH133" i="2"/>
  <c r="BG133" i="2"/>
  <c r="BE133" i="2"/>
  <c r="T133" i="2"/>
  <c r="R133" i="2"/>
  <c r="P133" i="2"/>
  <c r="BI131" i="2"/>
  <c r="BH131" i="2"/>
  <c r="BG131" i="2"/>
  <c r="BE131" i="2"/>
  <c r="T131" i="2"/>
  <c r="R131" i="2"/>
  <c r="P131" i="2"/>
  <c r="BI129" i="2"/>
  <c r="BH129" i="2"/>
  <c r="BG129" i="2"/>
  <c r="BE129" i="2"/>
  <c r="T129" i="2"/>
  <c r="R129" i="2"/>
  <c r="P129" i="2"/>
  <c r="BI127" i="2"/>
  <c r="BH127" i="2"/>
  <c r="BG127" i="2"/>
  <c r="BE127" i="2"/>
  <c r="T127" i="2"/>
  <c r="R127" i="2"/>
  <c r="P127" i="2"/>
  <c r="BI125" i="2"/>
  <c r="BH125" i="2"/>
  <c r="BG125" i="2"/>
  <c r="BE125" i="2"/>
  <c r="T125" i="2"/>
  <c r="R125" i="2"/>
  <c r="P125" i="2"/>
  <c r="J118" i="2"/>
  <c r="F118" i="2"/>
  <c r="F116" i="2"/>
  <c r="E114" i="2"/>
  <c r="J93" i="2"/>
  <c r="F93" i="2"/>
  <c r="F91" i="2"/>
  <c r="E89" i="2"/>
  <c r="J26" i="2"/>
  <c r="E26" i="2"/>
  <c r="J119" i="2" s="1"/>
  <c r="J25" i="2"/>
  <c r="J20" i="2"/>
  <c r="E20" i="2"/>
  <c r="F119" i="2" s="1"/>
  <c r="J19" i="2"/>
  <c r="J14" i="2"/>
  <c r="J116" i="2"/>
  <c r="E7" i="2"/>
  <c r="E110" i="2"/>
  <c r="L90" i="1"/>
  <c r="AM90" i="1"/>
  <c r="AM89" i="1"/>
  <c r="L89" i="1"/>
  <c r="AM87" i="1"/>
  <c r="L87" i="1"/>
  <c r="L85" i="1"/>
  <c r="L84" i="1"/>
  <c r="BK133" i="2"/>
  <c r="BK131" i="2"/>
  <c r="J129" i="2"/>
  <c r="BK127" i="2"/>
  <c r="BK236" i="3"/>
  <c r="J227" i="3"/>
  <c r="J208" i="3"/>
  <c r="J191" i="3"/>
  <c r="BK158" i="3"/>
  <c r="J144" i="3"/>
  <c r="BK221" i="3"/>
  <c r="J214" i="3"/>
  <c r="J204" i="3"/>
  <c r="BK198" i="3"/>
  <c r="BK186" i="3"/>
  <c r="BK176" i="3"/>
  <c r="BK162" i="3"/>
  <c r="J155" i="3"/>
  <c r="BK149" i="3"/>
  <c r="BK144" i="3"/>
  <c r="J234" i="3"/>
  <c r="BK212" i="3"/>
  <c r="J202" i="3"/>
  <c r="BK196" i="3"/>
  <c r="BK174" i="3"/>
  <c r="J167" i="3"/>
  <c r="J147" i="3"/>
  <c r="BK139" i="3"/>
  <c r="J239" i="3"/>
  <c r="BK234" i="3"/>
  <c r="BK223" i="3"/>
  <c r="J216" i="3"/>
  <c r="J198" i="3"/>
  <c r="BK191" i="3"/>
  <c r="J178" i="3"/>
  <c r="J174" i="3"/>
  <c r="J162" i="3"/>
  <c r="J158" i="3"/>
  <c r="J203" i="4"/>
  <c r="BK194" i="4"/>
  <c r="J188" i="4"/>
  <c r="BK183" i="4"/>
  <c r="BK169" i="4"/>
  <c r="J163" i="4"/>
  <c r="BK156" i="4"/>
  <c r="BK145" i="4"/>
  <c r="BK201" i="4"/>
  <c r="BK188" i="4"/>
  <c r="BK176" i="4"/>
  <c r="BK166" i="4"/>
  <c r="BK161" i="4"/>
  <c r="J148" i="4"/>
  <c r="J186" i="4"/>
  <c r="BK174" i="4"/>
  <c r="J154" i="4"/>
  <c r="BK148" i="4"/>
  <c r="BK138" i="4"/>
  <c r="BK129" i="4"/>
  <c r="BK132" i="4"/>
  <c r="AS97" i="1"/>
  <c r="BK129" i="2"/>
  <c r="BK125" i="2"/>
  <c r="J231" i="3"/>
  <c r="J225" i="3"/>
  <c r="BK200" i="3"/>
  <c r="BK184" i="3"/>
  <c r="J180" i="3"/>
  <c r="J151" i="3"/>
  <c r="BK227" i="3"/>
  <c r="BK216" i="3"/>
  <c r="BK208" i="3"/>
  <c r="BK202" i="3"/>
  <c r="BK193" i="3"/>
  <c r="BK182" i="3"/>
  <c r="BK167" i="3"/>
  <c r="BK153" i="3"/>
  <c r="BK147" i="3"/>
  <c r="J139" i="3"/>
  <c r="BK239" i="3"/>
  <c r="J223" i="3"/>
  <c r="J200" i="3"/>
  <c r="BK178" i="3"/>
  <c r="J169" i="3"/>
  <c r="J149" i="3"/>
  <c r="BK142" i="3"/>
  <c r="J135" i="3"/>
  <c r="BK229" i="3"/>
  <c r="BK219" i="3"/>
  <c r="BK210" i="3"/>
  <c r="J193" i="3"/>
  <c r="J184" i="3"/>
  <c r="J165" i="3"/>
  <c r="BK160" i="3"/>
  <c r="J142" i="3"/>
  <c r="BK205" i="4"/>
  <c r="J197" i="4"/>
  <c r="BK186" i="4"/>
  <c r="J174" i="4"/>
  <c r="J166" i="4"/>
  <c r="J162" i="4"/>
  <c r="BK154" i="4"/>
  <c r="BK141" i="4"/>
  <c r="BK203" i="4"/>
  <c r="J178" i="4"/>
  <c r="J169" i="4"/>
  <c r="BK162" i="4"/>
  <c r="J150" i="4"/>
  <c r="J141" i="4"/>
  <c r="J201" i="4"/>
  <c r="BK199" i="4"/>
  <c r="BK192" i="4"/>
  <c r="J176" i="4"/>
  <c r="J161" i="4"/>
  <c r="J152" i="4"/>
  <c r="J145" i="4"/>
  <c r="J135" i="4"/>
  <c r="BK135" i="4"/>
  <c r="J125" i="2"/>
  <c r="J133" i="2"/>
  <c r="J131" i="2"/>
  <c r="J127" i="2"/>
  <c r="AS95" i="1"/>
  <c r="J229" i="3"/>
  <c r="J210" i="3"/>
  <c r="J206" i="3"/>
  <c r="J182" i="3"/>
  <c r="BK155" i="3"/>
  <c r="BK137" i="3"/>
  <c r="J219" i="3"/>
  <c r="J212" i="3"/>
  <c r="BK206" i="3"/>
  <c r="BK188" i="3"/>
  <c r="BK180" i="3"/>
  <c r="BK169" i="3"/>
  <c r="J160" i="3"/>
  <c r="BK151" i="3"/>
  <c r="BK146" i="3"/>
  <c r="BK135" i="3"/>
  <c r="BK231" i="3"/>
  <c r="BK204" i="3"/>
  <c r="J188" i="3"/>
  <c r="J172" i="3"/>
  <c r="BK165" i="3"/>
  <c r="J146" i="3"/>
  <c r="J137" i="3"/>
  <c r="J236" i="3"/>
  <c r="BK225" i="3"/>
  <c r="J221" i="3"/>
  <c r="BK214" i="3"/>
  <c r="J196" i="3"/>
  <c r="J186" i="3"/>
  <c r="J176" i="3"/>
  <c r="BK172" i="3"/>
  <c r="J153" i="3"/>
  <c r="BK208" i="4"/>
  <c r="J199" i="4"/>
  <c r="J192" i="4"/>
  <c r="BK180" i="4"/>
  <c r="BK171" i="4"/>
  <c r="BK164" i="4"/>
  <c r="BK158" i="4"/>
  <c r="BK152" i="4"/>
  <c r="J208" i="4"/>
  <c r="BK197" i="4"/>
  <c r="J180" i="4"/>
  <c r="J171" i="4"/>
  <c r="BK163" i="4"/>
  <c r="J158" i="4"/>
  <c r="J143" i="4"/>
  <c r="J205" i="4"/>
  <c r="J194" i="4"/>
  <c r="J183" i="4"/>
  <c r="BK178" i="4"/>
  <c r="J164" i="4"/>
  <c r="J156" i="4"/>
  <c r="BK150" i="4"/>
  <c r="BK143" i="4"/>
  <c r="J132" i="4"/>
  <c r="J138" i="4"/>
  <c r="J129" i="4"/>
  <c r="R124" i="2" l="1"/>
  <c r="R123" i="2"/>
  <c r="R122" i="2"/>
  <c r="BK134" i="3"/>
  <c r="J134" i="3" s="1"/>
  <c r="J100" i="3" s="1"/>
  <c r="R134" i="3"/>
  <c r="R133" i="3" s="1"/>
  <c r="R132" i="3" s="1"/>
  <c r="P141" i="3"/>
  <c r="BK157" i="3"/>
  <c r="J157" i="3"/>
  <c r="J102" i="3"/>
  <c r="T157" i="3"/>
  <c r="BK171" i="3"/>
  <c r="J171" i="3"/>
  <c r="J104" i="3"/>
  <c r="T171" i="3"/>
  <c r="BK195" i="3"/>
  <c r="J195" i="3"/>
  <c r="J106" i="3"/>
  <c r="T195" i="3"/>
  <c r="R209" i="3"/>
  <c r="R218" i="3"/>
  <c r="BK128" i="4"/>
  <c r="J128" i="4"/>
  <c r="J100" i="4" s="1"/>
  <c r="T128" i="4"/>
  <c r="R168" i="4"/>
  <c r="P191" i="4"/>
  <c r="P190" i="4"/>
  <c r="BK124" i="2"/>
  <c r="J124" i="2"/>
  <c r="J100" i="2" s="1"/>
  <c r="T124" i="2"/>
  <c r="T123" i="2"/>
  <c r="T122" i="2"/>
  <c r="BK141" i="3"/>
  <c r="J141" i="3" s="1"/>
  <c r="J101" i="3" s="1"/>
  <c r="T141" i="3"/>
  <c r="R157" i="3"/>
  <c r="P164" i="3"/>
  <c r="R164" i="3"/>
  <c r="P171" i="3"/>
  <c r="P190" i="3"/>
  <c r="T190" i="3"/>
  <c r="R195" i="3"/>
  <c r="BK209" i="3"/>
  <c r="J209" i="3" s="1"/>
  <c r="J107" i="3" s="1"/>
  <c r="T209" i="3"/>
  <c r="P218" i="3"/>
  <c r="T218" i="3"/>
  <c r="BK233" i="3"/>
  <c r="J233" i="3"/>
  <c r="J109" i="3"/>
  <c r="P233" i="3"/>
  <c r="R233" i="3"/>
  <c r="T233" i="3"/>
  <c r="R128" i="4"/>
  <c r="P168" i="4"/>
  <c r="BK182" i="4"/>
  <c r="J182" i="4"/>
  <c r="J102" i="4"/>
  <c r="P182" i="4"/>
  <c r="T182" i="4"/>
  <c r="R191" i="4"/>
  <c r="R190" i="4"/>
  <c r="P124" i="2"/>
  <c r="P123" i="2" s="1"/>
  <c r="P122" i="2" s="1"/>
  <c r="AU96" i="1" s="1"/>
  <c r="AU95" i="1" s="1"/>
  <c r="P134" i="3"/>
  <c r="T134" i="3"/>
  <c r="R141" i="3"/>
  <c r="P157" i="3"/>
  <c r="BK164" i="3"/>
  <c r="J164" i="3"/>
  <c r="J103" i="3"/>
  <c r="T164" i="3"/>
  <c r="R171" i="3"/>
  <c r="BK190" i="3"/>
  <c r="J190" i="3"/>
  <c r="J105" i="3" s="1"/>
  <c r="R190" i="3"/>
  <c r="P195" i="3"/>
  <c r="P209" i="3"/>
  <c r="BK218" i="3"/>
  <c r="J218" i="3"/>
  <c r="J108" i="3"/>
  <c r="P128" i="4"/>
  <c r="P127" i="4"/>
  <c r="P126" i="4"/>
  <c r="AU99" i="1"/>
  <c r="BK168" i="4"/>
  <c r="J168" i="4" s="1"/>
  <c r="J101" i="4" s="1"/>
  <c r="T168" i="4"/>
  <c r="R182" i="4"/>
  <c r="BK191" i="4"/>
  <c r="J191" i="4"/>
  <c r="J104" i="4"/>
  <c r="T191" i="4"/>
  <c r="T190" i="4" s="1"/>
  <c r="BK238" i="3"/>
  <c r="J238" i="3"/>
  <c r="J110" i="3"/>
  <c r="E85" i="4"/>
  <c r="F94" i="4"/>
  <c r="J123" i="4"/>
  <c r="J91" i="4"/>
  <c r="BF129" i="4"/>
  <c r="BF132" i="4"/>
  <c r="BF135" i="4"/>
  <c r="BF152" i="4"/>
  <c r="BF156" i="4"/>
  <c r="BF161" i="4"/>
  <c r="BF164" i="4"/>
  <c r="BF169" i="4"/>
  <c r="BF186" i="4"/>
  <c r="BF194" i="4"/>
  <c r="BF141" i="4"/>
  <c r="BF145" i="4"/>
  <c r="BF148" i="4"/>
  <c r="BF150" i="4"/>
  <c r="BF154" i="4"/>
  <c r="BF158" i="4"/>
  <c r="BF163" i="4"/>
  <c r="BF178" i="4"/>
  <c r="BF180" i="4"/>
  <c r="BF183" i="4"/>
  <c r="BF192" i="4"/>
  <c r="BF197" i="4"/>
  <c r="BF201" i="4"/>
  <c r="BF205" i="4"/>
  <c r="BF138" i="4"/>
  <c r="BF143" i="4"/>
  <c r="BF162" i="4"/>
  <c r="BF166" i="4"/>
  <c r="BF171" i="4"/>
  <c r="BF174" i="4"/>
  <c r="BF176" i="4"/>
  <c r="BF188" i="4"/>
  <c r="BF199" i="4"/>
  <c r="BF203" i="4"/>
  <c r="BF208" i="4"/>
  <c r="J91" i="3"/>
  <c r="J94" i="3"/>
  <c r="F129" i="3"/>
  <c r="BF139" i="3"/>
  <c r="BF142" i="3"/>
  <c r="BF147" i="3"/>
  <c r="BF149" i="3"/>
  <c r="BF155" i="3"/>
  <c r="BF162" i="3"/>
  <c r="BF167" i="3"/>
  <c r="BF172" i="3"/>
  <c r="BF176" i="3"/>
  <c r="BF178" i="3"/>
  <c r="BF191" i="3"/>
  <c r="BF193" i="3"/>
  <c r="BF196" i="3"/>
  <c r="BF204" i="3"/>
  <c r="BF212" i="3"/>
  <c r="BF214" i="3"/>
  <c r="BF223" i="3"/>
  <c r="BF144" i="3"/>
  <c r="BF146" i="3"/>
  <c r="BF165" i="3"/>
  <c r="BF169" i="3"/>
  <c r="BF174" i="3"/>
  <c r="BF198" i="3"/>
  <c r="BF200" i="3"/>
  <c r="BF202" i="3"/>
  <c r="BF208" i="3"/>
  <c r="BF210" i="3"/>
  <c r="BF221" i="3"/>
  <c r="BF225" i="3"/>
  <c r="BF234" i="3"/>
  <c r="BF236" i="3"/>
  <c r="BF137" i="3"/>
  <c r="BF151" i="3"/>
  <c r="BF160" i="3"/>
  <c r="BF206" i="3"/>
  <c r="BF216" i="3"/>
  <c r="BF219" i="3"/>
  <c r="BF227" i="3"/>
  <c r="BF229" i="3"/>
  <c r="BF239" i="3"/>
  <c r="E85" i="3"/>
  <c r="BF135" i="3"/>
  <c r="BF153" i="3"/>
  <c r="BF158" i="3"/>
  <c r="BF180" i="3"/>
  <c r="BF182" i="3"/>
  <c r="BF184" i="3"/>
  <c r="BF186" i="3"/>
  <c r="BF188" i="3"/>
  <c r="BF231" i="3"/>
  <c r="E85" i="2"/>
  <c r="J91" i="2"/>
  <c r="F94" i="2"/>
  <c r="J94" i="2"/>
  <c r="BF125" i="2"/>
  <c r="BF127" i="2"/>
  <c r="BF129" i="2"/>
  <c r="BF131" i="2"/>
  <c r="BF133" i="2"/>
  <c r="F38" i="2"/>
  <c r="BC96" i="1" s="1"/>
  <c r="BC95" i="1" s="1"/>
  <c r="AY95" i="1" s="1"/>
  <c r="F38" i="3"/>
  <c r="BC98" i="1"/>
  <c r="J35" i="4"/>
  <c r="AV99" i="1" s="1"/>
  <c r="F35" i="2"/>
  <c r="AZ96" i="1" s="1"/>
  <c r="AZ95" i="1" s="1"/>
  <c r="AV95" i="1" s="1"/>
  <c r="F37" i="2"/>
  <c r="BB96" i="1" s="1"/>
  <c r="BB95" i="1" s="1"/>
  <c r="AX95" i="1" s="1"/>
  <c r="F35" i="3"/>
  <c r="AZ98" i="1" s="1"/>
  <c r="F37" i="3"/>
  <c r="BB98" i="1"/>
  <c r="F38" i="4"/>
  <c r="BC99" i="1" s="1"/>
  <c r="F39" i="2"/>
  <c r="BD96" i="1"/>
  <c r="BD95" i="1" s="1"/>
  <c r="AS94" i="1"/>
  <c r="F39" i="3"/>
  <c r="BD98" i="1" s="1"/>
  <c r="F39" i="4"/>
  <c r="BD99" i="1" s="1"/>
  <c r="F35" i="4"/>
  <c r="AZ99" i="1" s="1"/>
  <c r="J35" i="2"/>
  <c r="AV96" i="1"/>
  <c r="J35" i="3"/>
  <c r="AV98" i="1" s="1"/>
  <c r="F37" i="4"/>
  <c r="BB99" i="1" s="1"/>
  <c r="T133" i="3" l="1"/>
  <c r="T132" i="3"/>
  <c r="R127" i="4"/>
  <c r="R126" i="4"/>
  <c r="T127" i="4"/>
  <c r="T126" i="4"/>
  <c r="P133" i="3"/>
  <c r="P132" i="3" s="1"/>
  <c r="AU98" i="1" s="1"/>
  <c r="AU97" i="1" s="1"/>
  <c r="BK133" i="3"/>
  <c r="J133" i="3"/>
  <c r="J99" i="3"/>
  <c r="BK127" i="4"/>
  <c r="J127" i="4"/>
  <c r="J99" i="4"/>
  <c r="BK190" i="4"/>
  <c r="J190" i="4" s="1"/>
  <c r="J103" i="4" s="1"/>
  <c r="BK123" i="2"/>
  <c r="J123" i="2"/>
  <c r="J99" i="2" s="1"/>
  <c r="J36" i="2"/>
  <c r="AW96" i="1" s="1"/>
  <c r="AT96" i="1" s="1"/>
  <c r="BB97" i="1"/>
  <c r="AX97" i="1" s="1"/>
  <c r="BC97" i="1"/>
  <c r="AY97" i="1"/>
  <c r="AZ97" i="1"/>
  <c r="AV97" i="1"/>
  <c r="BD97" i="1"/>
  <c r="F36" i="4"/>
  <c r="BA99" i="1" s="1"/>
  <c r="F36" i="2"/>
  <c r="BA96" i="1"/>
  <c r="BA95" i="1"/>
  <c r="AW95" i="1"/>
  <c r="AT95" i="1"/>
  <c r="J36" i="3"/>
  <c r="AW98" i="1" s="1"/>
  <c r="AT98" i="1" s="1"/>
  <c r="F36" i="3"/>
  <c r="BA98" i="1"/>
  <c r="J36" i="4"/>
  <c r="AW99" i="1" s="1"/>
  <c r="AT99" i="1" s="1"/>
  <c r="BK122" i="2" l="1"/>
  <c r="J122" i="2"/>
  <c r="BK132" i="3"/>
  <c r="J132" i="3"/>
  <c r="BK126" i="4"/>
  <c r="J126" i="4"/>
  <c r="J98" i="4"/>
  <c r="AU94" i="1"/>
  <c r="J32" i="2"/>
  <c r="AG96" i="1"/>
  <c r="AG95" i="1" s="1"/>
  <c r="AN95" i="1" s="1"/>
  <c r="J32" i="3"/>
  <c r="AG98" i="1"/>
  <c r="BA97" i="1"/>
  <c r="AW97" i="1" s="1"/>
  <c r="AT97" i="1" s="1"/>
  <c r="BD94" i="1"/>
  <c r="W33" i="1"/>
  <c r="BC94" i="1"/>
  <c r="W32" i="1"/>
  <c r="BB94" i="1"/>
  <c r="W31" i="1"/>
  <c r="AZ94" i="1"/>
  <c r="W29" i="1"/>
  <c r="J41" i="3" l="1"/>
  <c r="J41" i="2"/>
  <c r="J98" i="2"/>
  <c r="J98" i="3"/>
  <c r="AN96" i="1"/>
  <c r="AN98" i="1"/>
  <c r="BA94" i="1"/>
  <c r="AW94" i="1" s="1"/>
  <c r="AK30" i="1" s="1"/>
  <c r="AY94" i="1"/>
  <c r="AV94" i="1"/>
  <c r="AK29" i="1" s="1"/>
  <c r="J32" i="4"/>
  <c r="AG99" i="1"/>
  <c r="AG97" i="1" s="1"/>
  <c r="AG94" i="1" s="1"/>
  <c r="AK26" i="1" s="1"/>
  <c r="AX94" i="1"/>
  <c r="J41" i="4" l="1"/>
  <c r="AK35" i="1"/>
  <c r="AN99" i="1"/>
  <c r="AN97" i="1"/>
  <c r="W30" i="1"/>
  <c r="AT94" i="1"/>
  <c r="AN94" i="1" l="1"/>
</calcChain>
</file>

<file path=xl/sharedStrings.xml><?xml version="1.0" encoding="utf-8"?>
<sst xmlns="http://schemas.openxmlformats.org/spreadsheetml/2006/main" count="2425" uniqueCount="590">
  <si>
    <t>Export Komplet</t>
  </si>
  <si>
    <t/>
  </si>
  <si>
    <t>2.0</t>
  </si>
  <si>
    <t>False</t>
  </si>
  <si>
    <t>{6705c33b-211c-419e-a749-e27dc907f3e3}</t>
  </si>
  <si>
    <t>&gt;&gt;  skryté sloupce  &lt;&lt;</t>
  </si>
  <si>
    <t>0,01</t>
  </si>
  <si>
    <t>21</t>
  </si>
  <si>
    <t>15</t>
  </si>
  <si>
    <t>REKAPITULACE STAVBY</t>
  </si>
  <si>
    <t>v ---  níže se nacházejí doplnkové a pomocné údaje k sestavám  --- v</t>
  </si>
  <si>
    <t>Návod na vyplnění</t>
  </si>
  <si>
    <t>0,001</t>
  </si>
  <si>
    <t>Kód:</t>
  </si>
  <si>
    <t>23-040</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</si>
  <si>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</si>
  <si>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</si>
  <si>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Havárie plynové kotelny, Domov Černovice - Lidmaň, Technický návrh výměny plynového kotle</t>
  </si>
  <si>
    <t>KSO:</t>
  </si>
  <si>
    <t>8019912</t>
  </si>
  <si>
    <t>CC-CZ:</t>
  </si>
  <si>
    <t>Místo:</t>
  </si>
  <si>
    <t>Černovice, areál Domova Černovice - Lidmaň</t>
  </si>
  <si>
    <t>Datum:</t>
  </si>
  <si>
    <t>28. 7. 2023</t>
  </si>
  <si>
    <t>Zadavatel:</t>
  </si>
  <si>
    <t>IČ:</t>
  </si>
  <si>
    <t>70890749</t>
  </si>
  <si>
    <t>Kraj Vysočina</t>
  </si>
  <si>
    <t>DIČ:</t>
  </si>
  <si>
    <t>CZ70890749</t>
  </si>
  <si>
    <t>Uchazeč:</t>
  </si>
  <si>
    <t>Vyplň údaj</t>
  </si>
  <si>
    <t>Projektant:</t>
  </si>
  <si>
    <t>28094026</t>
  </si>
  <si>
    <t>CZ28094026</t>
  </si>
  <si>
    <t>True</t>
  </si>
  <si>
    <t>Zpracovatel:</t>
  </si>
  <si>
    <t xml:space="preserve"> </t>
  </si>
  <si>
    <t>Poznámka:</t>
  </si>
  <si>
    <t>- U veškěrých dodávek a výrobků bude do ceny zahrnuta jejich montáž vč. dodávky potřebného kotvení, doplňkového materiálu, staveništní a mimo staveništní dopravy v případě že tyto činosti nejsou oceněny v samostatných položkách jednotlivých částí soupisu prací. U vybraných výrobků je nutné do ceny díla zahrnout zpracování dodavatelské případně výrobní dokumentace, dále výrobu prototypů, provádění baravného a materiálového vzorkování apod._x000D_
- Uchazeč o veřejnou zakázku je povinen při oceňování soutěžního SOUPISU PRACÍ ocenit veškeré položky uvedené v soupisech a provést kontrolu funkce aritmetických vzorců jednotlivých položkových SOUPISŮ ve vazbě na jednotlivé oddíly, rekapitulace a krycí listy._x000D_
- Kde není výslovně uvedeno, bude pracovní postup a technologie provádění stanovena oprávněnou osobou zhotovitele _x000D_
- Pro sestavení SOUPISU PRACÍ v podrobnostech vymezených vyhl. č. 169/2016Sb. byla použita v převážné míře cenová soustava ÚRS._x000D_
- V případě nejasností u některé z položek uváděných v supisu prací, kontaktuje uchazeč zadavatele._x000D_
- Vlastní položky, komplety, soubory a položky s vyšší cenou než dle ceníku jsou stanoveny na základě zkušeností projektanta z období 3 let a odpovídají situaci na trhu.</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</si>
  <si>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</si>
  <si>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</si>
  <si>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</si>
  <si>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</si>
  <si>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</si>
  <si>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</si>
  <si>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</si>
  <si>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</si>
  <si>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</si>
  <si>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</si>
  <si>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</si>
  <si>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</si>
  <si>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</si>
  <si>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</si>
  <si>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</si>
  <si>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</si>
  <si>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</si>
  <si>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</si>
  <si>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</si>
  <si>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</si>
  <si>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</si>
  <si>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</si>
  <si>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</si>
  <si>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</si>
  <si>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</si>
  <si>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</si>
  <si>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</si>
  <si>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</si>
  <si>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</si>
  <si>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</si>
  <si>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</si>
  <si>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</si>
  <si>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</si>
  <si>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</si>
  <si>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</si>
  <si>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</si>
  <si>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</si>
  <si>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</si>
  <si>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</si>
  <si>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</si>
  <si>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</si>
  <si>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</si>
  <si>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</si>
  <si>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</si>
  <si>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VRN</t>
  </si>
  <si>
    <t>Vedlejší a ostatní rozpočtové náklady</t>
  </si>
  <si>
    <t>VON</t>
  </si>
  <si>
    <t>1</t>
  </si>
  <si>
    <t>{40a38bde-671e-4354-8c25-f695532568a2}</t>
  </si>
  <si>
    <t>/</t>
  </si>
  <si>
    <t>Soupis</t>
  </si>
  <si>
    <t>2</t>
  </si>
  <si>
    <t>{8ca0644a-6b7a-4334-acbe-cf845de2d49d}</t>
  </si>
  <si>
    <t>SO-01</t>
  </si>
  <si>
    <t>Objekt kotelny</t>
  </si>
  <si>
    <t>STA</t>
  </si>
  <si>
    <t>{09fd1b43-de6d-4475-9632-0c9955ed7145}</t>
  </si>
  <si>
    <t>14A</t>
  </si>
  <si>
    <t>Zařízení pro vytápění staveb</t>
  </si>
  <si>
    <t>{37094e1f-d39e-4c46-a827-0c87555a94f6}</t>
  </si>
  <si>
    <t>14C</t>
  </si>
  <si>
    <t>Plynová zařízení</t>
  </si>
  <si>
    <t>{4be723f6-f2ab-419a-821d-b2b026ab5ae6}</t>
  </si>
  <si>
    <t>801 99 12</t>
  </si>
  <si>
    <t>KRYCÍ LIST SOUPISU PRACÍ</t>
  </si>
  <si>
    <t>Objekt:</t>
  </si>
  <si>
    <t>VRN - Vedlejší a ostatní rozpočtové náklady</t>
  </si>
  <si>
    <t>Soupis:</t>
  </si>
  <si>
    <t>- U veškěrých dodávek a výrobků bude do ceny zahrnuta jejich montáž vč. dodávky potřebného kotvení, doplňkového materiálu, staveništní a mimo staveništní dopravy v případě že tyto činosti nejsou oceněny v samostatných položkách jednotlivých částí soupisu prací. U vybraných výrobků je nutné do ceny díla zahrnout zpracování dodavatelské případně výrobní dokumentace, dále výrobu prototypů, provádění baravného a materiálového vzorkování apod. - Uchazeč o veřejnou zakázku je povinen při oceňování soutěžního SOUPISU PRACÍ ocenit veškeré položky uvedené v soupisech a provést kontrolu funkce aritmetických vzorců jednotlivých položkových SOUPISŮ ve vazbě na jednotlivé oddíly, rekapitulace a krycí listy. - Kde není výslovně uvedeno, bude pracovní postup a technologie provádění stanovena oprávněnou osobou zhotovitele  - V případě nejasností u některé z položek uváděných v supisu prací, kontaktuje uchazeč zadavatele. - Vlastní položky, komplety, soubory a položky s vyšší cenou než dle ceníku jsou stanoveny na základě zkušeností projektanta z období 3 let a odpovídají situaci na trhu. - Tento soupis prací je nedílnou součástí komplexního celkového soupisu na předmětnou akci. - Tento soupis prací řeší vedlejší a ostatní náklady dle vyhl. 169/2016Sb. §9 a 10 v tomto jediném společném soupisu pro všechny uváděné stavební a inženýrské objekty v zakázce.</t>
  </si>
  <si>
    <t>REKAPITULACE ČLENĚNÍ SOUPISU PRACÍ</t>
  </si>
  <si>
    <t>Kód dílu - Popis</t>
  </si>
  <si>
    <t>Cena celkem [CZK]</t>
  </si>
  <si>
    <t>Náklady ze soupisu prací</t>
  </si>
  <si>
    <t>-1</t>
  </si>
  <si>
    <t>OST - Ostatní</t>
  </si>
  <si>
    <t xml:space="preserve">    O02 - Vedlejší a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</si>
  <si>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</si>
  <si>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</si>
  <si>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</si>
  <si>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</si>
  <si>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</si>
  <si>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</si>
  <si>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</si>
  <si>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</si>
  <si>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</si>
  <si>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</si>
  <si>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</si>
  <si>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</si>
  <si>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</si>
  <si>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OST</t>
  </si>
  <si>
    <t>Ostatní</t>
  </si>
  <si>
    <t>4</t>
  </si>
  <si>
    <t>ROZPOCET</t>
  </si>
  <si>
    <t>O02</t>
  </si>
  <si>
    <t>Vedlejší a ostatní náklady</t>
  </si>
  <si>
    <t>K</t>
  </si>
  <si>
    <t>0100</t>
  </si>
  <si>
    <t>Zařízení staveniště</t>
  </si>
  <si>
    <t>kpl</t>
  </si>
  <si>
    <t>1240126341</t>
  </si>
  <si>
    <t>PP</t>
  </si>
  <si>
    <t>Veškeré náklady a činnosti související s vybudováním, provozem a likvidací staveniště v rozsahu vyžadujícím řádné provedení  díla.
Stavební zařízení pro sklad, hygienické zázemí a administrativní činnost stavby (stavební buňky dle potřeby stavby).
Zajištění připojení staveniště na elektrickou energii, vodu, odpad a odvodnění staveniště. 
Provádění každodenního hrubého úklidu staveniště a průběžné likvidace vznikajících odpadů oprávněnou osobou. 
Pravidelné čištění a úklid příjezdových a přístupových komunikací.
Oplocení staveniště (trvalé a dočasné). Ostraha staveniště. 
Uvedení ploch dotčených stavbou do původního stavu před realizací záměru.</t>
  </si>
  <si>
    <t>0101</t>
  </si>
  <si>
    <t>Bezpečnost a ochrana zdraví při práci (BOZP)</t>
  </si>
  <si>
    <t>1394522077</t>
  </si>
  <si>
    <t>Veškeré prvky zajišťující bezpečnost a ochranu zdraví při práci - dodávka, montáž, údržba, obnova a demontáž.
Povinnosti vyplývající z plánu BOZP vč. připomínek příslušných úřadů.
Opatření k zajištění bezpečného provozu v areálu a v objektu.</t>
  </si>
  <si>
    <t>3</t>
  </si>
  <si>
    <t>0401</t>
  </si>
  <si>
    <t>Projektová dokumentace skutečného provedení  po dokončení stavby</t>
  </si>
  <si>
    <t>-1773495778</t>
  </si>
  <si>
    <t>Projektová dokumentace skutečného provedení 3x tištěně a 1x elektronicky na CD</t>
  </si>
  <si>
    <t>0505</t>
  </si>
  <si>
    <t>Kompletace dokladové části stavby k předání a převzetí díla</t>
  </si>
  <si>
    <t>1047780156</t>
  </si>
  <si>
    <t>Doklady o vlastnostech materiálů, o provedených zkouškách a měření, o výchozích kontrolách provozuschopnosti,  o zaškolení obsluhy, revizní zprávy-bez závad, doklady o oprávnění k provádění prací, doklady o likvidaci odpadů, návody k obsluze, kopie záručních listů   - 3x tištěně a 1x  na CD nosiči</t>
  </si>
  <si>
    <t>5</t>
  </si>
  <si>
    <t>002-304</t>
  </si>
  <si>
    <t>Náklady spojené prováděním stavby uvnitř stávajícího objektu za provozu</t>
  </si>
  <si>
    <t>706622784</t>
  </si>
  <si>
    <t xml:space="preserve">Náklady spojené s prováděním stavby uvnitř stávajícícho objektu za stávajícícho provozu objektu vč. technologií. Omezení vlivu stavby - zakrytí konstrukcí a technologií (prach, hluk), zajištění konstrukcí a technologií proti poškození. Náklady na pravidelný úklid objektu, omezení manipulačních a stavebních ploch, další související omezující vlivy.
"BĚHEM REALIZACE JE TŘEBA POČÍTAT S MINIMALIZACÍ ODSTÁVKY PROVOZU KOTELNY"                                                                                                                                                             </t>
  </si>
  <si>
    <t>SO-01 - Objekt kotelny</t>
  </si>
  <si>
    <t>14A - Zařízení pro vytápění staveb</t>
  </si>
  <si>
    <t>- U veškěrých dodávek a výrobků bude do ceny zahrnuta jejich montáž vč. dodávky potřebného kotvení, doplňkového materiálu, staveništní a mimo staveništní dopravy v případě že tyto činosti nejsou oceněny v samostatných položkách jednotlivých částí soupisu prací. U vybraných výrobků je nutné do ceny díla zahrnout zpracování dodavatelské případně výrobní dokumentace, dále výrobu prototypů, provádění baravného a materiálového vzorkování apod. - Uchazeč o veřejnou zakázku je povinen při oceňování soutěžního SOUPISU PRACÍ ocenit veškeré položky uvedené v soupisech a provést kontrolu funkce aritmetických vzorců jednotlivých položkových SOUPISŮ ve vazbě na jednotlivé oddíly, rekapitulace a krycí listy. - Kde není výslovně uvedeno, bude pracovní postup a technologie provádění stanovena oprávněnou osobou zhotovitele  - Pro sestavení SOUPISU PRACÍ v podrobnostech vymezených vyhl. č. 169/2016Sb. byla použita v převážné míře cenová soustava ÚRS. - V rámci nabídkových cen nutno zohlednit max. možné odstávky technologií viz. průvodní zpráva. - V případě nejasností u některé z položek uváděných v supisu prací, kontaktuje uchazeč zadavatele. - Vlastní položky, komplety, soubory a položky s vyšší cenou než dle ceníku jsou stanoveny na základě zkušeností projektanta z období 3 let a odpovídají situaci na trhu. - Tento soupis prací je nedílnou součástí komplexního celkového soupisu na předmětnou akci. - Tato část soupisu prací vychází dle vyhlášky 169/2016 Sb. z následujících grafických a textových částí projektové dokumentace:  1.4A.1 TECHNICKÁ ZPRÁVA – ÚT 1.4A.2 PŮDORYS 1.NP – ÚT</t>
  </si>
  <si>
    <t>PSV - Práce a dodávky PSV</t>
  </si>
  <si>
    <t xml:space="preserve">    713 - Izolace tepelné</t>
  </si>
  <si>
    <t xml:space="preserve">    731 - Ústřední vytápění - kotelny</t>
  </si>
  <si>
    <t xml:space="preserve">    732 - Ústřední vytápění - strojovny</t>
  </si>
  <si>
    <t xml:space="preserve">    733 - Ústřední vytápění - rozvodné potrubí</t>
  </si>
  <si>
    <t xml:space="preserve">    734 - Ústřední vytápění - armatury</t>
  </si>
  <si>
    <t xml:space="preserve">    735 - Ústřední vytápění - otopná tělesa</t>
  </si>
  <si>
    <t xml:space="preserve">    739 - Ostatní</t>
  </si>
  <si>
    <t xml:space="preserve">    739-2 - Elektroinstalace</t>
  </si>
  <si>
    <t xml:space="preserve">    739-3 - Měření a regulace</t>
  </si>
  <si>
    <t xml:space="preserve">    739-4 - Zdravotně technické instalace</t>
  </si>
  <si>
    <t xml:space="preserve">    783 - Dokončovací práce - nátěry</t>
  </si>
  <si>
    <t>PSV</t>
  </si>
  <si>
    <t>Práce a dodávky PSV</t>
  </si>
  <si>
    <t>713</t>
  </si>
  <si>
    <t>Izolace tepelné</t>
  </si>
  <si>
    <t>713463214</t>
  </si>
  <si>
    <t>Montáž izolace tepelné potrubí potrubními pouzdry s Al fólií staženými Al páskou 1x D přes 150 mm</t>
  </si>
  <si>
    <t>m</t>
  </si>
  <si>
    <t>CS ÚRS 2023 01</t>
  </si>
  <si>
    <t>16</t>
  </si>
  <si>
    <t>-48203521</t>
  </si>
  <si>
    <t>Montáž izolace tepelné potrubí a ohybů tvarovkami nebo deskami potrubními pouzdry s povrchovou úpravou hliníkovou fólií (izolační materiál ve specifikaci) přelepenými samolepící hliníkovou páskou potrubí jednovrstvá D přes 150 mm</t>
  </si>
  <si>
    <t>M</t>
  </si>
  <si>
    <t>63154582</t>
  </si>
  <si>
    <t>pouzdro izolační potrubní z minerální vlny s Al fólií max. 250/100°C 133/40mm</t>
  </si>
  <si>
    <t>32</t>
  </si>
  <si>
    <t>213563067</t>
  </si>
  <si>
    <t>998713102</t>
  </si>
  <si>
    <t>Přesun hmot tonážní pro izolace tepelné v objektech v do 12 m</t>
  </si>
  <si>
    <t>t</t>
  </si>
  <si>
    <t>-130758098</t>
  </si>
  <si>
    <t>Přesun hmot pro izolace tepelné stanovený z hmotnosti přesunovaného materiálu vodorovná dopravní vzdálenost do 50 m v objektech výšky přes 6 m do 12 m</t>
  </si>
  <si>
    <t>731</t>
  </si>
  <si>
    <t>Ústřední vytápění - kotelny</t>
  </si>
  <si>
    <t>731vp_kom_001</t>
  </si>
  <si>
    <t>Montáž odkouření pro kondenzační kotel, průměru 250mm</t>
  </si>
  <si>
    <t>kus</t>
  </si>
  <si>
    <t>-1697594076</t>
  </si>
  <si>
    <t xml:space="preserve">přetlaková spalinová cesta těsná pro plyn i kondenzát
!!! Před vyvložkování stávajícího komínového průduchu je nutné vybourání stávajících nerezových vložek.
stížená montáž- lešení 
</t>
  </si>
  <si>
    <t>kom_001</t>
  </si>
  <si>
    <t>Nerezové systémové flexi odkouření DN250 - přetlak</t>
  </si>
  <si>
    <t>soubor</t>
  </si>
  <si>
    <t>604412257</t>
  </si>
  <si>
    <t xml:space="preserve">Nerezové systémové odkouření DN250
- spalinová cesta těsná pro přetlak, plyn i kondenzát
- délka odkouření 15m
- odkouření bude obsahovat min.:
KOUŘOVOD DN250 FLEXI S DOPOJENÍM DO KOTLE DN200
KOUŘOVOD DN250 ZATAŽEN DO STÁVAJÍCÍHO KOMÍNOVÉHO PRŮDUCHU
KOUŘOVOD V KOTELNĚ cca 3,5m
1x KOLENO DN250, 87°, 1x PŘECHOD DN200/250
DÉLKA SVISLÉ ČÁSTI KOMÍNA OD ZAÚSTĚNÍ cca 15,0m
1x T-KUS, 1x HLAVICE, 1x UKONČOVACÍ KRYT, 1x SPONA SW, 1x PŘECHODKA FLEXI/PEVNÁ, TRUBKA FLEXI 15m, 5x DISTANČNÍ OBJÍMKA, 1x PŘECHODKA PEVNÁ/FLEXI, 1x VYSTŘEĎOVACÍ KONZOLE PRO T-KUS DN 250, 1x Trubka 930mm SW DN 250 316L, 1x DISTANČNÍ OBJÍMKA DN 250 NEREZ, 2x OBJÍMKA SW DN 250, 2x TĚSNĚNÍ DN 250, 1x DYNKO S ODTOKEM SW DN 250
</t>
  </si>
  <si>
    <t>6</t>
  </si>
  <si>
    <t>731vp_kot_01</t>
  </si>
  <si>
    <t>Montáž stacionárního plynového kotle o výkonu do 1000kW</t>
  </si>
  <si>
    <t>1440762146</t>
  </si>
  <si>
    <t>7</t>
  </si>
  <si>
    <t>041947</t>
  </si>
  <si>
    <t>Stacionární plynový kondenzační kotel 600kW</t>
  </si>
  <si>
    <t>-467526750</t>
  </si>
  <si>
    <t>Základním požadavkem je osazení kotle s velkým objemem vodní náplně, který zajistí dlouhý provoz hořáku což vede ke snížení počtu startů. 
Bez použití oběhových čerpadel na primárním okruhu.
STACIONÁRNÍ PLYNOVÝ KONDENZAČNÍ KOTEL
JMENOVITÝ VÝKON PŘI TEPLOTNÍM SPÁDU 80/60°C: 586 kW
JMENOVITÝ VÝKON PŘI TEPLOTNÍM SPÁDU 50/30°C: 637 kW
JMENOVITÝ PŘÍKON: 120-600 kW
OBJEM VODY 420l
MAX.	SPOTŘEBA PLYNU 73,8 m3/h
NAPŘ. Varmax 600 kW</t>
  </si>
  <si>
    <t>8</t>
  </si>
  <si>
    <t>6001917</t>
  </si>
  <si>
    <t>Neutralizační box pro kondenzační kotle</t>
  </si>
  <si>
    <t>-1905896750</t>
  </si>
  <si>
    <t>Neutralizační box pro kondenzační kotle
- umístění NA PODLAZE</t>
  </si>
  <si>
    <t>9</t>
  </si>
  <si>
    <t>AGU2.511A109</t>
  </si>
  <si>
    <t>Funkční Clip-In modul (vstupy: 0-10V, výstupy: 3 relé AC 230 V)</t>
  </si>
  <si>
    <t>1405095998</t>
  </si>
  <si>
    <t>10</t>
  </si>
  <si>
    <t>AGU2.104A109</t>
  </si>
  <si>
    <t>Propojovací kabel</t>
  </si>
  <si>
    <t>-624473082</t>
  </si>
  <si>
    <t>11</t>
  </si>
  <si>
    <t>998731102</t>
  </si>
  <si>
    <t>Přesun hmot tonážní pro kotelny v objektech v do 12 m</t>
  </si>
  <si>
    <t>1032050876</t>
  </si>
  <si>
    <t>Přesun hmot pro kotelny v objektech výšky přes 6 do 12 m</t>
  </si>
  <si>
    <t>732</t>
  </si>
  <si>
    <t>Ústřední vytápění - strojovny</t>
  </si>
  <si>
    <t>12</t>
  </si>
  <si>
    <t>732331616</t>
  </si>
  <si>
    <t>Nádoba tlaková expanzní s membránou závitové připojení PN 0,6 o objemu 50 l</t>
  </si>
  <si>
    <t>-1588777034</t>
  </si>
  <si>
    <t>Nádoby expanzní tlakové s membránou bez pojistného ventilu se závitovým připojením PN 0,6 o objemu 50 l</t>
  </si>
  <si>
    <t>13</t>
  </si>
  <si>
    <t>484265567</t>
  </si>
  <si>
    <t>Servisní armatura k exp. 1" D+M</t>
  </si>
  <si>
    <t>1835744027</t>
  </si>
  <si>
    <t>Servisní armatura 1" k expanzní nádobě o objemu 800l - dodávka + montáž armatury</t>
  </si>
  <si>
    <t>14</t>
  </si>
  <si>
    <t>998732102</t>
  </si>
  <si>
    <t>Přesun hmot tonážní pro strojovny v objektech v do 12 m</t>
  </si>
  <si>
    <t>-366142370</t>
  </si>
  <si>
    <t>Přesun hmot pro strojovny  stanovený z hmotnosti přesunovaného materiálu vodorovná dopravní vzdálenost do 50 m v objektech výšky přes 6 do 12 m</t>
  </si>
  <si>
    <t>733</t>
  </si>
  <si>
    <t>Ústřední vytápění - rozvodné potrubí</t>
  </si>
  <si>
    <t>733121232</t>
  </si>
  <si>
    <t>Potrubí ocelové hladké bezešvé v kotelnách nebo strojovnách spojované svařováním D 133x4,0</t>
  </si>
  <si>
    <t>232639510</t>
  </si>
  <si>
    <t>Potrubí z trubek ocelových hladkých spojovaných svařováním černých bezešvých v kotelnách a strojovnách Ø 133/4,0</t>
  </si>
  <si>
    <t>733190232</t>
  </si>
  <si>
    <t>Zkouška těsnosti potrubí ocelové hladké D přes 89x5,0 do 133x5,0</t>
  </si>
  <si>
    <t>-1782845646</t>
  </si>
  <si>
    <t>Zkoušky těsnosti potrubí, manžety prostupové z trubek ocelových zkoušky těsnosti potrubí (za provozu) z trubek ocelových hladkých Ø přes 89/5,0 do 133/5,0</t>
  </si>
  <si>
    <t>17</t>
  </si>
  <si>
    <t>733890803</t>
  </si>
  <si>
    <t>Přemístění potrubí demontovaného vodorovně do 100 m v objektech výšky přes 6 do 24 m</t>
  </si>
  <si>
    <t>CS ÚRS 2020 01</t>
  </si>
  <si>
    <t>941544748</t>
  </si>
  <si>
    <t>Vnitrostaveništní přemístění vybouraných (demontovaných) hmot rozvodů potrubí  vodorovně do 100 m v objektech výšky přes 6 do 24 m</t>
  </si>
  <si>
    <t>734</t>
  </si>
  <si>
    <t>Ústřední vytápění - armatury</t>
  </si>
  <si>
    <t>18</t>
  </si>
  <si>
    <t>8252350</t>
  </si>
  <si>
    <t>Odlučovač nečistot DN125/PN16</t>
  </si>
  <si>
    <t>1665002373</t>
  </si>
  <si>
    <t>Odlučovač nečistot a kalu, provedení ocel s přírubovým připojením, 110 °C, 10 bar.
+ Magnetická vložka pro odlučovače nečistot.</t>
  </si>
  <si>
    <t>19</t>
  </si>
  <si>
    <t>734163430</t>
  </si>
  <si>
    <t>Filtr DN 125 PN 16 do 300°C z uhlíkové oceli s vypouštěcí zátkou</t>
  </si>
  <si>
    <t>1504569767</t>
  </si>
  <si>
    <t>Filtry z uhlíkové oceli s čístícím víkem nebo vypouštěcí zátkou PN 16 do 300°C DN 125</t>
  </si>
  <si>
    <t>20</t>
  </si>
  <si>
    <t>734173221</t>
  </si>
  <si>
    <t>Spoj přírubový PN 6/I do 200°C DN 125</t>
  </si>
  <si>
    <t>-212238443</t>
  </si>
  <si>
    <t>Mezikusy, přírubové spoje přírubové spoje PN 6/I, 200°C DN 125</t>
  </si>
  <si>
    <t>734193118</t>
  </si>
  <si>
    <t>Klapka mezipřírubová uzavírací DN 125 PN 16 do 120°C disk tvárná litina</t>
  </si>
  <si>
    <t>73215203</t>
  </si>
  <si>
    <t>Ostatní přírubové armatury klapky mezipřírubové uzavírací PN 16 do 120°C disk tvárná litina DN 125</t>
  </si>
  <si>
    <t>22</t>
  </si>
  <si>
    <t>734251213</t>
  </si>
  <si>
    <t>Ventil závitový pojistný rohový G 1 provozní tlak od 2,5 do 6 barů</t>
  </si>
  <si>
    <t>-1423035112</t>
  </si>
  <si>
    <t>Ventily pojistné závitové a čepové rohové provozní tlak od 2,5 do 6 bar G 1</t>
  </si>
  <si>
    <t>23</t>
  </si>
  <si>
    <t>734411103</t>
  </si>
  <si>
    <t>Teploměr technický s pevným stonkem a jímkou zadní připojení průměr 63 mm délky 100 mm</t>
  </si>
  <si>
    <t>452441667</t>
  </si>
  <si>
    <t>Teploměry technické s pevným stonkem a jímkou zadní připojení (axiální) průměr 63 mm délka stonku 100 mm</t>
  </si>
  <si>
    <t>24</t>
  </si>
  <si>
    <t>734421112</t>
  </si>
  <si>
    <t>Tlakoměr s pevným stonkem a zpětnou klapkou tlak 0-16 bar průměr 63 mm zadní připojení</t>
  </si>
  <si>
    <t>421309829</t>
  </si>
  <si>
    <t>Tlakoměry s pevným stonkem a zpětnou klapkou zadní připojení (axiální) tlaku 0–16 bar průměru 63 mm</t>
  </si>
  <si>
    <t>25</t>
  </si>
  <si>
    <t>734494213</t>
  </si>
  <si>
    <t>Návarek s trubkovým závitem G 1/2</t>
  </si>
  <si>
    <t>244210320</t>
  </si>
  <si>
    <t>Měřicí armatury návarky s trubkovým závitem G 1/2</t>
  </si>
  <si>
    <t>26</t>
  </si>
  <si>
    <t>734494214</t>
  </si>
  <si>
    <t>Návarek s trubkovým závitem G 3/4</t>
  </si>
  <si>
    <t>-771403866</t>
  </si>
  <si>
    <t>Měřicí armatury návarky s trubkovým závitem G 3/4</t>
  </si>
  <si>
    <t>735</t>
  </si>
  <si>
    <t>Ústřední vytápění - otopná tělesa</t>
  </si>
  <si>
    <t>27</t>
  </si>
  <si>
    <t>735191910</t>
  </si>
  <si>
    <t>Napuštění vody do otopných těles</t>
  </si>
  <si>
    <t>m2</t>
  </si>
  <si>
    <t>2073788089</t>
  </si>
  <si>
    <t>28</t>
  </si>
  <si>
    <t>735494811</t>
  </si>
  <si>
    <t>Vypuštění vody z otopných těles</t>
  </si>
  <si>
    <t>412644628</t>
  </si>
  <si>
    <t>Vypuštění vody z otopných soustav bez kotlů, ohříváků, zásobníků a nádrží</t>
  </si>
  <si>
    <t>739</t>
  </si>
  <si>
    <t>29</t>
  </si>
  <si>
    <t>vp_ost0001</t>
  </si>
  <si>
    <t>Výstupní revize všech instalovaných zařízení pro vytápění</t>
  </si>
  <si>
    <t>hod</t>
  </si>
  <si>
    <t>512</t>
  </si>
  <si>
    <t>1358803584</t>
  </si>
  <si>
    <t>30</t>
  </si>
  <si>
    <t>vp_ost0003</t>
  </si>
  <si>
    <t>Demontáže stávajících zařízení vytápění včetně likvidace odpadů</t>
  </si>
  <si>
    <t>769270672</t>
  </si>
  <si>
    <t xml:space="preserve">stávající kotel 600kW a hořák - 1ks
demontáž stávajícího odkouření od kotle po napojení do komínů včetně izolace
demontáž nerezové vložky v komínovém průduchu 15m
stávající potrubí v kotelně do DN200 - 20m
izolace stávajícího potrubí včetně izolace
konzole, závěsy
</t>
  </si>
  <si>
    <t>31</t>
  </si>
  <si>
    <t>vp_ost0005</t>
  </si>
  <si>
    <t>Zkušební provoz, zaškolení obsluhy</t>
  </si>
  <si>
    <t>-1379626781</t>
  </si>
  <si>
    <t>Zkušební provoz</t>
  </si>
  <si>
    <t>vp_ost007</t>
  </si>
  <si>
    <t>Spojovací, těsnící a závěsný materiál</t>
  </si>
  <si>
    <t>2068838878</t>
  </si>
  <si>
    <t>Spojovací, těsnící a závěsný materiál
materiál pozink.</t>
  </si>
  <si>
    <t>33</t>
  </si>
  <si>
    <t>vp_ost008</t>
  </si>
  <si>
    <t>Bourání stávajícího soklu pod plynový kotel včetně zapravení</t>
  </si>
  <si>
    <t>1177458732</t>
  </si>
  <si>
    <t>Bourání stávajícího soklu pod plynový kotel včetně zapravení
- bourání betonového soklu pod plynový kotel 1500x900x150mm
- zapravení betonová mazanina + oprava dlažby</t>
  </si>
  <si>
    <t>34</t>
  </si>
  <si>
    <t>vp001001</t>
  </si>
  <si>
    <t>Topná zkouška</t>
  </si>
  <si>
    <t>554693076</t>
  </si>
  <si>
    <t>35</t>
  </si>
  <si>
    <t>vp001002</t>
  </si>
  <si>
    <t>Stavební přípomoce</t>
  </si>
  <si>
    <t>1908466479</t>
  </si>
  <si>
    <t>739-2</t>
  </si>
  <si>
    <t>Elektroinstalace</t>
  </si>
  <si>
    <t>36</t>
  </si>
  <si>
    <t>el01m</t>
  </si>
  <si>
    <t>Montáž, úprava stávající elektroinstalace</t>
  </si>
  <si>
    <t>892093641</t>
  </si>
  <si>
    <t>37</t>
  </si>
  <si>
    <t>el1</t>
  </si>
  <si>
    <t>Úprava stávající elektroinstalace, silové připojení kotle</t>
  </si>
  <si>
    <t>2047003878</t>
  </si>
  <si>
    <t>Úprava stávající elektroinstalace, silové připojení kotle 230V, 960W
připojeno ze stávajícího el. rozvaděče pro kotelnu
včetně revize</t>
  </si>
  <si>
    <t>38</t>
  </si>
  <si>
    <t>el02m</t>
  </si>
  <si>
    <t>Uzemění nově navržených zařízení a rozvodů - připojeno na stávající</t>
  </si>
  <si>
    <t>-2046623205</t>
  </si>
  <si>
    <t>39</t>
  </si>
  <si>
    <t>el2</t>
  </si>
  <si>
    <t>Uzemění navržených zařízení a rozvodů</t>
  </si>
  <si>
    <t>-1732003309</t>
  </si>
  <si>
    <t>739-3</t>
  </si>
  <si>
    <t>Měření a regulace</t>
  </si>
  <si>
    <t>40</t>
  </si>
  <si>
    <t>mar01m</t>
  </si>
  <si>
    <t>Montáž, úprava stávajícího systému měření a regulace (servis ČES)</t>
  </si>
  <si>
    <t>1604580778</t>
  </si>
  <si>
    <t>41</t>
  </si>
  <si>
    <t>mar1</t>
  </si>
  <si>
    <t>Úprava SW vč. vizualizace</t>
  </si>
  <si>
    <t>1231772758</t>
  </si>
  <si>
    <t>Úprava SW vč. vizualizace
nutno řešit se stávající servisní organizací ČES s.r.o.</t>
  </si>
  <si>
    <t>42</t>
  </si>
  <si>
    <t>mar2</t>
  </si>
  <si>
    <t>Odborná demontáž</t>
  </si>
  <si>
    <t>1500123821</t>
  </si>
  <si>
    <t>43</t>
  </si>
  <si>
    <t>mar3</t>
  </si>
  <si>
    <t>Odborná montáž nového zařízení</t>
  </si>
  <si>
    <t>-1097742040</t>
  </si>
  <si>
    <t>44</t>
  </si>
  <si>
    <t>mar4</t>
  </si>
  <si>
    <t>Projektová dokumentace - realizační</t>
  </si>
  <si>
    <t>78845863</t>
  </si>
  <si>
    <t>45</t>
  </si>
  <si>
    <t>mar5</t>
  </si>
  <si>
    <t>Doprava</t>
  </si>
  <si>
    <t>1898130426</t>
  </si>
  <si>
    <t>46</t>
  </si>
  <si>
    <t>mar6</t>
  </si>
  <si>
    <t>Ostatní náklady, montážní maretiál</t>
  </si>
  <si>
    <t>722315378</t>
  </si>
  <si>
    <t>739-4</t>
  </si>
  <si>
    <t>Zdravotně technické instalace</t>
  </si>
  <si>
    <t>47</t>
  </si>
  <si>
    <t>zti01m</t>
  </si>
  <si>
    <t>Montáž odvdů kondenzátů</t>
  </si>
  <si>
    <t>-948720716</t>
  </si>
  <si>
    <t>48</t>
  </si>
  <si>
    <t>zti1</t>
  </si>
  <si>
    <t>Odvod kondenzátu do podlahové vpusti do vzdálenosti 4m</t>
  </si>
  <si>
    <t>507888808</t>
  </si>
  <si>
    <t>Odvod kondenzátu do podlahové vpusti do vzdálenosti 4m
- kotel
- odkouření</t>
  </si>
  <si>
    <t>783</t>
  </si>
  <si>
    <t>Dokončovací práce - nátěry</t>
  </si>
  <si>
    <t>49</t>
  </si>
  <si>
    <t>783614681</t>
  </si>
  <si>
    <t>Základní antikorozní jednonásobný syntetický potrubí DN do 200 mm</t>
  </si>
  <si>
    <t>1458628048</t>
  </si>
  <si>
    <t>Základní antikorozní nátěr armatur a kovových potrubí jednonásobný potrubí přes DN 150 do DN 200 mm syntetický standardní</t>
  </si>
  <si>
    <t>14C - Plynová zařízení</t>
  </si>
  <si>
    <t>- U veškěrých dodávek a výrobků bude do ceny zahrnuta jejich montáž vč. dodávky potřebného kotvení, doplňkového materiálu, staveništní a mimo staveništní dopravy v případě že tyto činosti nejsou oceněny v samostatných položkách jednotlivých částí soupisu prací. U vybraných výrobků je nutné do ceny díla zahrnout zpracování dodavatelské případně výrobní dokumentace, dále výrobu prototypů, provádění baravného a materiálového vzorkování apod. - Uchazeč o veřejnou zakázku je povinen při oceňování soutěžního SOUPISU PRACÍ ocenit veškeré položky uvedené v soupisech a provést kontrolu funkce aritmetických vzorců jednotlivých položkových SOUPISŮ ve vazbě na jednotlivé oddíly, rekapitulace a krycí listy. - Kde není výslovně uvedeno, bude pracovní postup a technologie provádění stanovena oprávněnou osobou zhotovitele  - Pro sestavení SOUPISU PRACÍ v podrobnostech vymezených vyhl. č. 169/2016Sb. byla použita v převážné míře cenová soustava ÚRS. - V rámci nabídkových cen nutno zohlednit max. možné odstávky technologií viz. průvodní zpráva. - V případě nejasností u některé z položek uváděných v supisu prací, kontaktuje uchazeč zadavatele. - Vlastní položky, komplety, soubory a položky s vyšší cenou než dle ceníku jsou stanoveny na základě zkušeností projektanta z období 3 let a odpovídají situaci na trhu. - Tento soupis prací je nedílnou součástí komplexního celkového soupisu na předmětnou akci. - Tato část soupisu prací vychází dle vyhlášky 169/2016 Sb. z následujících grafických a textových částí projektové dokumentace:  1.4C.1 TECHNICKÁ ZPRÁVA – PLYN 1.4C.2 PŮDORYS 1.NP A AXONOMETRIE PLYNU</t>
  </si>
  <si>
    <t xml:space="preserve">    723 - Zdravotechnika - vnitřní plynovod</t>
  </si>
  <si>
    <t xml:space="preserve">    789 - Povrchové úpravy ocelových konstrukcí a technologických zařízení</t>
  </si>
  <si>
    <t>M - Práce a dodávky M</t>
  </si>
  <si>
    <t xml:space="preserve">    23-M - Montáže potrubí</t>
  </si>
  <si>
    <t>723</t>
  </si>
  <si>
    <t>Zdravotechnika - vnitřní plynovod</t>
  </si>
  <si>
    <t>723111203</t>
  </si>
  <si>
    <t>Potrubí ocelové závitové černé bezešvé svařované běžné DN 20</t>
  </si>
  <si>
    <t>CS ÚRS 2023 02</t>
  </si>
  <si>
    <t>1128422199</t>
  </si>
  <si>
    <t>Potrubí z ocelových trubek závitových černých  spojovaných svařováním, bezešvých běžných DN 20</t>
  </si>
  <si>
    <t>VV</t>
  </si>
  <si>
    <t>9+4*2+2+3</t>
  </si>
  <si>
    <t>723150312</t>
  </si>
  <si>
    <t>Potrubí ocelové hladké černé bezešvé spojované svařováním tvářené za tepla D 57x3,2 mm</t>
  </si>
  <si>
    <t>1645179822</t>
  </si>
  <si>
    <t>Potrubí z ocelových trubek hladkých  černých spojovaných svařováním tvářených za tepla Ø 57/3,2</t>
  </si>
  <si>
    <t>3.5+1.5+4+2</t>
  </si>
  <si>
    <t>723150365</t>
  </si>
  <si>
    <t>Chránička D 38x2,6 mm</t>
  </si>
  <si>
    <t>-268060200</t>
  </si>
  <si>
    <t>Potrubí z ocelových trubek hladkých  chráničky Ø 38/2,6</t>
  </si>
  <si>
    <t>1*2</t>
  </si>
  <si>
    <t>723150801</t>
  </si>
  <si>
    <t>Demontáž potrubí ocelové hladké svařované D do 32</t>
  </si>
  <si>
    <t>-1459392367</t>
  </si>
  <si>
    <t>Demontáž potrubí svařovaného z ocelových trubek hladkých  do Ø 32</t>
  </si>
  <si>
    <t>3+5</t>
  </si>
  <si>
    <t>723150803</t>
  </si>
  <si>
    <t>Demontáž potrubí ocelové hladké svařované D přes 44,5 do 76</t>
  </si>
  <si>
    <t>-607631147</t>
  </si>
  <si>
    <t>Demontáž potrubí svařovaného z ocelových trubek hladkých  přes 44,5 do Ø 76</t>
  </si>
  <si>
    <t>723190901</t>
  </si>
  <si>
    <t>Uzavření,otevření plynovodního potrubí při opravě</t>
  </si>
  <si>
    <t>-1428732216</t>
  </si>
  <si>
    <t>Opravy plynovodního potrubí uzavření nebo otevření potrubí</t>
  </si>
  <si>
    <t>723190907</t>
  </si>
  <si>
    <t>Odvzdušnění nebo napuštění plynovodního potrubí</t>
  </si>
  <si>
    <t>333588972</t>
  </si>
  <si>
    <t>Opravy plynovodního potrubí odvzdušnění a napuštění potrubí</t>
  </si>
  <si>
    <t>50*2</t>
  </si>
  <si>
    <t>723190917</t>
  </si>
  <si>
    <t>Navaření odbočky na potrubí plynovodní DN 50</t>
  </si>
  <si>
    <t>1556791745</t>
  </si>
  <si>
    <t>Opravy plynovodního potrubí navaření odbočky na potrubí DN 50</t>
  </si>
  <si>
    <t>723213102</t>
  </si>
  <si>
    <t>Kulový přírubový uzávěr DN 50 PN 16 do 70°C tělo tvárná litina koule mosaz</t>
  </si>
  <si>
    <t>-971462491</t>
  </si>
  <si>
    <t>Armatury přírubové kulové uzávěry těleso tvárná litina, koule mosaz PN 16 do 70°C DN 50</t>
  </si>
  <si>
    <t>723219102</t>
  </si>
  <si>
    <t>Montáž armatur plynovodních přírubových DN 50 ostatní typ</t>
  </si>
  <si>
    <t>-838686365</t>
  </si>
  <si>
    <t>Armatury přírubové montáž armatur přírubových ostatních typů DN 50</t>
  </si>
  <si>
    <t>723001R</t>
  </si>
  <si>
    <t>Přírubový plynový filtr DN 50, PN16</t>
  </si>
  <si>
    <t>1435473552</t>
  </si>
  <si>
    <t>Maximální pracovní tlak: 6 bar
Pracovní teplota: -20°C až +80°C
Filtrace: 50 μm
Použití: Neagresivní plyny – skupiny 1, 2, 3 a vzduch
Těleso: Slitina hliníku Gd-AlSi12Cu – EN AB 46100
Norma: 97/23/CE (PED), 2009/142/CE(GAS)EN 13611
Pracovní tlak plynovodu 20 kPa</t>
  </si>
  <si>
    <t>723002R</t>
  </si>
  <si>
    <t>Regulátor tlaku plynu (20/2,2 kPa, požadovaný průtok plynu 73,8 m3/hod)</t>
  </si>
  <si>
    <t>156385814</t>
  </si>
  <si>
    <t>Přímočinný, pružinou řízený regulátor s vyváženou regulační klapkou, určený pro plynofikaci průmyslových objektů,
plynových kotelen nebo výstavbu menších STL regulačních stanic.
Regulátor tlaku plynu (20/2,2 kPa, požadovaný průtok plynu 73,8 m3/hod) - příruba DN50, stavební délka 191 mm, externí impulz, pojistný ventil, bezpečnostní rychlouzávěr) vč. sestavy impulzů</t>
  </si>
  <si>
    <t>723229102</t>
  </si>
  <si>
    <t>Montáž armatur plynovodních s jedním závitem G 1/2" ostatní typ</t>
  </si>
  <si>
    <t>572879246</t>
  </si>
  <si>
    <t>Armatury s jedním závitem montáž armatur s jedním závitem ostatních typů G 1/2"</t>
  </si>
  <si>
    <t>3*1</t>
  </si>
  <si>
    <t>IVR.MA6301R</t>
  </si>
  <si>
    <t>Manometr 0 - 10 kPa + trojcestmý tlakoměr. ventil (M20x1,5). tlakoměrová smyčka</t>
  </si>
  <si>
    <t>-1227888738</t>
  </si>
  <si>
    <t>IVR.MA6302R</t>
  </si>
  <si>
    <t>Manometr 0 - 60 kPa + trojcestmý tlakoměr. ventil (M20x1,5). tlakoměrová smyčka</t>
  </si>
  <si>
    <t>1820788557</t>
  </si>
  <si>
    <t>72323116R</t>
  </si>
  <si>
    <t xml:space="preserve">Kohout kulový přímý (vzorkovací) G 1/2" </t>
  </si>
  <si>
    <t>1610579125</t>
  </si>
  <si>
    <t>723231162</t>
  </si>
  <si>
    <t>Kohout kulový přímý G 1/2" PN 42 do 185°C plnoprůtokový vnitřní závit těžká řada</t>
  </si>
  <si>
    <t>111101284</t>
  </si>
  <si>
    <t>Armatury se dvěma závity kohouty kulové PN 42 do 185°C plnoprůtokové vnitřní závit těžká řada G 1/2"</t>
  </si>
  <si>
    <t>723231163</t>
  </si>
  <si>
    <t>Kohout kulový přímý G 3/4" PN 42 do 185°C plnoprůtokový vnitřní závit těžká řada</t>
  </si>
  <si>
    <t>486052544</t>
  </si>
  <si>
    <t>Armatury se dvěma závity kohouty kulové PN 42 do 185°C plnoprůtokové vnitřní závit těžká řada G 3/4"</t>
  </si>
  <si>
    <t>783615551</t>
  </si>
  <si>
    <t>Mezinátěr jednonásobný syntetický nátěr potrubí DN do 50 mm</t>
  </si>
  <si>
    <t>-219880323</t>
  </si>
  <si>
    <t>Mezinátěr armatur a kovových potrubí potrubí do DN 50 mm syntetický standardní</t>
  </si>
  <si>
    <t>783615591</t>
  </si>
  <si>
    <t>Mezinátěr jednonásobný syntetický nátěr potrubí DN přes 200 mm</t>
  </si>
  <si>
    <t>-1404482479</t>
  </si>
  <si>
    <t>Mezinátěr armatur a kovových potrubí potrubí přes DN 200 mm syntetický standardní</t>
  </si>
  <si>
    <t>(2*PI*0.15*0.15+2*PI*0.15*1.5)</t>
  </si>
  <si>
    <t>783617611</t>
  </si>
  <si>
    <t>Krycí dvojnásobný syntetický nátěr potrubí DN do 50 mm</t>
  </si>
  <si>
    <t>776458798</t>
  </si>
  <si>
    <t>Krycí nátěr (email) armatur a kovových potrubí potrubí do DN 50 mm dvojnásobný syntetický standardní</t>
  </si>
  <si>
    <t>783617691</t>
  </si>
  <si>
    <t>Krycí dvojnásobný syntetický nátěr potrubí DN přes 200 mm</t>
  </si>
  <si>
    <t>129651252</t>
  </si>
  <si>
    <t>Krycí nátěr (email) armatur a kovových potrubí potrubí přes DN 200 mm dvojnásobný syntetický standardní</t>
  </si>
  <si>
    <t>783624551</t>
  </si>
  <si>
    <t>Základní jednonásobný akrylátový nátěr potrubí DN do 50 mm</t>
  </si>
  <si>
    <t>504146000</t>
  </si>
  <si>
    <t>Základní nátěr armatur a kovových potrubí jednonásobný potrubí do DN 50 mm akrylátový</t>
  </si>
  <si>
    <t>783624591</t>
  </si>
  <si>
    <t>Základní jednonásobný akrylátový nátěr potrubí DN přes 200 mm</t>
  </si>
  <si>
    <t>205592340</t>
  </si>
  <si>
    <t>Základní nátěr armatur a kovových potrubí jednonásobný potrubí přes DN 200 mm akrylátový</t>
  </si>
  <si>
    <t>789</t>
  </si>
  <si>
    <t>Povrchové úpravy ocelových konstrukcí a technologických zařízení</t>
  </si>
  <si>
    <t>789133181</t>
  </si>
  <si>
    <t>Čištění plamenem potrubí do DN 250 stupeň zrezivění B, C, D</t>
  </si>
  <si>
    <t>-1500959992</t>
  </si>
  <si>
    <t>Úpravy povrchů pod nátěry potrubí  do DN 250 odstranění rzi a nečistot čištěním plamenem včetně předchozího oklepání a následného okartáčování, stupeň zrezivění B,C,D</t>
  </si>
  <si>
    <t>(2*PI*0.05*0.05+2*PI*0.05*50)</t>
  </si>
  <si>
    <t>789133210</t>
  </si>
  <si>
    <t>Omytí potrubí do DN 250</t>
  </si>
  <si>
    <t>1502457337</t>
  </si>
  <si>
    <t>Úpravy povrchů pod nátěry potrubí  do DN 250 očištění omytím</t>
  </si>
  <si>
    <t>789133240</t>
  </si>
  <si>
    <t>Odmaštění potrubí do DN 250</t>
  </si>
  <si>
    <t>1998182931</t>
  </si>
  <si>
    <t>Úpravy povrchů pod nátěry potrubí  do DN 250 očištění odmaštěním</t>
  </si>
  <si>
    <t>Práce a dodávky M</t>
  </si>
  <si>
    <t>23-M</t>
  </si>
  <si>
    <t>Montáže potrubí</t>
  </si>
  <si>
    <t>230022039</t>
  </si>
  <si>
    <t>Montáž trubní díly přivařovací tř.11-13 do 3 kg D 57 mm tl 3,2 mm</t>
  </si>
  <si>
    <t>64</t>
  </si>
  <si>
    <t>-551686436</t>
  </si>
  <si>
    <t>Montáž trubních dílů přivařovacích hmotnosti přes 1 do 3 kg  tř. 11 až 13 Ø 57 mm, tl. 3,2 mm</t>
  </si>
  <si>
    <t>31946407</t>
  </si>
  <si>
    <t>příruba přivařovací s krkem 11 416 pro PN16 DN 50</t>
  </si>
  <si>
    <t>256</t>
  </si>
  <si>
    <t>-1335753510</t>
  </si>
  <si>
    <t>2+2+2+2</t>
  </si>
  <si>
    <t>230201044</t>
  </si>
  <si>
    <t>Montáž potrubí z oceli D přes 273 do 324,6 mm tloušťky stěny 8,0 mm</t>
  </si>
  <si>
    <t>1192255317</t>
  </si>
  <si>
    <t>Montáž potrubí z oceli Ø přes 273 do 324,6 mm, tl. stěny 8 mm</t>
  </si>
  <si>
    <t>23028R</t>
  </si>
  <si>
    <t xml:space="preserve">Akumulace plynu 0,23 m3 </t>
  </si>
  <si>
    <t>-1488154713</t>
  </si>
  <si>
    <t>Akumulace plynu 0,10 m3 
Oc. potrubí DN300 mm, dl. 1,50 m + 2x dýmko DN300 mm + 3x nohá (L profil 50/50/5 mm dl. cca 400 mm) pod akumulací na podlaze oc. platev 600/600/5 mm</t>
  </si>
  <si>
    <t>230208513</t>
  </si>
  <si>
    <t>Odplynění a inertizace ocelového potrubí DN do 100 mm</t>
  </si>
  <si>
    <t>-1662324652</t>
  </si>
  <si>
    <t>230208514</t>
  </si>
  <si>
    <t>Odplynění a inertizace ocelového potrubí DN přes 100 do 200 mm</t>
  </si>
  <si>
    <t>2088054612</t>
  </si>
  <si>
    <t>230230036</t>
  </si>
  <si>
    <t>Hlavní tlaková zkouška vzduchem 2,5 MPa DN 200</t>
  </si>
  <si>
    <t>-1638953079</t>
  </si>
  <si>
    <t>Tlakové zkoušky hlavní  vzduchem 2,5 MPa DN 200</t>
  </si>
  <si>
    <t>50+22+11</t>
  </si>
  <si>
    <t>230230076</t>
  </si>
  <si>
    <t>Čištění potrubí PN 38 6416 DN 200</t>
  </si>
  <si>
    <t>112799518</t>
  </si>
  <si>
    <t>Čištění potrubí  DN 200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</si>
</sst>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9"/>
      <color rgb="FF0000FF"/>
      <name val="Arial CE"/>
    </font>
    <font>
      <i/>
      <sz val="8"/>
      <color rgb="FF0000FF"/>
      <name val="Arial CE"/>
    </font>
    <font>
      <u/>
      <sz val="11"/>
      <color theme="10"/>
      <name val="Calibri"/>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7" fillId="0" borderId="0" applyNumberFormat="0" applyFill="0" applyBorder="0" applyAlignment="0" applyProtection="0"/>
  </cellStyleXfs>
  <cellXfs count="218">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xf numFmtId="0" fontId="9" fillId="0" borderId="0" xfId="0" applyFont="1" applyAlignment="1">
      <alignment vertical="center"/>
    </xf>
    <xf numFmtId="0" fontId="10" fillId="0" borderId="0" xfId="0" applyFont="1" applyAlignment="1">
      <alignment horizontal="left" vertical="center"/>
    </xf>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12" fillId="0" borderId="0" xfId="0" applyFont="1" applyAlignment="1">
      <alignment horizontal="left" vertical="center"/>
    </xf>
    <xf numFmtId="0" fontId="11" fillId="0" borderId="0" xfId="0" applyFont="1" applyAlignment="1">
      <alignment horizontal="left" vertical="center"/>
    </xf>
    <xf numFmtId="0" fontId="13"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3" xfId="0" applyBorder="1" applyAlignment="1">
      <alignment vertical="center"/>
    </xf>
    <xf numFmtId="0" fontId="15" fillId="0" borderId="5" xfId="0" applyFont="1" applyBorder="1" applyAlignment="1">
      <alignment horizontal="left" vertical="center"/>
    </xf>
    <xf numFmtId="0" fontId="0" fillId="0" borderId="5" xfId="0"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4" borderId="0" xfId="0" applyFill="1" applyAlignment="1">
      <alignment vertical="center"/>
    </xf>
    <xf numFmtId="0" fontId="4" fillId="4" borderId="6" xfId="0" applyFont="1" applyFill="1" applyBorder="1" applyAlignment="1">
      <alignment horizontal="left" vertical="center"/>
    </xf>
    <xf numFmtId="0" fontId="0" fillId="4" borderId="7" xfId="0" applyFill="1" applyBorder="1" applyAlignment="1">
      <alignment vertical="center"/>
    </xf>
    <xf numFmtId="0" fontId="4" fillId="4" borderId="7" xfId="0" applyFont="1" applyFill="1" applyBorder="1" applyAlignment="1">
      <alignment horizontal="center" vertical="center"/>
    </xf>
    <xf numFmtId="0" fontId="17"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9" xfId="0" applyBorder="1" applyAlignment="1">
      <alignment vertical="center"/>
    </xf>
    <xf numFmtId="0" fontId="0" fillId="0" borderId="10"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5"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19" fillId="0" borderId="0" xfId="0" applyFont="1" applyAlignment="1">
      <alignment horizontal="left" vertical="center"/>
    </xf>
    <xf numFmtId="0" fontId="0" fillId="0" borderId="15" xfId="0" applyBorder="1" applyAlignment="1">
      <alignment vertical="center"/>
    </xf>
    <xf numFmtId="0" fontId="0" fillId="5" borderId="7" xfId="0" applyFill="1" applyBorder="1" applyAlignment="1">
      <alignment vertical="center"/>
    </xf>
    <xf numFmtId="0" fontId="20" fillId="5" borderId="0" xfId="0" applyFont="1" applyFill="1" applyAlignment="1">
      <alignment horizontal="center" vertical="center"/>
    </xf>
    <xf numFmtId="0" fontId="21" fillId="0" borderId="16" xfId="0" applyFont="1" applyBorder="1" applyAlignment="1">
      <alignment horizontal="center" vertical="center" wrapText="1"/>
    </xf>
    <xf numFmtId="0" fontId="21" fillId="0" borderId="17" xfId="0" applyFont="1" applyBorder="1" applyAlignment="1">
      <alignment horizontal="center" vertical="center" wrapText="1"/>
    </xf>
    <xf numFmtId="0" fontId="21" fillId="0" borderId="18" xfId="0" applyFont="1" applyBorder="1" applyAlignment="1">
      <alignment horizontal="center" vertical="center" wrapText="1"/>
    </xf>
    <xf numFmtId="0" fontId="0" fillId="0" borderId="11" xfId="0" applyBorder="1" applyAlignment="1">
      <alignment vertical="center"/>
    </xf>
    <xf numFmtId="0" fontId="4" fillId="0" borderId="3" xfId="0" applyFont="1" applyBorder="1" applyAlignment="1">
      <alignment vertical="center"/>
    </xf>
    <xf numFmtId="0" fontId="22" fillId="0" borderId="0" xfId="0" applyFont="1" applyAlignment="1">
      <alignment horizontal="left" vertical="center"/>
    </xf>
    <xf numFmtId="0" fontId="22" fillId="0" borderId="0" xfId="0" applyFont="1" applyAlignment="1">
      <alignment vertical="center"/>
    </xf>
    <xf numFmtId="4" fontId="22" fillId="0" borderId="0" xfId="0" applyNumberFormat="1" applyFont="1" applyAlignment="1">
      <alignment vertical="center"/>
    </xf>
    <xf numFmtId="0" fontId="4" fillId="0" borderId="0" xfId="0" applyFont="1" applyAlignment="1">
      <alignment horizontal="center" vertical="center"/>
    </xf>
    <xf numFmtId="4" fontId="18" fillId="0" borderId="14" xfId="0" applyNumberFormat="1" applyFont="1" applyBorder="1" applyAlignment="1">
      <alignment vertical="center"/>
    </xf>
    <xf numFmtId="4" fontId="18" fillId="0" borderId="0" xfId="0" applyNumberFormat="1" applyFont="1" applyAlignment="1">
      <alignment vertical="center"/>
    </xf>
    <xf numFmtId="166" fontId="18" fillId="0" borderId="0" xfId="0" applyNumberFormat="1" applyFont="1" applyAlignment="1">
      <alignment vertical="center"/>
    </xf>
    <xf numFmtId="4" fontId="18" fillId="0" borderId="15" xfId="0" applyNumberFormat="1" applyFont="1" applyBorder="1" applyAlignment="1">
      <alignment vertical="center"/>
    </xf>
    <xf numFmtId="0" fontId="4" fillId="0" borderId="0" xfId="0" applyFont="1" applyAlignment="1">
      <alignment horizontal="left" vertical="center"/>
    </xf>
    <xf numFmtId="0" fontId="23" fillId="0" borderId="0" xfId="0" applyFont="1" applyAlignment="1">
      <alignment horizontal="left" vertical="center"/>
    </xf>
    <xf numFmtId="0" fontId="5" fillId="0" borderId="3" xfId="0" applyFont="1" applyBorder="1" applyAlignment="1">
      <alignment vertical="center"/>
    </xf>
    <xf numFmtId="0" fontId="24" fillId="0" borderId="0" xfId="0" applyFont="1" applyAlignment="1">
      <alignment vertical="center"/>
    </xf>
    <xf numFmtId="0" fontId="25" fillId="0" borderId="0" xfId="0" applyFont="1" applyAlignment="1">
      <alignment vertical="center"/>
    </xf>
    <xf numFmtId="0" fontId="3" fillId="0" borderId="0" xfId="0" applyFont="1" applyAlignment="1">
      <alignment horizontal="center" vertical="center"/>
    </xf>
    <xf numFmtId="4" fontId="26" fillId="0" borderId="14" xfId="0" applyNumberFormat="1" applyFont="1" applyBorder="1" applyAlignment="1">
      <alignment vertical="center"/>
    </xf>
    <xf numFmtId="4" fontId="26" fillId="0" borderId="0" xfId="0" applyNumberFormat="1" applyFont="1" applyAlignment="1">
      <alignment vertical="center"/>
    </xf>
    <xf numFmtId="166" fontId="26" fillId="0" borderId="0" xfId="0" applyNumberFormat="1" applyFont="1" applyAlignment="1">
      <alignment vertical="center"/>
    </xf>
    <xf numFmtId="4" fontId="26" fillId="0" borderId="15" xfId="0" applyNumberFormat="1" applyFont="1" applyBorder="1" applyAlignment="1">
      <alignment vertical="center"/>
    </xf>
    <xf numFmtId="0" fontId="5" fillId="0" borderId="0" xfId="0" applyFont="1" applyAlignment="1">
      <alignment horizontal="left" vertical="center"/>
    </xf>
    <xf numFmtId="0" fontId="27" fillId="0" borderId="0" xfId="1" applyFont="1" applyAlignment="1">
      <alignment horizontal="center" vertical="center"/>
    </xf>
    <xf numFmtId="0" fontId="2" fillId="0" borderId="0" xfId="0" applyFont="1" applyAlignment="1">
      <alignment horizontal="center" vertical="center"/>
    </xf>
    <xf numFmtId="4" fontId="1" fillId="0" borderId="14" xfId="0" applyNumberFormat="1" applyFont="1" applyBorder="1" applyAlignment="1">
      <alignment vertical="center"/>
    </xf>
    <xf numFmtId="4" fontId="1" fillId="0" borderId="0" xfId="0" applyNumberFormat="1" applyFont="1" applyAlignment="1">
      <alignment vertical="center"/>
    </xf>
    <xf numFmtId="166" fontId="1" fillId="0" borderId="0" xfId="0" applyNumberFormat="1" applyFont="1" applyAlignment="1">
      <alignment vertical="center"/>
    </xf>
    <xf numFmtId="4" fontId="1" fillId="0" borderId="15" xfId="0" applyNumberFormat="1" applyFont="1" applyBorder="1" applyAlignment="1">
      <alignment vertical="center"/>
    </xf>
    <xf numFmtId="4" fontId="1" fillId="0" borderId="19" xfId="0" applyNumberFormat="1" applyFont="1" applyBorder="1" applyAlignment="1">
      <alignment vertical="center"/>
    </xf>
    <xf numFmtId="4" fontId="1" fillId="0" borderId="20" xfId="0" applyNumberFormat="1" applyFont="1" applyBorder="1" applyAlignment="1">
      <alignment vertical="center"/>
    </xf>
    <xf numFmtId="166" fontId="1" fillId="0" borderId="20" xfId="0" applyNumberFormat="1" applyFont="1" applyBorder="1" applyAlignment="1">
      <alignment vertical="center"/>
    </xf>
    <xf numFmtId="4" fontId="1" fillId="0" borderId="21" xfId="0" applyNumberFormat="1" applyFont="1" applyBorder="1" applyAlignment="1">
      <alignment vertical="center"/>
    </xf>
    <xf numFmtId="0" fontId="29" fillId="0" borderId="0" xfId="0" applyFont="1" applyAlignment="1">
      <alignment horizontal="left" vertical="center"/>
    </xf>
    <xf numFmtId="0" fontId="0" fillId="0" borderId="3" xfId="0" applyBorder="1" applyAlignment="1">
      <alignment vertical="center" wrapText="1"/>
    </xf>
    <xf numFmtId="0" fontId="15" fillId="0" borderId="0" xfId="0" applyFont="1" applyAlignment="1">
      <alignment horizontal="left" vertical="center"/>
    </xf>
    <xf numFmtId="164" fontId="1" fillId="0" borderId="0" xfId="0" applyNumberFormat="1" applyFont="1" applyAlignment="1">
      <alignment horizontal="right" vertical="center"/>
    </xf>
    <xf numFmtId="0" fontId="0" fillId="5" borderId="0" xfId="0"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4" fontId="4" fillId="5" borderId="7" xfId="0" applyNumberFormat="1" applyFont="1" applyFill="1" applyBorder="1" applyAlignment="1">
      <alignment vertical="center"/>
    </xf>
    <xf numFmtId="0" fontId="0" fillId="5" borderId="8" xfId="0"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0" fillId="5" borderId="0" xfId="0" applyFont="1" applyFill="1" applyAlignment="1">
      <alignment horizontal="left" vertical="center"/>
    </xf>
    <xf numFmtId="0" fontId="20" fillId="5" borderId="0" xfId="0" applyFont="1" applyFill="1" applyAlignment="1">
      <alignment horizontal="right" vertical="center"/>
    </xf>
    <xf numFmtId="0" fontId="30"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3" xfId="0" applyBorder="1" applyAlignment="1">
      <alignment horizontal="center" vertical="center" wrapText="1"/>
    </xf>
    <xf numFmtId="0" fontId="20" fillId="5" borderId="16" xfId="0" applyFont="1" applyFill="1" applyBorder="1" applyAlignment="1">
      <alignment horizontal="center" vertical="center" wrapText="1"/>
    </xf>
    <xf numFmtId="0" fontId="20" fillId="5" borderId="17" xfId="0" applyFont="1" applyFill="1" applyBorder="1" applyAlignment="1">
      <alignment horizontal="center" vertical="center" wrapText="1"/>
    </xf>
    <xf numFmtId="0" fontId="20" fillId="5" borderId="18" xfId="0" applyFont="1" applyFill="1" applyBorder="1" applyAlignment="1">
      <alignment horizontal="center" vertical="center" wrapText="1"/>
    </xf>
    <xf numFmtId="4" fontId="22" fillId="0" borderId="0" xfId="0" applyNumberFormat="1" applyFont="1"/>
    <xf numFmtId="166" fontId="31" fillId="0" borderId="12" xfId="0" applyNumberFormat="1" applyFont="1" applyBorder="1"/>
    <xf numFmtId="166" fontId="31" fillId="0" borderId="13" xfId="0" applyNumberFormat="1" applyFont="1" applyBorder="1"/>
    <xf numFmtId="4" fontId="32" fillId="0" borderId="0" xfId="0" applyNumberFormat="1" applyFont="1" applyAlignment="1">
      <alignment vertical="center"/>
    </xf>
    <xf numFmtId="0" fontId="8" fillId="0" borderId="3" xfId="0" applyFont="1" applyBorder="1"/>
    <xf numFmtId="0" fontId="8" fillId="0" borderId="0" xfId="0" applyFont="1" applyAlignment="1">
      <alignment horizontal="left"/>
    </xf>
    <xf numFmtId="0" fontId="6" fillId="0" borderId="0" xfId="0" applyFont="1" applyAlignment="1">
      <alignment horizontal="left"/>
    </xf>
    <xf numFmtId="0" fontId="8" fillId="0" borderId="0" xfId="0" applyFont="1" applyProtection="1">
      <protection locked="0"/>
    </xf>
    <xf numFmtId="4" fontId="6" fillId="0" borderId="0" xfId="0" applyNumberFormat="1" applyFont="1"/>
    <xf numFmtId="0" fontId="8" fillId="0" borderId="14" xfId="0" applyFont="1" applyBorder="1"/>
    <xf numFmtId="166" fontId="8" fillId="0" borderId="0" xfId="0" applyNumberFormat="1" applyFont="1"/>
    <xf numFmtId="166" fontId="8" fillId="0" borderId="15" xfId="0" applyNumberFormat="1" applyFont="1" applyBorder="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xf numFmtId="0" fontId="0" fillId="0" borderId="3" xfId="0" applyBorder="1" applyAlignment="1" applyProtection="1">
      <alignment vertical="center"/>
      <protection locked="0"/>
    </xf>
    <xf numFmtId="0" fontId="20" fillId="0" borderId="22" xfId="0" applyFont="1" applyBorder="1" applyAlignment="1" applyProtection="1">
      <alignment horizontal="center" vertical="center"/>
      <protection locked="0"/>
    </xf>
    <xf numFmtId="49" fontId="20" fillId="0" borderId="22" xfId="0" applyNumberFormat="1" applyFont="1" applyBorder="1" applyAlignment="1" applyProtection="1">
      <alignment horizontal="left" vertical="center" wrapText="1"/>
      <protection locked="0"/>
    </xf>
    <xf numFmtId="0" fontId="20" fillId="0" borderId="22" xfId="0" applyFont="1" applyBorder="1" applyAlignment="1" applyProtection="1">
      <alignment horizontal="left" vertical="center" wrapText="1"/>
      <protection locked="0"/>
    </xf>
    <xf numFmtId="0" fontId="20" fillId="0" borderId="22" xfId="0" applyFont="1" applyBorder="1" applyAlignment="1" applyProtection="1">
      <alignment horizontal="center" vertical="center" wrapText="1"/>
      <protection locked="0"/>
    </xf>
    <xf numFmtId="167" fontId="20" fillId="0" borderId="22" xfId="0" applyNumberFormat="1" applyFont="1" applyBorder="1" applyAlignment="1" applyProtection="1">
      <alignment vertical="center"/>
      <protection locked="0"/>
    </xf>
    <xf numFmtId="4" fontId="20" fillId="3" borderId="22" xfId="0" applyNumberFormat="1" applyFont="1" applyFill="1" applyBorder="1" applyAlignment="1" applyProtection="1">
      <alignment vertical="center"/>
      <protection locked="0"/>
    </xf>
    <xf numFmtId="4" fontId="20" fillId="0" borderId="22" xfId="0" applyNumberFormat="1" applyFont="1" applyBorder="1" applyAlignment="1" applyProtection="1">
      <alignment vertical="center"/>
      <protection locked="0"/>
    </xf>
    <xf numFmtId="0" fontId="21" fillId="3" borderId="14" xfId="0" applyFont="1" applyFill="1" applyBorder="1" applyAlignment="1" applyProtection="1">
      <alignment horizontal="left" vertical="center"/>
      <protection locked="0"/>
    </xf>
    <xf numFmtId="0" fontId="21" fillId="0" borderId="0" xfId="0" applyFont="1" applyAlignment="1">
      <alignment horizontal="center" vertical="center"/>
    </xf>
    <xf numFmtId="166" fontId="21" fillId="0" borderId="0" xfId="0" applyNumberFormat="1" applyFont="1" applyAlignment="1">
      <alignment vertical="center"/>
    </xf>
    <xf numFmtId="166" fontId="21" fillId="0" borderId="15" xfId="0" applyNumberFormat="1" applyFont="1" applyBorder="1" applyAlignment="1">
      <alignment vertical="center"/>
    </xf>
    <xf numFmtId="0" fontId="20" fillId="0" borderId="0" xfId="0" applyFont="1" applyAlignment="1">
      <alignment horizontal="left" vertical="center"/>
    </xf>
    <xf numFmtId="4" fontId="0" fillId="0" borderId="0" xfId="0" applyNumberFormat="1" applyAlignment="1">
      <alignment vertical="center"/>
    </xf>
    <xf numFmtId="0" fontId="33" fillId="0" borderId="0" xfId="0" applyFont="1" applyAlignment="1">
      <alignment horizontal="left" vertical="center"/>
    </xf>
    <xf numFmtId="0" fontId="34" fillId="0" borderId="0" xfId="0" applyFont="1" applyAlignment="1">
      <alignment horizontal="left" vertical="center" wrapText="1"/>
    </xf>
    <xf numFmtId="0" fontId="0" fillId="0" borderId="0" xfId="0" applyAlignment="1" applyProtection="1">
      <alignment vertical="center"/>
      <protection locked="0"/>
    </xf>
    <xf numFmtId="0" fontId="0" fillId="0" borderId="14" xfId="0" applyBorder="1" applyAlignment="1">
      <alignment vertical="center"/>
    </xf>
    <xf numFmtId="0" fontId="0" fillId="0" borderId="19" xfId="0" applyBorder="1" applyAlignment="1">
      <alignment vertical="center"/>
    </xf>
    <xf numFmtId="0" fontId="0" fillId="0" borderId="20" xfId="0" applyBorder="1" applyAlignment="1">
      <alignment vertical="center"/>
    </xf>
    <xf numFmtId="0" fontId="0" fillId="0" borderId="21" xfId="0" applyBorder="1" applyAlignment="1">
      <alignment vertical="center"/>
    </xf>
    <xf numFmtId="0" fontId="35" fillId="0" borderId="22" xfId="0" applyFont="1" applyBorder="1" applyAlignment="1" applyProtection="1">
      <alignment horizontal="center" vertical="center"/>
      <protection locked="0"/>
    </xf>
    <xf numFmtId="49" fontId="35" fillId="0" borderId="22" xfId="0" applyNumberFormat="1" applyFont="1" applyBorder="1" applyAlignment="1" applyProtection="1">
      <alignment horizontal="left" vertical="center" wrapText="1"/>
      <protection locked="0"/>
    </xf>
    <xf numFmtId="0" fontId="35" fillId="0" borderId="22" xfId="0" applyFont="1" applyBorder="1" applyAlignment="1" applyProtection="1">
      <alignment horizontal="left" vertical="center" wrapText="1"/>
      <protection locked="0"/>
    </xf>
    <xf numFmtId="0" fontId="35" fillId="0" borderId="22" xfId="0" applyFont="1" applyBorder="1" applyAlignment="1" applyProtection="1">
      <alignment horizontal="center" vertical="center" wrapText="1"/>
      <protection locked="0"/>
    </xf>
    <xf numFmtId="167" fontId="35" fillId="0" borderId="22" xfId="0" applyNumberFormat="1" applyFont="1" applyBorder="1" applyAlignment="1" applyProtection="1">
      <alignment vertical="center"/>
      <protection locked="0"/>
    </xf>
    <xf numFmtId="4" fontId="35" fillId="3" borderId="22" xfId="0" applyNumberFormat="1" applyFont="1" applyFill="1" applyBorder="1" applyAlignment="1" applyProtection="1">
      <alignment vertical="center"/>
      <protection locked="0"/>
    </xf>
    <xf numFmtId="4" fontId="35" fillId="0" borderId="22" xfId="0" applyNumberFormat="1" applyFont="1" applyBorder="1" applyAlignment="1" applyProtection="1">
      <alignment vertical="center"/>
      <protection locked="0"/>
    </xf>
    <xf numFmtId="0" fontId="36" fillId="0" borderId="3" xfId="0" applyFont="1" applyBorder="1" applyAlignment="1">
      <alignment vertical="center"/>
    </xf>
    <xf numFmtId="0" fontId="35" fillId="3" borderId="14" xfId="0" applyFont="1" applyFill="1" applyBorder="1" applyAlignment="1" applyProtection="1">
      <alignment horizontal="left" vertical="center"/>
      <protection locked="0"/>
    </xf>
    <xf numFmtId="0" fontId="35" fillId="0" borderId="0" xfId="0" applyFont="1" applyAlignment="1">
      <alignment horizontal="center" vertical="center"/>
    </xf>
    <xf numFmtId="0" fontId="9" fillId="0" borderId="3"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15" xfId="0" applyFont="1" applyBorder="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18" fillId="0" borderId="11" xfId="0" applyFont="1" applyBorder="1" applyAlignment="1">
      <alignment horizontal="center" vertical="center"/>
    </xf>
    <xf numFmtId="0" fontId="18" fillId="0" borderId="12" xfId="0" applyFont="1" applyBorder="1" applyAlignment="1">
      <alignment horizontal="left" vertical="center"/>
    </xf>
    <xf numFmtId="0" fontId="19" fillId="0" borderId="14" xfId="0" applyFont="1" applyBorder="1" applyAlignment="1">
      <alignment horizontal="left" vertical="center"/>
    </xf>
    <xf numFmtId="0" fontId="19" fillId="0" borderId="0" xfId="0" applyFont="1" applyAlignment="1">
      <alignment horizontal="left" vertical="center"/>
    </xf>
    <xf numFmtId="0" fontId="20" fillId="5" borderId="6" xfId="0" applyFont="1" applyFill="1" applyBorder="1" applyAlignment="1">
      <alignment horizontal="center" vertical="center"/>
    </xf>
    <xf numFmtId="0" fontId="20" fillId="5" borderId="7" xfId="0" applyFont="1" applyFill="1" applyBorder="1" applyAlignment="1">
      <alignment horizontal="left" vertical="center"/>
    </xf>
    <xf numFmtId="0" fontId="20" fillId="5" borderId="7" xfId="0" applyFont="1" applyFill="1" applyBorder="1" applyAlignment="1">
      <alignment horizontal="right" vertical="center"/>
    </xf>
    <xf numFmtId="0" fontId="20" fillId="5" borderId="7" xfId="0" applyFont="1" applyFill="1" applyBorder="1" applyAlignment="1">
      <alignment horizontal="center" vertical="center"/>
    </xf>
    <xf numFmtId="0" fontId="20" fillId="5" borderId="8" xfId="0" applyFont="1" applyFill="1" applyBorder="1" applyAlignment="1">
      <alignment horizontal="left" vertical="center"/>
    </xf>
    <xf numFmtId="4" fontId="25" fillId="0" borderId="0" xfId="0" applyNumberFormat="1" applyFont="1" applyAlignment="1">
      <alignment vertical="center"/>
    </xf>
    <xf numFmtId="0" fontId="25" fillId="0" borderId="0" xfId="0" applyFont="1" applyAlignment="1">
      <alignment vertical="center"/>
    </xf>
    <xf numFmtId="0" fontId="24" fillId="0" borderId="0" xfId="0" applyFont="1" applyAlignment="1">
      <alignment horizontal="left" vertical="center" wrapText="1"/>
    </xf>
    <xf numFmtId="4" fontId="25" fillId="0" borderId="0" xfId="0" applyNumberFormat="1" applyFont="1" applyAlignment="1">
      <alignment horizontal="right" vertical="center"/>
    </xf>
    <xf numFmtId="0" fontId="28" fillId="0" borderId="0" xfId="0" applyFont="1" applyAlignment="1">
      <alignment horizontal="left" vertical="center" wrapText="1"/>
    </xf>
    <xf numFmtId="4" fontId="7" fillId="0" borderId="0" xfId="0" applyNumberFormat="1" applyFont="1" applyAlignment="1">
      <alignment vertical="center"/>
    </xf>
    <xf numFmtId="0" fontId="7" fillId="0" borderId="0" xfId="0" applyFont="1" applyAlignment="1">
      <alignment vertical="center"/>
    </xf>
    <xf numFmtId="4" fontId="22" fillId="0" borderId="0" xfId="0" applyNumberFormat="1" applyFont="1" applyAlignment="1">
      <alignment horizontal="right" vertical="center"/>
    </xf>
    <xf numFmtId="4" fontId="22" fillId="0" borderId="0" xfId="0" applyNumberFormat="1" applyFont="1" applyAlignment="1">
      <alignment vertical="center"/>
    </xf>
    <xf numFmtId="0" fontId="14" fillId="0" borderId="0" xfId="0" applyFont="1" applyAlignment="1">
      <alignment horizontal="left" vertical="top" wrapText="1"/>
    </xf>
    <xf numFmtId="0" fontId="14" fillId="0" borderId="0" xfId="0" applyFont="1" applyAlignment="1">
      <alignment horizontal="left" vertical="center"/>
    </xf>
    <xf numFmtId="0" fontId="16" fillId="0" borderId="0" xfId="0" applyFont="1" applyAlignment="1">
      <alignment horizontal="lef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5" fillId="0" borderId="5" xfId="0" applyNumberFormat="1" applyFont="1" applyBorder="1" applyAlignment="1">
      <alignment vertical="center"/>
    </xf>
    <xf numFmtId="0" fontId="0" fillId="0" borderId="5" xfId="0" applyBorder="1" applyAlignment="1">
      <alignment vertical="center"/>
    </xf>
    <xf numFmtId="0" fontId="1" fillId="0" borderId="0" xfId="0" applyFont="1" applyAlignment="1">
      <alignment horizontal="right" vertical="center"/>
    </xf>
    <xf numFmtId="4" fontId="16"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4" fontId="4" fillId="4" borderId="7" xfId="0" applyNumberFormat="1" applyFont="1" applyFill="1" applyBorder="1" applyAlignment="1">
      <alignment vertical="center"/>
    </xf>
    <xf numFmtId="0" fontId="0" fillId="4" borderId="7" xfId="0" applyFill="1" applyBorder="1" applyAlignment="1">
      <alignment vertical="center"/>
    </xf>
    <xf numFmtId="0" fontId="0" fillId="4" borderId="8" xfId="0" applyFill="1" applyBorder="1" applyAlignment="1">
      <alignment vertical="center"/>
    </xf>
    <xf numFmtId="0" fontId="4" fillId="4" borderId="7" xfId="0" applyFont="1" applyFill="1" applyBorder="1" applyAlignment="1">
      <alignment horizontal="left" vertical="center"/>
    </xf>
    <xf numFmtId="0" fontId="11" fillId="2" borderId="0" xfId="0" applyFont="1" applyFill="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Alignment="1">
      <alignment vertical="center"/>
    </xf>
    <xf numFmtId="0" fontId="2" fillId="3" borderId="0" xfId="0" applyFont="1" applyFill="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101"/>
  <sheetViews>
    <sheetView showGridLines="0" topLeftCell="A82" workbookViewId="0">
      <selection activeCell="P19" sqref="P19"/>
    </sheetView>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ht="11.25">
      <c r="A1" s="13" t="s">
        <v>0</v>
      </c>
      <c r="AZ1" s="13" t="s">
        <v>1</v>
      </c>
      <c r="BA1" s="13" t="s">
        <v>2</v>
      </c>
      <c r="BB1" s="13" t="s">
        <v>1</v>
      </c>
      <c r="BT1" s="13" t="s">
        <v>3</v>
      </c>
      <c r="BU1" s="13" t="s">
        <v>3</v>
      </c>
      <c r="BV1" s="13" t="s">
        <v>4</v>
      </c>
    </row>
    <row r="2" spans="1:74" ht="36.950000000000003" customHeight="1">
      <c r="AR2" s="213" t="s">
        <v>5</v>
      </c>
      <c r="AS2" s="198"/>
      <c r="AT2" s="198"/>
      <c r="AU2" s="198"/>
      <c r="AV2" s="198"/>
      <c r="AW2" s="198"/>
      <c r="AX2" s="198"/>
      <c r="AY2" s="198"/>
      <c r="AZ2" s="198"/>
      <c r="BA2" s="198"/>
      <c r="BB2" s="198"/>
      <c r="BC2" s="198"/>
      <c r="BD2" s="198"/>
      <c r="BE2" s="198"/>
      <c r="BS2" s="14" t="s">
        <v>6</v>
      </c>
      <c r="BT2" s="14" t="s">
        <v>7</v>
      </c>
    </row>
    <row r="3" spans="1:74" ht="6.95" customHeight="1">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7"/>
      <c r="BS3" s="14" t="s">
        <v>6</v>
      </c>
      <c r="BT3" s="14" t="s">
        <v>8</v>
      </c>
    </row>
    <row r="4" spans="1:74" ht="24.95" customHeight="1">
      <c r="B4" s="17"/>
      <c r="D4" s="18" t="s">
        <v>9</v>
      </c>
      <c r="AR4" s="17"/>
      <c r="AS4" s="19" t="s">
        <v>10</v>
      </c>
      <c r="BE4" s="20" t="s">
        <v>11</v>
      </c>
      <c r="BS4" s="14" t="s">
        <v>12</v>
      </c>
    </row>
    <row r="5" spans="1:74" ht="12" customHeight="1">
      <c r="B5" s="17"/>
      <c r="D5" s="21" t="s">
        <v>13</v>
      </c>
      <c r="K5" s="197" t="s">
        <v>14</v>
      </c>
      <c r="L5" s="198"/>
      <c r="M5" s="198"/>
      <c r="N5" s="198"/>
      <c r="O5" s="198"/>
      <c r="P5" s="198"/>
      <c r="Q5" s="198"/>
      <c r="R5" s="198"/>
      <c r="S5" s="198"/>
      <c r="T5" s="198"/>
      <c r="U5" s="198"/>
      <c r="V5" s="198"/>
      <c r="W5" s="198"/>
      <c r="X5" s="198"/>
      <c r="Y5" s="198"/>
      <c r="Z5" s="198"/>
      <c r="AA5" s="198"/>
      <c r="AB5" s="198"/>
      <c r="AC5" s="198"/>
      <c r="AD5" s="198"/>
      <c r="AE5" s="198"/>
      <c r="AF5" s="198"/>
      <c r="AG5" s="198"/>
      <c r="AH5" s="198"/>
      <c r="AI5" s="198"/>
      <c r="AJ5" s="198"/>
      <c r="AK5" s="198"/>
      <c r="AL5" s="198"/>
      <c r="AM5" s="198"/>
      <c r="AN5" s="198"/>
      <c r="AO5" s="198"/>
      <c r="AR5" s="17"/>
      <c r="BE5" s="194" t="s">
        <v>15</v>
      </c>
      <c r="BS5" s="14" t="s">
        <v>6</v>
      </c>
    </row>
    <row r="6" spans="1:74" ht="36.950000000000003" customHeight="1">
      <c r="B6" s="17"/>
      <c r="D6" s="23" t="s">
        <v>16</v>
      </c>
      <c r="K6" s="199" t="s">
        <v>17</v>
      </c>
      <c r="L6" s="198"/>
      <c r="M6" s="198"/>
      <c r="N6" s="198"/>
      <c r="O6" s="198"/>
      <c r="P6" s="198"/>
      <c r="Q6" s="198"/>
      <c r="R6" s="198"/>
      <c r="S6" s="198"/>
      <c r="T6" s="198"/>
      <c r="U6" s="198"/>
      <c r="V6" s="198"/>
      <c r="W6" s="198"/>
      <c r="X6" s="198"/>
      <c r="Y6" s="198"/>
      <c r="Z6" s="198"/>
      <c r="AA6" s="198"/>
      <c r="AB6" s="198"/>
      <c r="AC6" s="198"/>
      <c r="AD6" s="198"/>
      <c r="AE6" s="198"/>
      <c r="AF6" s="198"/>
      <c r="AG6" s="198"/>
      <c r="AH6" s="198"/>
      <c r="AI6" s="198"/>
      <c r="AJ6" s="198"/>
      <c r="AK6" s="198"/>
      <c r="AL6" s="198"/>
      <c r="AM6" s="198"/>
      <c r="AN6" s="198"/>
      <c r="AO6" s="198"/>
      <c r="AR6" s="17"/>
      <c r="BE6" s="195"/>
      <c r="BS6" s="14" t="s">
        <v>6</v>
      </c>
    </row>
    <row r="7" spans="1:74" ht="12" customHeight="1">
      <c r="B7" s="17"/>
      <c r="D7" s="24" t="s">
        <v>18</v>
      </c>
      <c r="K7" s="22" t="s">
        <v>19</v>
      </c>
      <c r="AK7" s="24" t="s">
        <v>20</v>
      </c>
      <c r="AN7" s="22" t="s">
        <v>1</v>
      </c>
      <c r="AR7" s="17"/>
      <c r="BE7" s="195"/>
      <c r="BS7" s="14" t="s">
        <v>6</v>
      </c>
    </row>
    <row r="8" spans="1:74" ht="12" customHeight="1">
      <c r="B8" s="17"/>
      <c r="D8" s="24" t="s">
        <v>21</v>
      </c>
      <c r="K8" s="22" t="s">
        <v>22</v>
      </c>
      <c r="AK8" s="24" t="s">
        <v>23</v>
      </c>
      <c r="AN8" s="25" t="s">
        <v>24</v>
      </c>
      <c r="AR8" s="17"/>
      <c r="BE8" s="195"/>
      <c r="BS8" s="14" t="s">
        <v>6</v>
      </c>
    </row>
    <row r="9" spans="1:74" ht="14.45" customHeight="1">
      <c r="B9" s="17"/>
      <c r="AR9" s="17"/>
      <c r="BE9" s="195"/>
      <c r="BS9" s="14" t="s">
        <v>6</v>
      </c>
    </row>
    <row r="10" spans="1:74" ht="12" customHeight="1">
      <c r="B10" s="17"/>
      <c r="D10" s="24" t="s">
        <v>25</v>
      </c>
      <c r="AK10" s="24" t="s">
        <v>26</v>
      </c>
      <c r="AN10" s="22" t="s">
        <v>27</v>
      </c>
      <c r="AR10" s="17"/>
      <c r="BE10" s="195"/>
      <c r="BS10" s="14" t="s">
        <v>6</v>
      </c>
    </row>
    <row r="11" spans="1:74" ht="18.399999999999999" customHeight="1">
      <c r="B11" s="17"/>
      <c r="E11" s="22" t="s">
        <v>28</v>
      </c>
      <c r="AK11" s="24" t="s">
        <v>29</v>
      </c>
      <c r="AN11" s="22" t="s">
        <v>30</v>
      </c>
      <c r="AR11" s="17"/>
      <c r="BE11" s="195"/>
      <c r="BS11" s="14" t="s">
        <v>6</v>
      </c>
    </row>
    <row r="12" spans="1:74" ht="6.95" customHeight="1">
      <c r="B12" s="17"/>
      <c r="AR12" s="17"/>
      <c r="BE12" s="195"/>
      <c r="BS12" s="14" t="s">
        <v>6</v>
      </c>
    </row>
    <row r="13" spans="1:74" ht="12" customHeight="1">
      <c r="B13" s="17"/>
      <c r="D13" s="24" t="s">
        <v>31</v>
      </c>
      <c r="AK13" s="24" t="s">
        <v>26</v>
      </c>
      <c r="AN13" s="26" t="s">
        <v>32</v>
      </c>
      <c r="AR13" s="17"/>
      <c r="BE13" s="195"/>
      <c r="BS13" s="14" t="s">
        <v>6</v>
      </c>
    </row>
    <row r="14" spans="1:74" ht="12.75">
      <c r="B14" s="17"/>
      <c r="E14" s="200" t="s">
        <v>32</v>
      </c>
      <c r="F14" s="201"/>
      <c r="G14" s="201"/>
      <c r="H14" s="201"/>
      <c r="I14" s="201"/>
      <c r="J14" s="201"/>
      <c r="K14" s="201"/>
      <c r="L14" s="201"/>
      <c r="M14" s="201"/>
      <c r="N14" s="201"/>
      <c r="O14" s="201"/>
      <c r="P14" s="201"/>
      <c r="Q14" s="201"/>
      <c r="R14" s="201"/>
      <c r="S14" s="201"/>
      <c r="T14" s="201"/>
      <c r="U14" s="201"/>
      <c r="V14" s="201"/>
      <c r="W14" s="201"/>
      <c r="X14" s="201"/>
      <c r="Y14" s="201"/>
      <c r="Z14" s="201"/>
      <c r="AA14" s="201"/>
      <c r="AB14" s="201"/>
      <c r="AC14" s="201"/>
      <c r="AD14" s="201"/>
      <c r="AE14" s="201"/>
      <c r="AF14" s="201"/>
      <c r="AG14" s="201"/>
      <c r="AH14" s="201"/>
      <c r="AI14" s="201"/>
      <c r="AJ14" s="201"/>
      <c r="AK14" s="24" t="s">
        <v>29</v>
      </c>
      <c r="AN14" s="26" t="s">
        <v>32</v>
      </c>
      <c r="AR14" s="17"/>
      <c r="BE14" s="195"/>
      <c r="BS14" s="14" t="s">
        <v>6</v>
      </c>
    </row>
    <row r="15" spans="1:74" ht="6.95" customHeight="1">
      <c r="B15" s="17"/>
      <c r="AR15" s="17"/>
      <c r="BE15" s="195"/>
      <c r="BS15" s="14" t="s">
        <v>3</v>
      </c>
    </row>
    <row r="16" spans="1:74" ht="12" customHeight="1">
      <c r="B16" s="17"/>
      <c r="D16" s="24" t="s">
        <v>33</v>
      </c>
      <c r="AK16" s="24" t="s">
        <v>26</v>
      </c>
      <c r="AN16" s="22" t="s">
        <v>34</v>
      </c>
      <c r="AR16" s="17"/>
      <c r="BE16" s="195"/>
      <c r="BS16" s="14" t="s">
        <v>3</v>
      </c>
    </row>
    <row r="17" spans="2:71" ht="18.399999999999999" customHeight="1">
      <c r="B17" s="17"/>
      <c r="E17" s="22"/>
      <c r="AK17" s="24" t="s">
        <v>29</v>
      </c>
      <c r="AN17" s="22" t="s">
        <v>35</v>
      </c>
      <c r="AR17" s="17"/>
      <c r="BE17" s="195"/>
      <c r="BS17" s="14" t="s">
        <v>36</v>
      </c>
    </row>
    <row r="18" spans="2:71" ht="6.95" customHeight="1">
      <c r="B18" s="17"/>
      <c r="AR18" s="17"/>
      <c r="BE18" s="195"/>
      <c r="BS18" s="14" t="s">
        <v>6</v>
      </c>
    </row>
    <row r="19" spans="2:71" ht="12" customHeight="1">
      <c r="B19" s="17"/>
      <c r="D19" s="24" t="s">
        <v>37</v>
      </c>
      <c r="AK19" s="24" t="s">
        <v>26</v>
      </c>
      <c r="AN19" s="22" t="s">
        <v>1</v>
      </c>
      <c r="AR19" s="17"/>
      <c r="BE19" s="195"/>
      <c r="BS19" s="14" t="s">
        <v>6</v>
      </c>
    </row>
    <row r="20" spans="2:71" ht="18.399999999999999" customHeight="1">
      <c r="B20" s="17"/>
      <c r="E20" s="22" t="s">
        <v>38</v>
      </c>
      <c r="AK20" s="24" t="s">
        <v>29</v>
      </c>
      <c r="AN20" s="22" t="s">
        <v>1</v>
      </c>
      <c r="AR20" s="17"/>
      <c r="BE20" s="195"/>
      <c r="BS20" s="14" t="s">
        <v>36</v>
      </c>
    </row>
    <row r="21" spans="2:71" ht="6.95" customHeight="1">
      <c r="B21" s="17"/>
      <c r="AR21" s="17"/>
      <c r="BE21" s="195"/>
    </row>
    <row r="22" spans="2:71" ht="12" customHeight="1">
      <c r="B22" s="17"/>
      <c r="D22" s="24" t="s">
        <v>39</v>
      </c>
      <c r="AR22" s="17"/>
      <c r="BE22" s="195"/>
    </row>
    <row r="23" spans="2:71" ht="155.25" customHeight="1">
      <c r="B23" s="17"/>
      <c r="E23" s="202" t="s">
        <v>40</v>
      </c>
      <c r="F23" s="202"/>
      <c r="G23" s="202"/>
      <c r="H23" s="202"/>
      <c r="I23" s="202"/>
      <c r="J23" s="202"/>
      <c r="K23" s="202"/>
      <c r="L23" s="202"/>
      <c r="M23" s="202"/>
      <c r="N23" s="202"/>
      <c r="O23" s="202"/>
      <c r="P23" s="202"/>
      <c r="Q23" s="202"/>
      <c r="R23" s="202"/>
      <c r="S23" s="202"/>
      <c r="T23" s="202"/>
      <c r="U23" s="202"/>
      <c r="V23" s="202"/>
      <c r="W23" s="202"/>
      <c r="X23" s="202"/>
      <c r="Y23" s="202"/>
      <c r="Z23" s="202"/>
      <c r="AA23" s="202"/>
      <c r="AB23" s="202"/>
      <c r="AC23" s="202"/>
      <c r="AD23" s="202"/>
      <c r="AE23" s="202"/>
      <c r="AF23" s="202"/>
      <c r="AG23" s="202"/>
      <c r="AH23" s="202"/>
      <c r="AI23" s="202"/>
      <c r="AJ23" s="202"/>
      <c r="AK23" s="202"/>
      <c r="AL23" s="202"/>
      <c r="AM23" s="202"/>
      <c r="AN23" s="202"/>
      <c r="AR23" s="17"/>
      <c r="BE23" s="195"/>
    </row>
    <row r="24" spans="2:71" ht="6.95" customHeight="1">
      <c r="B24" s="17"/>
      <c r="AR24" s="17"/>
      <c r="BE24" s="195"/>
    </row>
    <row r="25" spans="2:71" ht="6.95" customHeight="1">
      <c r="B25" s="17"/>
      <c r="D25" s="28"/>
      <c r="E25" s="28"/>
      <c r="F25" s="28"/>
      <c r="G25" s="28"/>
      <c r="H25" s="28"/>
      <c r="I25" s="28"/>
      <c r="J25" s="28"/>
      <c r="K25" s="28"/>
      <c r="L25" s="28"/>
      <c r="M25" s="28"/>
      <c r="N25" s="28"/>
      <c r="O25" s="28"/>
      <c r="P25" s="28"/>
      <c r="Q25" s="28"/>
      <c r="R25" s="28"/>
      <c r="S25" s="28"/>
      <c r="T25" s="28"/>
      <c r="U25" s="28"/>
      <c r="V25" s="28"/>
      <c r="W25" s="28"/>
      <c r="X25" s="28"/>
      <c r="Y25" s="28"/>
      <c r="Z25" s="28"/>
      <c r="AA25" s="28"/>
      <c r="AB25" s="28"/>
      <c r="AC25" s="28"/>
      <c r="AD25" s="28"/>
      <c r="AE25" s="28"/>
      <c r="AF25" s="28"/>
      <c r="AG25" s="28"/>
      <c r="AH25" s="28"/>
      <c r="AI25" s="28"/>
      <c r="AJ25" s="28"/>
      <c r="AK25" s="28"/>
      <c r="AL25" s="28"/>
      <c r="AM25" s="28"/>
      <c r="AN25" s="28"/>
      <c r="AO25" s="28"/>
      <c r="AR25" s="17"/>
      <c r="BE25" s="195"/>
    </row>
    <row r="26" spans="2:71" s="1" customFormat="1" ht="25.9" customHeight="1">
      <c r="B26" s="29"/>
      <c r="D26" s="30" t="s">
        <v>41</v>
      </c>
      <c r="E26" s="31"/>
      <c r="F26" s="31"/>
      <c r="G26" s="31"/>
      <c r="H26" s="31"/>
      <c r="I26" s="31"/>
      <c r="J26" s="31"/>
      <c r="K26" s="31"/>
      <c r="L26" s="31"/>
      <c r="M26" s="31"/>
      <c r="N26" s="31"/>
      <c r="O26" s="31"/>
      <c r="P26" s="31"/>
      <c r="Q26" s="31"/>
      <c r="R26" s="31"/>
      <c r="S26" s="31"/>
      <c r="T26" s="31"/>
      <c r="U26" s="31"/>
      <c r="V26" s="31"/>
      <c r="W26" s="31"/>
      <c r="X26" s="31"/>
      <c r="Y26" s="31"/>
      <c r="Z26" s="31"/>
      <c r="AA26" s="31"/>
      <c r="AB26" s="31"/>
      <c r="AC26" s="31"/>
      <c r="AD26" s="31"/>
      <c r="AE26" s="31"/>
      <c r="AF26" s="31"/>
      <c r="AG26" s="31"/>
      <c r="AH26" s="31"/>
      <c r="AI26" s="31"/>
      <c r="AJ26" s="31"/>
      <c r="AK26" s="203">
        <f>ROUND(AG94,2)</f>
        <v>0</v>
      </c>
      <c r="AL26" s="204"/>
      <c r="AM26" s="204"/>
      <c r="AN26" s="204"/>
      <c r="AO26" s="204"/>
      <c r="AR26" s="29"/>
      <c r="BE26" s="195"/>
    </row>
    <row r="27" spans="2:71" s="1" customFormat="1" ht="6.95" customHeight="1">
      <c r="B27" s="29"/>
      <c r="AR27" s="29"/>
      <c r="BE27" s="195"/>
    </row>
    <row r="28" spans="2:71" s="1" customFormat="1" ht="12.75">
      <c r="B28" s="29"/>
      <c r="L28" s="205" t="s">
        <v>42</v>
      </c>
      <c r="M28" s="205"/>
      <c r="N28" s="205"/>
      <c r="O28" s="205"/>
      <c r="P28" s="205"/>
      <c r="W28" s="205" t="s">
        <v>43</v>
      </c>
      <c r="X28" s="205"/>
      <c r="Y28" s="205"/>
      <c r="Z28" s="205"/>
      <c r="AA28" s="205"/>
      <c r="AB28" s="205"/>
      <c r="AC28" s="205"/>
      <c r="AD28" s="205"/>
      <c r="AE28" s="205"/>
      <c r="AK28" s="205" t="s">
        <v>44</v>
      </c>
      <c r="AL28" s="205"/>
      <c r="AM28" s="205"/>
      <c r="AN28" s="205"/>
      <c r="AO28" s="205"/>
      <c r="AR28" s="29"/>
      <c r="BE28" s="195"/>
    </row>
    <row r="29" spans="2:71" s="2" customFormat="1" ht="14.45" customHeight="1">
      <c r="B29" s="33"/>
      <c r="D29" s="24" t="s">
        <v>45</v>
      </c>
      <c r="F29" s="24" t="s">
        <v>46</v>
      </c>
      <c r="L29" s="208">
        <v>0.21</v>
      </c>
      <c r="M29" s="207"/>
      <c r="N29" s="207"/>
      <c r="O29" s="207"/>
      <c r="P29" s="207"/>
      <c r="W29" s="206">
        <f>ROUND(AZ94, 2)</f>
        <v>0</v>
      </c>
      <c r="X29" s="207"/>
      <c r="Y29" s="207"/>
      <c r="Z29" s="207"/>
      <c r="AA29" s="207"/>
      <c r="AB29" s="207"/>
      <c r="AC29" s="207"/>
      <c r="AD29" s="207"/>
      <c r="AE29" s="207"/>
      <c r="AK29" s="206">
        <f>ROUND(AV94, 2)</f>
        <v>0</v>
      </c>
      <c r="AL29" s="207"/>
      <c r="AM29" s="207"/>
      <c r="AN29" s="207"/>
      <c r="AO29" s="207"/>
      <c r="AR29" s="33"/>
      <c r="BE29" s="196"/>
    </row>
    <row r="30" spans="2:71" s="2" customFormat="1" ht="14.45" customHeight="1">
      <c r="B30" s="33"/>
      <c r="F30" s="24" t="s">
        <v>47</v>
      </c>
      <c r="L30" s="208">
        <v>0.15</v>
      </c>
      <c r="M30" s="207"/>
      <c r="N30" s="207"/>
      <c r="O30" s="207"/>
      <c r="P30" s="207"/>
      <c r="W30" s="206">
        <f>ROUND(BA94, 2)</f>
        <v>0</v>
      </c>
      <c r="X30" s="207"/>
      <c r="Y30" s="207"/>
      <c r="Z30" s="207"/>
      <c r="AA30" s="207"/>
      <c r="AB30" s="207"/>
      <c r="AC30" s="207"/>
      <c r="AD30" s="207"/>
      <c r="AE30" s="207"/>
      <c r="AK30" s="206">
        <f>ROUND(AW94, 2)</f>
        <v>0</v>
      </c>
      <c r="AL30" s="207"/>
      <c r="AM30" s="207"/>
      <c r="AN30" s="207"/>
      <c r="AO30" s="207"/>
      <c r="AR30" s="33"/>
      <c r="BE30" s="196"/>
    </row>
    <row r="31" spans="2:71" s="2" customFormat="1" ht="14.45" hidden="1" customHeight="1">
      <c r="B31" s="33"/>
      <c r="F31" s="24" t="s">
        <v>48</v>
      </c>
      <c r="L31" s="208">
        <v>0.21</v>
      </c>
      <c r="M31" s="207"/>
      <c r="N31" s="207"/>
      <c r="O31" s="207"/>
      <c r="P31" s="207"/>
      <c r="W31" s="206">
        <f>ROUND(BB94, 2)</f>
        <v>0</v>
      </c>
      <c r="X31" s="207"/>
      <c r="Y31" s="207"/>
      <c r="Z31" s="207"/>
      <c r="AA31" s="207"/>
      <c r="AB31" s="207"/>
      <c r="AC31" s="207"/>
      <c r="AD31" s="207"/>
      <c r="AE31" s="207"/>
      <c r="AK31" s="206">
        <v>0</v>
      </c>
      <c r="AL31" s="207"/>
      <c r="AM31" s="207"/>
      <c r="AN31" s="207"/>
      <c r="AO31" s="207"/>
      <c r="AR31" s="33"/>
      <c r="BE31" s="196"/>
    </row>
    <row r="32" spans="2:71" s="2" customFormat="1" ht="14.45" hidden="1" customHeight="1">
      <c r="B32" s="33"/>
      <c r="F32" s="24" t="s">
        <v>49</v>
      </c>
      <c r="L32" s="208">
        <v>0.15</v>
      </c>
      <c r="M32" s="207"/>
      <c r="N32" s="207"/>
      <c r="O32" s="207"/>
      <c r="P32" s="207"/>
      <c r="W32" s="206">
        <f>ROUND(BC94, 2)</f>
        <v>0</v>
      </c>
      <c r="X32" s="207"/>
      <c r="Y32" s="207"/>
      <c r="Z32" s="207"/>
      <c r="AA32" s="207"/>
      <c r="AB32" s="207"/>
      <c r="AC32" s="207"/>
      <c r="AD32" s="207"/>
      <c r="AE32" s="207"/>
      <c r="AK32" s="206">
        <v>0</v>
      </c>
      <c r="AL32" s="207"/>
      <c r="AM32" s="207"/>
      <c r="AN32" s="207"/>
      <c r="AO32" s="207"/>
      <c r="AR32" s="33"/>
      <c r="BE32" s="196"/>
    </row>
    <row r="33" spans="2:57" s="2" customFormat="1" ht="14.45" hidden="1" customHeight="1">
      <c r="B33" s="33"/>
      <c r="F33" s="24" t="s">
        <v>50</v>
      </c>
      <c r="L33" s="208">
        <v>0</v>
      </c>
      <c r="M33" s="207"/>
      <c r="N33" s="207"/>
      <c r="O33" s="207"/>
      <c r="P33" s="207"/>
      <c r="W33" s="206">
        <f>ROUND(BD94, 2)</f>
        <v>0</v>
      </c>
      <c r="X33" s="207"/>
      <c r="Y33" s="207"/>
      <c r="Z33" s="207"/>
      <c r="AA33" s="207"/>
      <c r="AB33" s="207"/>
      <c r="AC33" s="207"/>
      <c r="AD33" s="207"/>
      <c r="AE33" s="207"/>
      <c r="AK33" s="206">
        <v>0</v>
      </c>
      <c r="AL33" s="207"/>
      <c r="AM33" s="207"/>
      <c r="AN33" s="207"/>
      <c r="AO33" s="207"/>
      <c r="AR33" s="33"/>
      <c r="BE33" s="196"/>
    </row>
    <row r="34" spans="2:57" s="1" customFormat="1" ht="6.95" customHeight="1">
      <c r="B34" s="29"/>
      <c r="AR34" s="29"/>
      <c r="BE34" s="195"/>
    </row>
    <row r="35" spans="2:57" s="1" customFormat="1" ht="25.9" customHeight="1">
      <c r="B35" s="29"/>
      <c r="C35" s="34"/>
      <c r="D35" s="35" t="s">
        <v>51</v>
      </c>
      <c r="E35" s="36"/>
      <c r="F35" s="36"/>
      <c r="G35" s="36"/>
      <c r="H35" s="36"/>
      <c r="I35" s="36"/>
      <c r="J35" s="36"/>
      <c r="K35" s="36"/>
      <c r="L35" s="36"/>
      <c r="M35" s="36"/>
      <c r="N35" s="36"/>
      <c r="O35" s="36"/>
      <c r="P35" s="36"/>
      <c r="Q35" s="36"/>
      <c r="R35" s="36"/>
      <c r="S35" s="36"/>
      <c r="T35" s="37" t="s">
        <v>52</v>
      </c>
      <c r="U35" s="36"/>
      <c r="V35" s="36"/>
      <c r="W35" s="36"/>
      <c r="X35" s="212" t="s">
        <v>53</v>
      </c>
      <c r="Y35" s="210"/>
      <c r="Z35" s="210"/>
      <c r="AA35" s="210"/>
      <c r="AB35" s="210"/>
      <c r="AC35" s="36"/>
      <c r="AD35" s="36"/>
      <c r="AE35" s="36"/>
      <c r="AF35" s="36"/>
      <c r="AG35" s="36"/>
      <c r="AH35" s="36"/>
      <c r="AI35" s="36"/>
      <c r="AJ35" s="36"/>
      <c r="AK35" s="209">
        <f>SUM(AK26:AK33)</f>
        <v>0</v>
      </c>
      <c r="AL35" s="210"/>
      <c r="AM35" s="210"/>
      <c r="AN35" s="210"/>
      <c r="AO35" s="211"/>
      <c r="AP35" s="34"/>
      <c r="AQ35" s="34"/>
      <c r="AR35" s="29"/>
    </row>
    <row r="36" spans="2:57" s="1" customFormat="1" ht="6.95" customHeight="1">
      <c r="B36" s="29"/>
      <c r="AR36" s="29"/>
    </row>
    <row r="37" spans="2:57" s="1" customFormat="1" ht="14.45" customHeight="1">
      <c r="B37" s="29"/>
      <c r="AR37" s="29"/>
    </row>
    <row r="38" spans="2:57" ht="14.45" customHeight="1">
      <c r="B38" s="17"/>
      <c r="AR38" s="17"/>
    </row>
    <row r="39" spans="2:57" ht="14.45" customHeight="1">
      <c r="B39" s="17"/>
      <c r="AR39" s="17"/>
    </row>
    <row r="40" spans="2:57" ht="14.45" customHeight="1">
      <c r="B40" s="17"/>
      <c r="AR40" s="17"/>
    </row>
    <row r="41" spans="2:57" ht="14.45" customHeight="1">
      <c r="B41" s="17"/>
      <c r="AR41" s="17"/>
    </row>
    <row r="42" spans="2:57" ht="14.45" customHeight="1">
      <c r="B42" s="17"/>
      <c r="AR42" s="17"/>
    </row>
    <row r="43" spans="2:57" ht="14.45" customHeight="1">
      <c r="B43" s="17"/>
      <c r="AR43" s="17"/>
    </row>
    <row r="44" spans="2:57" ht="14.45" customHeight="1">
      <c r="B44" s="17"/>
      <c r="AR44" s="17"/>
    </row>
    <row r="45" spans="2:57" ht="14.45" customHeight="1">
      <c r="B45" s="17"/>
      <c r="AR45" s="17"/>
    </row>
    <row r="46" spans="2:57" ht="14.45" customHeight="1">
      <c r="B46" s="17"/>
      <c r="AR46" s="17"/>
    </row>
    <row r="47" spans="2:57" ht="14.45" customHeight="1">
      <c r="B47" s="17"/>
      <c r="AR47" s="17"/>
    </row>
    <row r="48" spans="2:57" ht="14.45" customHeight="1">
      <c r="B48" s="17"/>
      <c r="AR48" s="17"/>
    </row>
    <row r="49" spans="2:44" s="1" customFormat="1" ht="14.45" customHeight="1">
      <c r="B49" s="29"/>
      <c r="D49" s="38" t="s">
        <v>54</v>
      </c>
      <c r="E49" s="39"/>
      <c r="F49" s="39"/>
      <c r="G49" s="39"/>
      <c r="H49" s="39"/>
      <c r="I49" s="39"/>
      <c r="J49" s="39"/>
      <c r="K49" s="39"/>
      <c r="L49" s="39"/>
      <c r="M49" s="39"/>
      <c r="N49" s="39"/>
      <c r="O49" s="39"/>
      <c r="P49" s="39"/>
      <c r="Q49" s="39"/>
      <c r="R49" s="39"/>
      <c r="S49" s="39"/>
      <c r="T49" s="39"/>
      <c r="U49" s="39"/>
      <c r="V49" s="39"/>
      <c r="W49" s="39"/>
      <c r="X49" s="39"/>
      <c r="Y49" s="39"/>
      <c r="Z49" s="39"/>
      <c r="AA49" s="39"/>
      <c r="AB49" s="39"/>
      <c r="AC49" s="39"/>
      <c r="AD49" s="39"/>
      <c r="AE49" s="39"/>
      <c r="AF49" s="39"/>
      <c r="AG49" s="39"/>
      <c r="AH49" s="38" t="s">
        <v>55</v>
      </c>
      <c r="AI49" s="39"/>
      <c r="AJ49" s="39"/>
      <c r="AK49" s="39"/>
      <c r="AL49" s="39"/>
      <c r="AM49" s="39"/>
      <c r="AN49" s="39"/>
      <c r="AO49" s="39"/>
      <c r="AR49" s="29"/>
    </row>
    <row r="50" spans="2:44" ht="11.25">
      <c r="B50" s="17"/>
      <c r="AR50" s="17"/>
    </row>
    <row r="51" spans="2:44" ht="11.25">
      <c r="B51" s="17"/>
      <c r="AR51" s="17"/>
    </row>
    <row r="52" spans="2:44" ht="11.25">
      <c r="B52" s="17"/>
      <c r="AR52" s="17"/>
    </row>
    <row r="53" spans="2:44" ht="11.25">
      <c r="B53" s="17"/>
      <c r="AR53" s="17"/>
    </row>
    <row r="54" spans="2:44" ht="11.25">
      <c r="B54" s="17"/>
      <c r="AR54" s="17"/>
    </row>
    <row r="55" spans="2:44" ht="11.25">
      <c r="B55" s="17"/>
      <c r="AR55" s="17"/>
    </row>
    <row r="56" spans="2:44" ht="11.25">
      <c r="B56" s="17"/>
      <c r="AR56" s="17"/>
    </row>
    <row r="57" spans="2:44" ht="11.25">
      <c r="B57" s="17"/>
      <c r="AR57" s="17"/>
    </row>
    <row r="58" spans="2:44" ht="11.25">
      <c r="B58" s="17"/>
      <c r="AR58" s="17"/>
    </row>
    <row r="59" spans="2:44" ht="11.25">
      <c r="B59" s="17"/>
      <c r="AR59" s="17"/>
    </row>
    <row r="60" spans="2:44" s="1" customFormat="1" ht="12.75">
      <c r="B60" s="29"/>
      <c r="D60" s="40" t="s">
        <v>56</v>
      </c>
      <c r="E60" s="31"/>
      <c r="F60" s="31"/>
      <c r="G60" s="31"/>
      <c r="H60" s="31"/>
      <c r="I60" s="31"/>
      <c r="J60" s="31"/>
      <c r="K60" s="31"/>
      <c r="L60" s="31"/>
      <c r="M60" s="31"/>
      <c r="N60" s="31"/>
      <c r="O60" s="31"/>
      <c r="P60" s="31"/>
      <c r="Q60" s="31"/>
      <c r="R60" s="31"/>
      <c r="S60" s="31"/>
      <c r="T60" s="31"/>
      <c r="U60" s="31"/>
      <c r="V60" s="40" t="s">
        <v>57</v>
      </c>
      <c r="W60" s="31"/>
      <c r="X60" s="31"/>
      <c r="Y60" s="31"/>
      <c r="Z60" s="31"/>
      <c r="AA60" s="31"/>
      <c r="AB60" s="31"/>
      <c r="AC60" s="31"/>
      <c r="AD60" s="31"/>
      <c r="AE60" s="31"/>
      <c r="AF60" s="31"/>
      <c r="AG60" s="31"/>
      <c r="AH60" s="40" t="s">
        <v>56</v>
      </c>
      <c r="AI60" s="31"/>
      <c r="AJ60" s="31"/>
      <c r="AK60" s="31"/>
      <c r="AL60" s="31"/>
      <c r="AM60" s="40" t="s">
        <v>57</v>
      </c>
      <c r="AN60" s="31"/>
      <c r="AO60" s="31"/>
      <c r="AR60" s="29"/>
    </row>
    <row r="61" spans="2:44" ht="11.25">
      <c r="B61" s="17"/>
      <c r="AR61" s="17"/>
    </row>
    <row r="62" spans="2:44" ht="11.25">
      <c r="B62" s="17"/>
      <c r="AR62" s="17"/>
    </row>
    <row r="63" spans="2:44" ht="11.25">
      <c r="B63" s="17"/>
      <c r="AR63" s="17"/>
    </row>
    <row r="64" spans="2:44" s="1" customFormat="1" ht="12.75">
      <c r="B64" s="29"/>
      <c r="D64" s="38" t="s">
        <v>58</v>
      </c>
      <c r="E64" s="39"/>
      <c r="F64" s="39"/>
      <c r="G64" s="39"/>
      <c r="H64" s="39"/>
      <c r="I64" s="39"/>
      <c r="J64" s="39"/>
      <c r="K64" s="39"/>
      <c r="L64" s="39"/>
      <c r="M64" s="39"/>
      <c r="N64" s="39"/>
      <c r="O64" s="39"/>
      <c r="P64" s="39"/>
      <c r="Q64" s="39"/>
      <c r="R64" s="39"/>
      <c r="S64" s="39"/>
      <c r="T64" s="39"/>
      <c r="U64" s="39"/>
      <c r="V64" s="39"/>
      <c r="W64" s="39"/>
      <c r="X64" s="39"/>
      <c r="Y64" s="39"/>
      <c r="Z64" s="39"/>
      <c r="AA64" s="39"/>
      <c r="AB64" s="39"/>
      <c r="AC64" s="39"/>
      <c r="AD64" s="39"/>
      <c r="AE64" s="39"/>
      <c r="AF64" s="39"/>
      <c r="AG64" s="39"/>
      <c r="AH64" s="38" t="s">
        <v>59</v>
      </c>
      <c r="AI64" s="39"/>
      <c r="AJ64" s="39"/>
      <c r="AK64" s="39"/>
      <c r="AL64" s="39"/>
      <c r="AM64" s="39"/>
      <c r="AN64" s="39"/>
      <c r="AO64" s="39"/>
      <c r="AR64" s="29"/>
    </row>
    <row r="65" spans="2:44" ht="11.25">
      <c r="B65" s="17"/>
      <c r="AR65" s="17"/>
    </row>
    <row r="66" spans="2:44" ht="11.25">
      <c r="B66" s="17"/>
      <c r="AR66" s="17"/>
    </row>
    <row r="67" spans="2:44" ht="11.25">
      <c r="B67" s="17"/>
      <c r="AR67" s="17"/>
    </row>
    <row r="68" spans="2:44" ht="11.25">
      <c r="B68" s="17"/>
      <c r="AR68" s="17"/>
    </row>
    <row r="69" spans="2:44" ht="11.25">
      <c r="B69" s="17"/>
      <c r="AR69" s="17"/>
    </row>
    <row r="70" spans="2:44" ht="11.25">
      <c r="B70" s="17"/>
      <c r="AR70" s="17"/>
    </row>
    <row r="71" spans="2:44" ht="11.25">
      <c r="B71" s="17"/>
      <c r="AR71" s="17"/>
    </row>
    <row r="72" spans="2:44" ht="11.25">
      <c r="B72" s="17"/>
      <c r="AR72" s="17"/>
    </row>
    <row r="73" spans="2:44" ht="11.25">
      <c r="B73" s="17"/>
      <c r="AR73" s="17"/>
    </row>
    <row r="74" spans="2:44" ht="11.25">
      <c r="B74" s="17"/>
      <c r="AR74" s="17"/>
    </row>
    <row r="75" spans="2:44" s="1" customFormat="1" ht="12.75">
      <c r="B75" s="29"/>
      <c r="D75" s="40" t="s">
        <v>56</v>
      </c>
      <c r="E75" s="31"/>
      <c r="F75" s="31"/>
      <c r="G75" s="31"/>
      <c r="H75" s="31"/>
      <c r="I75" s="31"/>
      <c r="J75" s="31"/>
      <c r="K75" s="31"/>
      <c r="L75" s="31"/>
      <c r="M75" s="31"/>
      <c r="N75" s="31"/>
      <c r="O75" s="31"/>
      <c r="P75" s="31"/>
      <c r="Q75" s="31"/>
      <c r="R75" s="31"/>
      <c r="S75" s="31"/>
      <c r="T75" s="31"/>
      <c r="U75" s="31"/>
      <c r="V75" s="40" t="s">
        <v>57</v>
      </c>
      <c r="W75" s="31"/>
      <c r="X75" s="31"/>
      <c r="Y75" s="31"/>
      <c r="Z75" s="31"/>
      <c r="AA75" s="31"/>
      <c r="AB75" s="31"/>
      <c r="AC75" s="31"/>
      <c r="AD75" s="31"/>
      <c r="AE75" s="31"/>
      <c r="AF75" s="31"/>
      <c r="AG75" s="31"/>
      <c r="AH75" s="40" t="s">
        <v>56</v>
      </c>
      <c r="AI75" s="31"/>
      <c r="AJ75" s="31"/>
      <c r="AK75" s="31"/>
      <c r="AL75" s="31"/>
      <c r="AM75" s="40" t="s">
        <v>57</v>
      </c>
      <c r="AN75" s="31"/>
      <c r="AO75" s="31"/>
      <c r="AR75" s="29"/>
    </row>
    <row r="76" spans="2:44" s="1" customFormat="1" ht="11.25">
      <c r="B76" s="29"/>
      <c r="AR76" s="29"/>
    </row>
    <row r="77" spans="2:44" s="1" customFormat="1" ht="6.95" customHeight="1">
      <c r="B77" s="41"/>
      <c r="C77" s="42"/>
      <c r="D77" s="42"/>
      <c r="E77" s="42"/>
      <c r="F77" s="42"/>
      <c r="G77" s="42"/>
      <c r="H77" s="42"/>
      <c r="I77" s="42"/>
      <c r="J77" s="42"/>
      <c r="K77" s="42"/>
      <c r="L77" s="42"/>
      <c r="M77" s="42"/>
      <c r="N77" s="42"/>
      <c r="O77" s="42"/>
      <c r="P77" s="42"/>
      <c r="Q77" s="42"/>
      <c r="R77" s="42"/>
      <c r="S77" s="42"/>
      <c r="T77" s="42"/>
      <c r="U77" s="42"/>
      <c r="V77" s="42"/>
      <c r="W77" s="42"/>
      <c r="X77" s="42"/>
      <c r="Y77" s="42"/>
      <c r="Z77" s="42"/>
      <c r="AA77" s="42"/>
      <c r="AB77" s="42"/>
      <c r="AC77" s="42"/>
      <c r="AD77" s="42"/>
      <c r="AE77" s="42"/>
      <c r="AF77" s="42"/>
      <c r="AG77" s="42"/>
      <c r="AH77" s="42"/>
      <c r="AI77" s="42"/>
      <c r="AJ77" s="42"/>
      <c r="AK77" s="42"/>
      <c r="AL77" s="42"/>
      <c r="AM77" s="42"/>
      <c r="AN77" s="42"/>
      <c r="AO77" s="42"/>
      <c r="AP77" s="42"/>
      <c r="AQ77" s="42"/>
      <c r="AR77" s="29"/>
    </row>
    <row r="81" spans="1:91" s="1" customFormat="1" ht="6.95" customHeight="1">
      <c r="B81" s="43"/>
      <c r="C81" s="44"/>
      <c r="D81" s="44"/>
      <c r="E81" s="44"/>
      <c r="F81" s="44"/>
      <c r="G81" s="44"/>
      <c r="H81" s="44"/>
      <c r="I81" s="44"/>
      <c r="J81" s="44"/>
      <c r="K81" s="44"/>
      <c r="L81" s="44"/>
      <c r="M81" s="44"/>
      <c r="N81" s="44"/>
      <c r="O81" s="44"/>
      <c r="P81" s="44"/>
      <c r="Q81" s="44"/>
      <c r="R81" s="44"/>
      <c r="S81" s="44"/>
      <c r="T81" s="44"/>
      <c r="U81" s="44"/>
      <c r="V81" s="44"/>
      <c r="W81" s="44"/>
      <c r="X81" s="44"/>
      <c r="Y81" s="44"/>
      <c r="Z81" s="44"/>
      <c r="AA81" s="44"/>
      <c r="AB81" s="44"/>
      <c r="AC81" s="44"/>
      <c r="AD81" s="44"/>
      <c r="AE81" s="44"/>
      <c r="AF81" s="44"/>
      <c r="AG81" s="44"/>
      <c r="AH81" s="44"/>
      <c r="AI81" s="44"/>
      <c r="AJ81" s="44"/>
      <c r="AK81" s="44"/>
      <c r="AL81" s="44"/>
      <c r="AM81" s="44"/>
      <c r="AN81" s="44"/>
      <c r="AO81" s="44"/>
      <c r="AP81" s="44"/>
      <c r="AQ81" s="44"/>
      <c r="AR81" s="29"/>
    </row>
    <row r="82" spans="1:91" s="1" customFormat="1" ht="24.95" customHeight="1">
      <c r="B82" s="29"/>
      <c r="C82" s="18" t="s">
        <v>60</v>
      </c>
      <c r="AR82" s="29"/>
    </row>
    <row r="83" spans="1:91" s="1" customFormat="1" ht="6.95" customHeight="1">
      <c r="B83" s="29"/>
      <c r="AR83" s="29"/>
    </row>
    <row r="84" spans="1:91" s="3" customFormat="1" ht="12" customHeight="1">
      <c r="B84" s="45"/>
      <c r="C84" s="24" t="s">
        <v>13</v>
      </c>
      <c r="L84" s="3" t="str">
        <f>K5</f>
        <v>23-040</v>
      </c>
      <c r="AR84" s="45"/>
    </row>
    <row r="85" spans="1:91" s="4" customFormat="1" ht="36.950000000000003" customHeight="1">
      <c r="B85" s="46"/>
      <c r="C85" s="47" t="s">
        <v>16</v>
      </c>
      <c r="L85" s="171" t="str">
        <f>K6</f>
        <v>Havárie plynové kotelny, Domov Černovice - Lidmaň, Technický návrh výměny plynového kotle</v>
      </c>
      <c r="M85" s="172"/>
      <c r="N85" s="172"/>
      <c r="O85" s="172"/>
      <c r="P85" s="172"/>
      <c r="Q85" s="172"/>
      <c r="R85" s="172"/>
      <c r="S85" s="172"/>
      <c r="T85" s="172"/>
      <c r="U85" s="172"/>
      <c r="V85" s="172"/>
      <c r="W85" s="172"/>
      <c r="X85" s="172"/>
      <c r="Y85" s="172"/>
      <c r="Z85" s="172"/>
      <c r="AA85" s="172"/>
      <c r="AB85" s="172"/>
      <c r="AC85" s="172"/>
      <c r="AD85" s="172"/>
      <c r="AE85" s="172"/>
      <c r="AF85" s="172"/>
      <c r="AG85" s="172"/>
      <c r="AH85" s="172"/>
      <c r="AI85" s="172"/>
      <c r="AJ85" s="172"/>
      <c r="AK85" s="172"/>
      <c r="AL85" s="172"/>
      <c r="AM85" s="172"/>
      <c r="AN85" s="172"/>
      <c r="AO85" s="172"/>
      <c r="AR85" s="46"/>
    </row>
    <row r="86" spans="1:91" s="1" customFormat="1" ht="6.95" customHeight="1">
      <c r="B86" s="29"/>
      <c r="AR86" s="29"/>
    </row>
    <row r="87" spans="1:91" s="1" customFormat="1" ht="12" customHeight="1">
      <c r="B87" s="29"/>
      <c r="C87" s="24" t="s">
        <v>21</v>
      </c>
      <c r="L87" s="48" t="str">
        <f>IF(K8="","",K8)</f>
        <v>Černovice, areál Domova Černovice - Lidmaň</v>
      </c>
      <c r="AI87" s="24" t="s">
        <v>23</v>
      </c>
      <c r="AM87" s="173" t="str">
        <f>IF(AN8= "","",AN8)</f>
        <v>28. 7. 2023</v>
      </c>
      <c r="AN87" s="173"/>
      <c r="AR87" s="29"/>
    </row>
    <row r="88" spans="1:91" s="1" customFormat="1" ht="6.95" customHeight="1">
      <c r="B88" s="29"/>
      <c r="AR88" s="29"/>
    </row>
    <row r="89" spans="1:91" s="1" customFormat="1" ht="25.7" customHeight="1">
      <c r="B89" s="29"/>
      <c r="C89" s="24" t="s">
        <v>25</v>
      </c>
      <c r="L89" s="3" t="str">
        <f>IF(E11= "","",E11)</f>
        <v>Kraj Vysočina</v>
      </c>
      <c r="AI89" s="24" t="s">
        <v>33</v>
      </c>
      <c r="AM89" s="174" t="str">
        <f>IF(E17="","",E17)</f>
        <v/>
      </c>
      <c r="AN89" s="175"/>
      <c r="AO89" s="175"/>
      <c r="AP89" s="175"/>
      <c r="AR89" s="29"/>
      <c r="AS89" s="176" t="s">
        <v>61</v>
      </c>
      <c r="AT89" s="177"/>
      <c r="AU89" s="50"/>
      <c r="AV89" s="50"/>
      <c r="AW89" s="50"/>
      <c r="AX89" s="50"/>
      <c r="AY89" s="50"/>
      <c r="AZ89" s="50"/>
      <c r="BA89" s="50"/>
      <c r="BB89" s="50"/>
      <c r="BC89" s="50"/>
      <c r="BD89" s="51"/>
    </row>
    <row r="90" spans="1:91" s="1" customFormat="1" ht="15.2" customHeight="1">
      <c r="B90" s="29"/>
      <c r="C90" s="24" t="s">
        <v>31</v>
      </c>
      <c r="L90" s="3" t="str">
        <f>IF(E14= "Vyplň údaj","",E14)</f>
        <v/>
      </c>
      <c r="AI90" s="24" t="s">
        <v>37</v>
      </c>
      <c r="AM90" s="174" t="str">
        <f>IF(E20="","",E20)</f>
        <v xml:space="preserve"> </v>
      </c>
      <c r="AN90" s="175"/>
      <c r="AO90" s="175"/>
      <c r="AP90" s="175"/>
      <c r="AR90" s="29"/>
      <c r="AS90" s="178"/>
      <c r="AT90" s="179"/>
      <c r="BD90" s="53"/>
    </row>
    <row r="91" spans="1:91" s="1" customFormat="1" ht="10.9" customHeight="1">
      <c r="B91" s="29"/>
      <c r="AR91" s="29"/>
      <c r="AS91" s="178"/>
      <c r="AT91" s="179"/>
      <c r="BD91" s="53"/>
    </row>
    <row r="92" spans="1:91" s="1" customFormat="1" ht="29.25" customHeight="1">
      <c r="B92" s="29"/>
      <c r="C92" s="180" t="s">
        <v>62</v>
      </c>
      <c r="D92" s="181"/>
      <c r="E92" s="181"/>
      <c r="F92" s="181"/>
      <c r="G92" s="181"/>
      <c r="H92" s="54"/>
      <c r="I92" s="183" t="s">
        <v>63</v>
      </c>
      <c r="J92" s="181"/>
      <c r="K92" s="181"/>
      <c r="L92" s="181"/>
      <c r="M92" s="181"/>
      <c r="N92" s="181"/>
      <c r="O92" s="181"/>
      <c r="P92" s="181"/>
      <c r="Q92" s="181"/>
      <c r="R92" s="181"/>
      <c r="S92" s="181"/>
      <c r="T92" s="181"/>
      <c r="U92" s="181"/>
      <c r="V92" s="181"/>
      <c r="W92" s="181"/>
      <c r="X92" s="181"/>
      <c r="Y92" s="181"/>
      <c r="Z92" s="181"/>
      <c r="AA92" s="181"/>
      <c r="AB92" s="181"/>
      <c r="AC92" s="181"/>
      <c r="AD92" s="181"/>
      <c r="AE92" s="181"/>
      <c r="AF92" s="181"/>
      <c r="AG92" s="182" t="s">
        <v>64</v>
      </c>
      <c r="AH92" s="181"/>
      <c r="AI92" s="181"/>
      <c r="AJ92" s="181"/>
      <c r="AK92" s="181"/>
      <c r="AL92" s="181"/>
      <c r="AM92" s="181"/>
      <c r="AN92" s="183" t="s">
        <v>65</v>
      </c>
      <c r="AO92" s="181"/>
      <c r="AP92" s="184"/>
      <c r="AQ92" s="55" t="s">
        <v>66</v>
      </c>
      <c r="AR92" s="29"/>
      <c r="AS92" s="56" t="s">
        <v>67</v>
      </c>
      <c r="AT92" s="57" t="s">
        <v>68</v>
      </c>
      <c r="AU92" s="57" t="s">
        <v>69</v>
      </c>
      <c r="AV92" s="57" t="s">
        <v>70</v>
      </c>
      <c r="AW92" s="57" t="s">
        <v>71</v>
      </c>
      <c r="AX92" s="57" t="s">
        <v>72</v>
      </c>
      <c r="AY92" s="57" t="s">
        <v>73</v>
      </c>
      <c r="AZ92" s="57" t="s">
        <v>74</v>
      </c>
      <c r="BA92" s="57" t="s">
        <v>75</v>
      </c>
      <c r="BB92" s="57" t="s">
        <v>76</v>
      </c>
      <c r="BC92" s="57" t="s">
        <v>77</v>
      </c>
      <c r="BD92" s="58" t="s">
        <v>78</v>
      </c>
    </row>
    <row r="93" spans="1:91" s="1" customFormat="1" ht="10.9" customHeight="1">
      <c r="B93" s="29"/>
      <c r="AR93" s="29"/>
      <c r="AS93" s="59"/>
      <c r="AT93" s="50"/>
      <c r="AU93" s="50"/>
      <c r="AV93" s="50"/>
      <c r="AW93" s="50"/>
      <c r="AX93" s="50"/>
      <c r="AY93" s="50"/>
      <c r="AZ93" s="50"/>
      <c r="BA93" s="50"/>
      <c r="BB93" s="50"/>
      <c r="BC93" s="50"/>
      <c r="BD93" s="51"/>
    </row>
    <row r="94" spans="1:91" s="5" customFormat="1" ht="32.450000000000003" customHeight="1">
      <c r="B94" s="60"/>
      <c r="C94" s="61" t="s">
        <v>79</v>
      </c>
      <c r="D94" s="62"/>
      <c r="E94" s="62"/>
      <c r="F94" s="62"/>
      <c r="G94" s="62"/>
      <c r="H94" s="62"/>
      <c r="I94" s="62"/>
      <c r="J94" s="62"/>
      <c r="K94" s="62"/>
      <c r="L94" s="62"/>
      <c r="M94" s="62"/>
      <c r="N94" s="62"/>
      <c r="O94" s="62"/>
      <c r="P94" s="62"/>
      <c r="Q94" s="62"/>
      <c r="R94" s="62"/>
      <c r="S94" s="62"/>
      <c r="T94" s="62"/>
      <c r="U94" s="62"/>
      <c r="V94" s="62"/>
      <c r="W94" s="62"/>
      <c r="X94" s="62"/>
      <c r="Y94" s="62"/>
      <c r="Z94" s="62"/>
      <c r="AA94" s="62"/>
      <c r="AB94" s="62"/>
      <c r="AC94" s="62"/>
      <c r="AD94" s="62"/>
      <c r="AE94" s="62"/>
      <c r="AF94" s="62"/>
      <c r="AG94" s="192">
        <f>ROUND(AG95+AG97,2)</f>
        <v>0</v>
      </c>
      <c r="AH94" s="192"/>
      <c r="AI94" s="192"/>
      <c r="AJ94" s="192"/>
      <c r="AK94" s="192"/>
      <c r="AL94" s="192"/>
      <c r="AM94" s="192"/>
      <c r="AN94" s="193">
        <f t="shared" ref="AN94:AN99" si="0">SUM(AG94,AT94)</f>
        <v>0</v>
      </c>
      <c r="AO94" s="193"/>
      <c r="AP94" s="193"/>
      <c r="AQ94" s="64" t="s">
        <v>1</v>
      </c>
      <c r="AR94" s="60"/>
      <c r="AS94" s="65">
        <f>ROUND(AS95+AS97,2)</f>
        <v>0</v>
      </c>
      <c r="AT94" s="66">
        <f t="shared" ref="AT94:AT99" si="1">ROUND(SUM(AV94:AW94),2)</f>
        <v>0</v>
      </c>
      <c r="AU94" s="67">
        <f>ROUND(AU95+AU97,5)</f>
        <v>0</v>
      </c>
      <c r="AV94" s="66">
        <f>ROUND(AZ94*L29,2)</f>
        <v>0</v>
      </c>
      <c r="AW94" s="66">
        <f>ROUND(BA94*L30,2)</f>
        <v>0</v>
      </c>
      <c r="AX94" s="66">
        <f>ROUND(BB94*L29,2)</f>
        <v>0</v>
      </c>
      <c r="AY94" s="66">
        <f>ROUND(BC94*L30,2)</f>
        <v>0</v>
      </c>
      <c r="AZ94" s="66">
        <f>ROUND(AZ95+AZ97,2)</f>
        <v>0</v>
      </c>
      <c r="BA94" s="66">
        <f>ROUND(BA95+BA97,2)</f>
        <v>0</v>
      </c>
      <c r="BB94" s="66">
        <f>ROUND(BB95+BB97,2)</f>
        <v>0</v>
      </c>
      <c r="BC94" s="66">
        <f>ROUND(BC95+BC97,2)</f>
        <v>0</v>
      </c>
      <c r="BD94" s="68">
        <f>ROUND(BD95+BD97,2)</f>
        <v>0</v>
      </c>
      <c r="BS94" s="69" t="s">
        <v>80</v>
      </c>
      <c r="BT94" s="69" t="s">
        <v>81</v>
      </c>
      <c r="BU94" s="70" t="s">
        <v>82</v>
      </c>
      <c r="BV94" s="69" t="s">
        <v>83</v>
      </c>
      <c r="BW94" s="69" t="s">
        <v>4</v>
      </c>
      <c r="BX94" s="69" t="s">
        <v>84</v>
      </c>
      <c r="CL94" s="69" t="s">
        <v>19</v>
      </c>
    </row>
    <row r="95" spans="1:91" s="6" customFormat="1" ht="16.5" customHeight="1">
      <c r="B95" s="71"/>
      <c r="C95" s="72"/>
      <c r="D95" s="187" t="s">
        <v>85</v>
      </c>
      <c r="E95" s="187"/>
      <c r="F95" s="187"/>
      <c r="G95" s="187"/>
      <c r="H95" s="187"/>
      <c r="I95" s="73"/>
      <c r="J95" s="187" t="s">
        <v>86</v>
      </c>
      <c r="K95" s="187"/>
      <c r="L95" s="187"/>
      <c r="M95" s="187"/>
      <c r="N95" s="187"/>
      <c r="O95" s="187"/>
      <c r="P95" s="187"/>
      <c r="Q95" s="187"/>
      <c r="R95" s="187"/>
      <c r="S95" s="187"/>
      <c r="T95" s="187"/>
      <c r="U95" s="187"/>
      <c r="V95" s="187"/>
      <c r="W95" s="187"/>
      <c r="X95" s="187"/>
      <c r="Y95" s="187"/>
      <c r="Z95" s="187"/>
      <c r="AA95" s="187"/>
      <c r="AB95" s="187"/>
      <c r="AC95" s="187"/>
      <c r="AD95" s="187"/>
      <c r="AE95" s="187"/>
      <c r="AF95" s="187"/>
      <c r="AG95" s="188">
        <f>ROUND(AG96,2)</f>
        <v>0</v>
      </c>
      <c r="AH95" s="186"/>
      <c r="AI95" s="186"/>
      <c r="AJ95" s="186"/>
      <c r="AK95" s="186"/>
      <c r="AL95" s="186"/>
      <c r="AM95" s="186"/>
      <c r="AN95" s="185">
        <f t="shared" si="0"/>
        <v>0</v>
      </c>
      <c r="AO95" s="186"/>
      <c r="AP95" s="186"/>
      <c r="AQ95" s="74" t="s">
        <v>87</v>
      </c>
      <c r="AR95" s="71"/>
      <c r="AS95" s="75">
        <f>ROUND(AS96,2)</f>
        <v>0</v>
      </c>
      <c r="AT95" s="76">
        <f t="shared" si="1"/>
        <v>0</v>
      </c>
      <c r="AU95" s="77">
        <f>ROUND(AU96,5)</f>
        <v>0</v>
      </c>
      <c r="AV95" s="76">
        <f>ROUND(AZ95*L29,2)</f>
        <v>0</v>
      </c>
      <c r="AW95" s="76">
        <f>ROUND(BA95*L30,2)</f>
        <v>0</v>
      </c>
      <c r="AX95" s="76">
        <f>ROUND(BB95*L29,2)</f>
        <v>0</v>
      </c>
      <c r="AY95" s="76">
        <f>ROUND(BC95*L30,2)</f>
        <v>0</v>
      </c>
      <c r="AZ95" s="76">
        <f>ROUND(AZ96,2)</f>
        <v>0</v>
      </c>
      <c r="BA95" s="76">
        <f>ROUND(BA96,2)</f>
        <v>0</v>
      </c>
      <c r="BB95" s="76">
        <f>ROUND(BB96,2)</f>
        <v>0</v>
      </c>
      <c r="BC95" s="76">
        <f>ROUND(BC96,2)</f>
        <v>0</v>
      </c>
      <c r="BD95" s="78">
        <f>ROUND(BD96,2)</f>
        <v>0</v>
      </c>
      <c r="BS95" s="79" t="s">
        <v>80</v>
      </c>
      <c r="BT95" s="79" t="s">
        <v>88</v>
      </c>
      <c r="BU95" s="79" t="s">
        <v>82</v>
      </c>
      <c r="BV95" s="79" t="s">
        <v>83</v>
      </c>
      <c r="BW95" s="79" t="s">
        <v>89</v>
      </c>
      <c r="BX95" s="79" t="s">
        <v>4</v>
      </c>
      <c r="CL95" s="79" t="s">
        <v>1</v>
      </c>
      <c r="CM95" s="79" t="s">
        <v>88</v>
      </c>
    </row>
    <row r="96" spans="1:91" s="3" customFormat="1" ht="16.5" customHeight="1">
      <c r="A96" s="80" t="s">
        <v>90</v>
      </c>
      <c r="B96" s="45"/>
      <c r="C96" s="9"/>
      <c r="D96" s="9"/>
      <c r="E96" s="189" t="s">
        <v>85</v>
      </c>
      <c r="F96" s="189"/>
      <c r="G96" s="189"/>
      <c r="H96" s="189"/>
      <c r="I96" s="189"/>
      <c r="J96" s="9"/>
      <c r="K96" s="189" t="s">
        <v>86</v>
      </c>
      <c r="L96" s="189"/>
      <c r="M96" s="189"/>
      <c r="N96" s="189"/>
      <c r="O96" s="189"/>
      <c r="P96" s="189"/>
      <c r="Q96" s="189"/>
      <c r="R96" s="189"/>
      <c r="S96" s="189"/>
      <c r="T96" s="189"/>
      <c r="U96" s="189"/>
      <c r="V96" s="189"/>
      <c r="W96" s="189"/>
      <c r="X96" s="189"/>
      <c r="Y96" s="189"/>
      <c r="Z96" s="189"/>
      <c r="AA96" s="189"/>
      <c r="AB96" s="189"/>
      <c r="AC96" s="189"/>
      <c r="AD96" s="189"/>
      <c r="AE96" s="189"/>
      <c r="AF96" s="189"/>
      <c r="AG96" s="190">
        <f>'VRN - Vedlejší a ostatní ...'!J32</f>
        <v>0</v>
      </c>
      <c r="AH96" s="191"/>
      <c r="AI96" s="191"/>
      <c r="AJ96" s="191"/>
      <c r="AK96" s="191"/>
      <c r="AL96" s="191"/>
      <c r="AM96" s="191"/>
      <c r="AN96" s="190">
        <f t="shared" si="0"/>
        <v>0</v>
      </c>
      <c r="AO96" s="191"/>
      <c r="AP96" s="191"/>
      <c r="AQ96" s="81" t="s">
        <v>91</v>
      </c>
      <c r="AR96" s="45"/>
      <c r="AS96" s="82">
        <v>0</v>
      </c>
      <c r="AT96" s="83">
        <f t="shared" si="1"/>
        <v>0</v>
      </c>
      <c r="AU96" s="84">
        <f>'VRN - Vedlejší a ostatní ...'!P122</f>
        <v>0</v>
      </c>
      <c r="AV96" s="83">
        <f>'VRN - Vedlejší a ostatní ...'!J35</f>
        <v>0</v>
      </c>
      <c r="AW96" s="83">
        <f>'VRN - Vedlejší a ostatní ...'!J36</f>
        <v>0</v>
      </c>
      <c r="AX96" s="83">
        <f>'VRN - Vedlejší a ostatní ...'!J37</f>
        <v>0</v>
      </c>
      <c r="AY96" s="83">
        <f>'VRN - Vedlejší a ostatní ...'!J38</f>
        <v>0</v>
      </c>
      <c r="AZ96" s="83">
        <f>'VRN - Vedlejší a ostatní ...'!F35</f>
        <v>0</v>
      </c>
      <c r="BA96" s="83">
        <f>'VRN - Vedlejší a ostatní ...'!F36</f>
        <v>0</v>
      </c>
      <c r="BB96" s="83">
        <f>'VRN - Vedlejší a ostatní ...'!F37</f>
        <v>0</v>
      </c>
      <c r="BC96" s="83">
        <f>'VRN - Vedlejší a ostatní ...'!F38</f>
        <v>0</v>
      </c>
      <c r="BD96" s="85">
        <f>'VRN - Vedlejší a ostatní ...'!F39</f>
        <v>0</v>
      </c>
      <c r="BT96" s="22" t="s">
        <v>92</v>
      </c>
      <c r="BV96" s="22" t="s">
        <v>83</v>
      </c>
      <c r="BW96" s="22" t="s">
        <v>93</v>
      </c>
      <c r="BX96" s="22" t="s">
        <v>89</v>
      </c>
      <c r="CL96" s="22" t="s">
        <v>19</v>
      </c>
    </row>
    <row r="97" spans="1:91" s="6" customFormat="1" ht="16.5" customHeight="1">
      <c r="B97" s="71"/>
      <c r="C97" s="72"/>
      <c r="D97" s="187" t="s">
        <v>94</v>
      </c>
      <c r="E97" s="187"/>
      <c r="F97" s="187"/>
      <c r="G97" s="187"/>
      <c r="H97" s="187"/>
      <c r="I97" s="73"/>
      <c r="J97" s="187" t="s">
        <v>95</v>
      </c>
      <c r="K97" s="187"/>
      <c r="L97" s="187"/>
      <c r="M97" s="187"/>
      <c r="N97" s="187"/>
      <c r="O97" s="187"/>
      <c r="P97" s="187"/>
      <c r="Q97" s="187"/>
      <c r="R97" s="187"/>
      <c r="S97" s="187"/>
      <c r="T97" s="187"/>
      <c r="U97" s="187"/>
      <c r="V97" s="187"/>
      <c r="W97" s="187"/>
      <c r="X97" s="187"/>
      <c r="Y97" s="187"/>
      <c r="Z97" s="187"/>
      <c r="AA97" s="187"/>
      <c r="AB97" s="187"/>
      <c r="AC97" s="187"/>
      <c r="AD97" s="187"/>
      <c r="AE97" s="187"/>
      <c r="AF97" s="187"/>
      <c r="AG97" s="188">
        <f>ROUND(SUM(AG98:AG99),2)</f>
        <v>0</v>
      </c>
      <c r="AH97" s="186"/>
      <c r="AI97" s="186"/>
      <c r="AJ97" s="186"/>
      <c r="AK97" s="186"/>
      <c r="AL97" s="186"/>
      <c r="AM97" s="186"/>
      <c r="AN97" s="185">
        <f t="shared" si="0"/>
        <v>0</v>
      </c>
      <c r="AO97" s="186"/>
      <c r="AP97" s="186"/>
      <c r="AQ97" s="74" t="s">
        <v>96</v>
      </c>
      <c r="AR97" s="71"/>
      <c r="AS97" s="75">
        <f>ROUND(SUM(AS98:AS99),2)</f>
        <v>0</v>
      </c>
      <c r="AT97" s="76">
        <f t="shared" si="1"/>
        <v>0</v>
      </c>
      <c r="AU97" s="77">
        <f>ROUND(SUM(AU98:AU99),5)</f>
        <v>0</v>
      </c>
      <c r="AV97" s="76">
        <f>ROUND(AZ97*L29,2)</f>
        <v>0</v>
      </c>
      <c r="AW97" s="76">
        <f>ROUND(BA97*L30,2)</f>
        <v>0</v>
      </c>
      <c r="AX97" s="76">
        <f>ROUND(BB97*L29,2)</f>
        <v>0</v>
      </c>
      <c r="AY97" s="76">
        <f>ROUND(BC97*L30,2)</f>
        <v>0</v>
      </c>
      <c r="AZ97" s="76">
        <f>ROUND(SUM(AZ98:AZ99),2)</f>
        <v>0</v>
      </c>
      <c r="BA97" s="76">
        <f>ROUND(SUM(BA98:BA99),2)</f>
        <v>0</v>
      </c>
      <c r="BB97" s="76">
        <f>ROUND(SUM(BB98:BB99),2)</f>
        <v>0</v>
      </c>
      <c r="BC97" s="76">
        <f>ROUND(SUM(BC98:BC99),2)</f>
        <v>0</v>
      </c>
      <c r="BD97" s="78">
        <f>ROUND(SUM(BD98:BD99),2)</f>
        <v>0</v>
      </c>
      <c r="BS97" s="79" t="s">
        <v>80</v>
      </c>
      <c r="BT97" s="79" t="s">
        <v>88</v>
      </c>
      <c r="BU97" s="79" t="s">
        <v>82</v>
      </c>
      <c r="BV97" s="79" t="s">
        <v>83</v>
      </c>
      <c r="BW97" s="79" t="s">
        <v>97</v>
      </c>
      <c r="BX97" s="79" t="s">
        <v>4</v>
      </c>
      <c r="CL97" s="79" t="s">
        <v>1</v>
      </c>
      <c r="CM97" s="79" t="s">
        <v>88</v>
      </c>
    </row>
    <row r="98" spans="1:91" s="3" customFormat="1" ht="16.5" customHeight="1">
      <c r="A98" s="80" t="s">
        <v>90</v>
      </c>
      <c r="B98" s="45"/>
      <c r="C98" s="9"/>
      <c r="D98" s="9"/>
      <c r="E98" s="189" t="s">
        <v>98</v>
      </c>
      <c r="F98" s="189"/>
      <c r="G98" s="189"/>
      <c r="H98" s="189"/>
      <c r="I98" s="189"/>
      <c r="J98" s="9"/>
      <c r="K98" s="189" t="s">
        <v>99</v>
      </c>
      <c r="L98" s="189"/>
      <c r="M98" s="189"/>
      <c r="N98" s="189"/>
      <c r="O98" s="189"/>
      <c r="P98" s="189"/>
      <c r="Q98" s="189"/>
      <c r="R98" s="189"/>
      <c r="S98" s="189"/>
      <c r="T98" s="189"/>
      <c r="U98" s="189"/>
      <c r="V98" s="189"/>
      <c r="W98" s="189"/>
      <c r="X98" s="189"/>
      <c r="Y98" s="189"/>
      <c r="Z98" s="189"/>
      <c r="AA98" s="189"/>
      <c r="AB98" s="189"/>
      <c r="AC98" s="189"/>
      <c r="AD98" s="189"/>
      <c r="AE98" s="189"/>
      <c r="AF98" s="189"/>
      <c r="AG98" s="190">
        <f>'14A - Zařízení pro vytápě...'!J32</f>
        <v>0</v>
      </c>
      <c r="AH98" s="191"/>
      <c r="AI98" s="191"/>
      <c r="AJ98" s="191"/>
      <c r="AK98" s="191"/>
      <c r="AL98" s="191"/>
      <c r="AM98" s="191"/>
      <c r="AN98" s="190">
        <f t="shared" si="0"/>
        <v>0</v>
      </c>
      <c r="AO98" s="191"/>
      <c r="AP98" s="191"/>
      <c r="AQ98" s="81" t="s">
        <v>91</v>
      </c>
      <c r="AR98" s="45"/>
      <c r="AS98" s="82">
        <v>0</v>
      </c>
      <c r="AT98" s="83">
        <f t="shared" si="1"/>
        <v>0</v>
      </c>
      <c r="AU98" s="84">
        <f>'14A - Zařízení pro vytápě...'!P132</f>
        <v>0</v>
      </c>
      <c r="AV98" s="83">
        <f>'14A - Zařízení pro vytápě...'!J35</f>
        <v>0</v>
      </c>
      <c r="AW98" s="83">
        <f>'14A - Zařízení pro vytápě...'!J36</f>
        <v>0</v>
      </c>
      <c r="AX98" s="83">
        <f>'14A - Zařízení pro vytápě...'!J37</f>
        <v>0</v>
      </c>
      <c r="AY98" s="83">
        <f>'14A - Zařízení pro vytápě...'!J38</f>
        <v>0</v>
      </c>
      <c r="AZ98" s="83">
        <f>'14A - Zařízení pro vytápě...'!F35</f>
        <v>0</v>
      </c>
      <c r="BA98" s="83">
        <f>'14A - Zařízení pro vytápě...'!F36</f>
        <v>0</v>
      </c>
      <c r="BB98" s="83">
        <f>'14A - Zařízení pro vytápě...'!F37</f>
        <v>0</v>
      </c>
      <c r="BC98" s="83">
        <f>'14A - Zařízení pro vytápě...'!F38</f>
        <v>0</v>
      </c>
      <c r="BD98" s="85">
        <f>'14A - Zařízení pro vytápě...'!F39</f>
        <v>0</v>
      </c>
      <c r="BT98" s="22" t="s">
        <v>92</v>
      </c>
      <c r="BV98" s="22" t="s">
        <v>83</v>
      </c>
      <c r="BW98" s="22" t="s">
        <v>100</v>
      </c>
      <c r="BX98" s="22" t="s">
        <v>97</v>
      </c>
      <c r="CL98" s="22" t="s">
        <v>19</v>
      </c>
    </row>
    <row r="99" spans="1:91" s="3" customFormat="1" ht="16.5" customHeight="1">
      <c r="A99" s="80" t="s">
        <v>90</v>
      </c>
      <c r="B99" s="45"/>
      <c r="C99" s="9"/>
      <c r="D99" s="9"/>
      <c r="E99" s="189" t="s">
        <v>101</v>
      </c>
      <c r="F99" s="189"/>
      <c r="G99" s="189"/>
      <c r="H99" s="189"/>
      <c r="I99" s="189"/>
      <c r="J99" s="9"/>
      <c r="K99" s="189" t="s">
        <v>102</v>
      </c>
      <c r="L99" s="189"/>
      <c r="M99" s="189"/>
      <c r="N99" s="189"/>
      <c r="O99" s="189"/>
      <c r="P99" s="189"/>
      <c r="Q99" s="189"/>
      <c r="R99" s="189"/>
      <c r="S99" s="189"/>
      <c r="T99" s="189"/>
      <c r="U99" s="189"/>
      <c r="V99" s="189"/>
      <c r="W99" s="189"/>
      <c r="X99" s="189"/>
      <c r="Y99" s="189"/>
      <c r="Z99" s="189"/>
      <c r="AA99" s="189"/>
      <c r="AB99" s="189"/>
      <c r="AC99" s="189"/>
      <c r="AD99" s="189"/>
      <c r="AE99" s="189"/>
      <c r="AF99" s="189"/>
      <c r="AG99" s="190">
        <f>'14C - Plynová zařízení'!J32</f>
        <v>0</v>
      </c>
      <c r="AH99" s="191"/>
      <c r="AI99" s="191"/>
      <c r="AJ99" s="191"/>
      <c r="AK99" s="191"/>
      <c r="AL99" s="191"/>
      <c r="AM99" s="191"/>
      <c r="AN99" s="190">
        <f t="shared" si="0"/>
        <v>0</v>
      </c>
      <c r="AO99" s="191"/>
      <c r="AP99" s="191"/>
      <c r="AQ99" s="81" t="s">
        <v>91</v>
      </c>
      <c r="AR99" s="45"/>
      <c r="AS99" s="86">
        <v>0</v>
      </c>
      <c r="AT99" s="87">
        <f t="shared" si="1"/>
        <v>0</v>
      </c>
      <c r="AU99" s="88">
        <f>'14C - Plynová zařízení'!P126</f>
        <v>0</v>
      </c>
      <c r="AV99" s="87">
        <f>'14C - Plynová zařízení'!J35</f>
        <v>0</v>
      </c>
      <c r="AW99" s="87">
        <f>'14C - Plynová zařízení'!J36</f>
        <v>0</v>
      </c>
      <c r="AX99" s="87">
        <f>'14C - Plynová zařízení'!J37</f>
        <v>0</v>
      </c>
      <c r="AY99" s="87">
        <f>'14C - Plynová zařízení'!J38</f>
        <v>0</v>
      </c>
      <c r="AZ99" s="87">
        <f>'14C - Plynová zařízení'!F35</f>
        <v>0</v>
      </c>
      <c r="BA99" s="87">
        <f>'14C - Plynová zařízení'!F36</f>
        <v>0</v>
      </c>
      <c r="BB99" s="87">
        <f>'14C - Plynová zařízení'!F37</f>
        <v>0</v>
      </c>
      <c r="BC99" s="87">
        <f>'14C - Plynová zařízení'!F38</f>
        <v>0</v>
      </c>
      <c r="BD99" s="89">
        <f>'14C - Plynová zařízení'!F39</f>
        <v>0</v>
      </c>
      <c r="BT99" s="22" t="s">
        <v>92</v>
      </c>
      <c r="BV99" s="22" t="s">
        <v>83</v>
      </c>
      <c r="BW99" s="22" t="s">
        <v>103</v>
      </c>
      <c r="BX99" s="22" t="s">
        <v>97</v>
      </c>
      <c r="CL99" s="22" t="s">
        <v>104</v>
      </c>
    </row>
    <row r="100" spans="1:91" s="1" customFormat="1" ht="30" customHeight="1">
      <c r="B100" s="29"/>
      <c r="AR100" s="29"/>
    </row>
    <row r="101" spans="1:91" s="1" customFormat="1" ht="6.95" customHeight="1">
      <c r="B101" s="41"/>
      <c r="C101" s="42"/>
      <c r="D101" s="42"/>
      <c r="E101" s="42"/>
      <c r="F101" s="42"/>
      <c r="G101" s="42"/>
      <c r="H101" s="42"/>
      <c r="I101" s="42"/>
      <c r="J101" s="42"/>
      <c r="K101" s="42"/>
      <c r="L101" s="42"/>
      <c r="M101" s="42"/>
      <c r="N101" s="42"/>
      <c r="O101" s="42"/>
      <c r="P101" s="42"/>
      <c r="Q101" s="42"/>
      <c r="R101" s="42"/>
      <c r="S101" s="42"/>
      <c r="T101" s="42"/>
      <c r="U101" s="42"/>
      <c r="V101" s="42"/>
      <c r="W101" s="42"/>
      <c r="X101" s="42"/>
      <c r="Y101" s="42"/>
      <c r="Z101" s="42"/>
      <c r="AA101" s="42"/>
      <c r="AB101" s="42"/>
      <c r="AC101" s="42"/>
      <c r="AD101" s="42"/>
      <c r="AE101" s="42"/>
      <c r="AF101" s="42"/>
      <c r="AG101" s="42"/>
      <c r="AH101" s="42"/>
      <c r="AI101" s="42"/>
      <c r="AJ101" s="42"/>
      <c r="AK101" s="42"/>
      <c r="AL101" s="42"/>
      <c r="AM101" s="42"/>
      <c r="AN101" s="42"/>
      <c r="AO101" s="42"/>
      <c r="AP101" s="42"/>
      <c r="AQ101" s="42"/>
      <c r="AR101" s="29"/>
    </row>
  </sheetData>
  <mergeCells count="58">
    <mergeCell ref="AR2:BE2"/>
    <mergeCell ref="L33:P33"/>
    <mergeCell ref="W33:AE33"/>
    <mergeCell ref="AK33:AO33"/>
    <mergeCell ref="AK35:AO35"/>
    <mergeCell ref="X35:AB35"/>
    <mergeCell ref="L31:P31"/>
    <mergeCell ref="AK31:AO31"/>
    <mergeCell ref="L32:P32"/>
    <mergeCell ref="W32:AE32"/>
    <mergeCell ref="AK32:AO32"/>
    <mergeCell ref="BE5:BE34"/>
    <mergeCell ref="K5:AO5"/>
    <mergeCell ref="K6:AO6"/>
    <mergeCell ref="E14:AJ14"/>
    <mergeCell ref="E23:AN23"/>
    <mergeCell ref="AK26:AO26"/>
    <mergeCell ref="L28:P28"/>
    <mergeCell ref="W28:AE28"/>
    <mergeCell ref="AK28:AO28"/>
    <mergeCell ref="AK29:AO29"/>
    <mergeCell ref="W29:AE29"/>
    <mergeCell ref="L29:P29"/>
    <mergeCell ref="AK30:AO30"/>
    <mergeCell ref="W30:AE30"/>
    <mergeCell ref="L30:P30"/>
    <mergeCell ref="W31:AE31"/>
    <mergeCell ref="AG98:AM98"/>
    <mergeCell ref="AN98:AP98"/>
    <mergeCell ref="E98:I98"/>
    <mergeCell ref="K98:AF98"/>
    <mergeCell ref="AN99:AP99"/>
    <mergeCell ref="AG99:AM99"/>
    <mergeCell ref="E99:I99"/>
    <mergeCell ref="K99:AF99"/>
    <mergeCell ref="K96:AF96"/>
    <mergeCell ref="AN96:AP96"/>
    <mergeCell ref="AG96:AM96"/>
    <mergeCell ref="E96:I96"/>
    <mergeCell ref="D97:H97"/>
    <mergeCell ref="J97:AF97"/>
    <mergeCell ref="AN97:AP97"/>
    <mergeCell ref="AG97:AM97"/>
    <mergeCell ref="C92:G92"/>
    <mergeCell ref="AG92:AM92"/>
    <mergeCell ref="AN92:AP92"/>
    <mergeCell ref="I92:AF92"/>
    <mergeCell ref="AN95:AP95"/>
    <mergeCell ref="D95:H95"/>
    <mergeCell ref="J95:AF95"/>
    <mergeCell ref="AG95:AM95"/>
    <mergeCell ref="AG94:AM94"/>
    <mergeCell ref="AN94:AP94"/>
    <mergeCell ref="L85:AO85"/>
    <mergeCell ref="AM87:AN87"/>
    <mergeCell ref="AM89:AP89"/>
    <mergeCell ref="AS89:AT91"/>
    <mergeCell ref="AM90:AP90"/>
  </mergeCells>
  <hyperlinks>
    <hyperlink ref="A96" location="'VRN - Vedlejší a ostatní ...'!C2" display="/" xr:uid="{00000000-0004-0000-0000-000000000000}"/>
    <hyperlink ref="A98" location="'14A - Zařízení pro vytápě...'!C2" display="/" xr:uid="{00000000-0004-0000-0000-000001000000}"/>
    <hyperlink ref="A99" location="'14C - Plynová zařízení'!C2" display="/" xr:uid="{00000000-0004-0000-0000-000002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M135"/>
  <sheetViews>
    <sheetView showGridLines="0" workbookViewId="0">
      <selection activeCell="E23" sqref="E23"/>
    </sheetView>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3" t="s">
        <v>5</v>
      </c>
      <c r="M2" s="198"/>
      <c r="N2" s="198"/>
      <c r="O2" s="198"/>
      <c r="P2" s="198"/>
      <c r="Q2" s="198"/>
      <c r="R2" s="198"/>
      <c r="S2" s="198"/>
      <c r="T2" s="198"/>
      <c r="U2" s="198"/>
      <c r="V2" s="198"/>
      <c r="AT2" s="14" t="s">
        <v>93</v>
      </c>
    </row>
    <row r="3" spans="2:46" ht="6.95" customHeight="1">
      <c r="B3" s="15"/>
      <c r="C3" s="16"/>
      <c r="D3" s="16"/>
      <c r="E3" s="16"/>
      <c r="F3" s="16"/>
      <c r="G3" s="16"/>
      <c r="H3" s="16"/>
      <c r="I3" s="16"/>
      <c r="J3" s="16"/>
      <c r="K3" s="16"/>
      <c r="L3" s="17"/>
      <c r="AT3" s="14" t="s">
        <v>88</v>
      </c>
    </row>
    <row r="4" spans="2:46" ht="24.95" customHeight="1">
      <c r="B4" s="17"/>
      <c r="D4" s="18" t="s">
        <v>105</v>
      </c>
      <c r="L4" s="17"/>
      <c r="M4" s="90" t="s">
        <v>10</v>
      </c>
      <c r="AT4" s="14" t="s">
        <v>3</v>
      </c>
    </row>
    <row r="5" spans="2:46" ht="6.95" customHeight="1">
      <c r="B5" s="17"/>
      <c r="L5" s="17"/>
    </row>
    <row r="6" spans="2:46" ht="12" customHeight="1">
      <c r="B6" s="17"/>
      <c r="D6" s="24" t="s">
        <v>16</v>
      </c>
      <c r="L6" s="17"/>
    </row>
    <row r="7" spans="2:46" ht="26.25" customHeight="1">
      <c r="B7" s="17"/>
      <c r="E7" s="214" t="str">
        <f>'Rekapitulace stavby'!K6</f>
        <v>Havárie plynové kotelny, Domov Černovice - Lidmaň, Technický návrh výměny plynového kotle</v>
      </c>
      <c r="F7" s="215"/>
      <c r="G7" s="215"/>
      <c r="H7" s="215"/>
      <c r="L7" s="17"/>
    </row>
    <row r="8" spans="2:46" ht="12" customHeight="1">
      <c r="B8" s="17"/>
      <c r="D8" s="24" t="s">
        <v>106</v>
      </c>
      <c r="L8" s="17"/>
    </row>
    <row r="9" spans="2:46" s="1" customFormat="1" ht="16.5" customHeight="1">
      <c r="B9" s="29"/>
      <c r="E9" s="214" t="s">
        <v>107</v>
      </c>
      <c r="F9" s="216"/>
      <c r="G9" s="216"/>
      <c r="H9" s="216"/>
      <c r="L9" s="29"/>
    </row>
    <row r="10" spans="2:46" s="1" customFormat="1" ht="12" customHeight="1">
      <c r="B10" s="29"/>
      <c r="D10" s="24" t="s">
        <v>108</v>
      </c>
      <c r="L10" s="29"/>
    </row>
    <row r="11" spans="2:46" s="1" customFormat="1" ht="16.5" customHeight="1">
      <c r="B11" s="29"/>
      <c r="E11" s="171" t="s">
        <v>107</v>
      </c>
      <c r="F11" s="216"/>
      <c r="G11" s="216"/>
      <c r="H11" s="216"/>
      <c r="L11" s="29"/>
    </row>
    <row r="12" spans="2:46" s="1" customFormat="1" ht="11.25">
      <c r="B12" s="29"/>
      <c r="L12" s="29"/>
    </row>
    <row r="13" spans="2:46" s="1" customFormat="1" ht="12" customHeight="1">
      <c r="B13" s="29"/>
      <c r="D13" s="24" t="s">
        <v>18</v>
      </c>
      <c r="F13" s="22" t="s">
        <v>19</v>
      </c>
      <c r="I13" s="24" t="s">
        <v>20</v>
      </c>
      <c r="J13" s="22" t="s">
        <v>1</v>
      </c>
      <c r="L13" s="29"/>
    </row>
    <row r="14" spans="2:46" s="1" customFormat="1" ht="12" customHeight="1">
      <c r="B14" s="29"/>
      <c r="D14" s="24" t="s">
        <v>21</v>
      </c>
      <c r="F14" s="22" t="s">
        <v>22</v>
      </c>
      <c r="I14" s="24" t="s">
        <v>23</v>
      </c>
      <c r="J14" s="49" t="str">
        <f>'Rekapitulace stavby'!AN8</f>
        <v>28. 7. 2023</v>
      </c>
      <c r="L14" s="29"/>
    </row>
    <row r="15" spans="2:46" s="1" customFormat="1" ht="10.9" customHeight="1">
      <c r="B15" s="29"/>
      <c r="L15" s="29"/>
    </row>
    <row r="16" spans="2:46" s="1" customFormat="1" ht="12" customHeight="1">
      <c r="B16" s="29"/>
      <c r="D16" s="24" t="s">
        <v>25</v>
      </c>
      <c r="I16" s="24" t="s">
        <v>26</v>
      </c>
      <c r="J16" s="22" t="s">
        <v>27</v>
      </c>
      <c r="L16" s="29"/>
    </row>
    <row r="17" spans="2:12" s="1" customFormat="1" ht="18" customHeight="1">
      <c r="B17" s="29"/>
      <c r="E17" s="22" t="s">
        <v>28</v>
      </c>
      <c r="I17" s="24" t="s">
        <v>29</v>
      </c>
      <c r="J17" s="22" t="s">
        <v>30</v>
      </c>
      <c r="L17" s="29"/>
    </row>
    <row r="18" spans="2:12" s="1" customFormat="1" ht="6.95" customHeight="1">
      <c r="B18" s="29"/>
      <c r="L18" s="29"/>
    </row>
    <row r="19" spans="2:12" s="1" customFormat="1" ht="12" customHeight="1">
      <c r="B19" s="29"/>
      <c r="D19" s="24" t="s">
        <v>31</v>
      </c>
      <c r="I19" s="24" t="s">
        <v>26</v>
      </c>
      <c r="J19" s="25" t="str">
        <f>'Rekapitulace stavby'!AN13</f>
        <v>Vyplň údaj</v>
      </c>
      <c r="L19" s="29"/>
    </row>
    <row r="20" spans="2:12" s="1" customFormat="1" ht="18" customHeight="1">
      <c r="B20" s="29"/>
      <c r="E20" s="217" t="str">
        <f>'Rekapitulace stavby'!E14</f>
        <v>Vyplň údaj</v>
      </c>
      <c r="F20" s="197"/>
      <c r="G20" s="197"/>
      <c r="H20" s="197"/>
      <c r="I20" s="24" t="s">
        <v>29</v>
      </c>
      <c r="J20" s="25" t="str">
        <f>'Rekapitulace stavby'!AN14</f>
        <v>Vyplň údaj</v>
      </c>
      <c r="L20" s="29"/>
    </row>
    <row r="21" spans="2:12" s="1" customFormat="1" ht="6.95" customHeight="1">
      <c r="B21" s="29"/>
      <c r="L21" s="29"/>
    </row>
    <row r="22" spans="2:12" s="1" customFormat="1" ht="12" customHeight="1">
      <c r="B22" s="29"/>
      <c r="D22" s="24" t="s">
        <v>33</v>
      </c>
      <c r="I22" s="24" t="s">
        <v>26</v>
      </c>
      <c r="J22" s="22" t="s">
        <v>34</v>
      </c>
      <c r="L22" s="29"/>
    </row>
    <row r="23" spans="2:12" s="1" customFormat="1" ht="18" customHeight="1">
      <c r="B23" s="29"/>
      <c r="E23" s="22"/>
      <c r="I23" s="24" t="s">
        <v>29</v>
      </c>
      <c r="J23" s="22" t="s">
        <v>35</v>
      </c>
      <c r="L23" s="29"/>
    </row>
    <row r="24" spans="2:12" s="1" customFormat="1" ht="6.95" customHeight="1">
      <c r="B24" s="29"/>
      <c r="L24" s="29"/>
    </row>
    <row r="25" spans="2:12" s="1" customFormat="1" ht="12" customHeight="1">
      <c r="B25" s="29"/>
      <c r="D25" s="24" t="s">
        <v>37</v>
      </c>
      <c r="I25" s="24" t="s">
        <v>26</v>
      </c>
      <c r="J25" s="22" t="str">
        <f>IF('Rekapitulace stavby'!AN19="","",'Rekapitulace stavby'!AN19)</f>
        <v/>
      </c>
      <c r="L25" s="29"/>
    </row>
    <row r="26" spans="2:12" s="1" customFormat="1" ht="18" customHeight="1">
      <c r="B26" s="29"/>
      <c r="E26" s="22" t="str">
        <f>IF('Rekapitulace stavby'!E20="","",'Rekapitulace stavby'!E20)</f>
        <v xml:space="preserve"> </v>
      </c>
      <c r="I26" s="24" t="s">
        <v>29</v>
      </c>
      <c r="J26" s="22" t="str">
        <f>IF('Rekapitulace stavby'!AN20="","",'Rekapitulace stavby'!AN20)</f>
        <v/>
      </c>
      <c r="L26" s="29"/>
    </row>
    <row r="27" spans="2:12" s="1" customFormat="1" ht="6.95" customHeight="1">
      <c r="B27" s="29"/>
      <c r="L27" s="29"/>
    </row>
    <row r="28" spans="2:12" s="1" customFormat="1" ht="12" customHeight="1">
      <c r="B28" s="29"/>
      <c r="D28" s="24" t="s">
        <v>39</v>
      </c>
      <c r="L28" s="29"/>
    </row>
    <row r="29" spans="2:12" s="7" customFormat="1" ht="226.5" customHeight="1">
      <c r="B29" s="91"/>
      <c r="E29" s="202" t="s">
        <v>109</v>
      </c>
      <c r="F29" s="202"/>
      <c r="G29" s="202"/>
      <c r="H29" s="202"/>
      <c r="L29" s="91"/>
    </row>
    <row r="30" spans="2:12" s="1" customFormat="1" ht="6.95" customHeight="1">
      <c r="B30" s="29"/>
      <c r="L30" s="29"/>
    </row>
    <row r="31" spans="2:12" s="1" customFormat="1" ht="6.95" customHeight="1">
      <c r="B31" s="29"/>
      <c r="D31" s="50"/>
      <c r="E31" s="50"/>
      <c r="F31" s="50"/>
      <c r="G31" s="50"/>
      <c r="H31" s="50"/>
      <c r="I31" s="50"/>
      <c r="J31" s="50"/>
      <c r="K31" s="50"/>
      <c r="L31" s="29"/>
    </row>
    <row r="32" spans="2:12" s="1" customFormat="1" ht="25.35" customHeight="1">
      <c r="B32" s="29"/>
      <c r="D32" s="92" t="s">
        <v>41</v>
      </c>
      <c r="J32" s="63">
        <f>ROUND(J122, 2)</f>
        <v>0</v>
      </c>
      <c r="L32" s="29"/>
    </row>
    <row r="33" spans="2:12" s="1" customFormat="1" ht="6.95" customHeight="1">
      <c r="B33" s="29"/>
      <c r="D33" s="50"/>
      <c r="E33" s="50"/>
      <c r="F33" s="50"/>
      <c r="G33" s="50"/>
      <c r="H33" s="50"/>
      <c r="I33" s="50"/>
      <c r="J33" s="50"/>
      <c r="K33" s="50"/>
      <c r="L33" s="29"/>
    </row>
    <row r="34" spans="2:12" s="1" customFormat="1" ht="14.45" customHeight="1">
      <c r="B34" s="29"/>
      <c r="F34" s="32" t="s">
        <v>43</v>
      </c>
      <c r="I34" s="32" t="s">
        <v>42</v>
      </c>
      <c r="J34" s="32" t="s">
        <v>44</v>
      </c>
      <c r="L34" s="29"/>
    </row>
    <row r="35" spans="2:12" s="1" customFormat="1" ht="14.45" customHeight="1">
      <c r="B35" s="29"/>
      <c r="D35" s="52" t="s">
        <v>45</v>
      </c>
      <c r="E35" s="24" t="s">
        <v>46</v>
      </c>
      <c r="F35" s="83">
        <f>ROUND((SUM(BE122:BE134)),  2)</f>
        <v>0</v>
      </c>
      <c r="I35" s="93">
        <v>0.21</v>
      </c>
      <c r="J35" s="83">
        <f>ROUND(((SUM(BE122:BE134))*I35),  2)</f>
        <v>0</v>
      </c>
      <c r="L35" s="29"/>
    </row>
    <row r="36" spans="2:12" s="1" customFormat="1" ht="14.45" customHeight="1">
      <c r="B36" s="29"/>
      <c r="E36" s="24" t="s">
        <v>47</v>
      </c>
      <c r="F36" s="83">
        <f>ROUND((SUM(BF122:BF134)),  2)</f>
        <v>0</v>
      </c>
      <c r="I36" s="93">
        <v>0.15</v>
      </c>
      <c r="J36" s="83">
        <f>ROUND(((SUM(BF122:BF134))*I36),  2)</f>
        <v>0</v>
      </c>
      <c r="L36" s="29"/>
    </row>
    <row r="37" spans="2:12" s="1" customFormat="1" ht="14.45" hidden="1" customHeight="1">
      <c r="B37" s="29"/>
      <c r="E37" s="24" t="s">
        <v>48</v>
      </c>
      <c r="F37" s="83">
        <f>ROUND((SUM(BG122:BG134)),  2)</f>
        <v>0</v>
      </c>
      <c r="I37" s="93">
        <v>0.21</v>
      </c>
      <c r="J37" s="83">
        <f>0</f>
        <v>0</v>
      </c>
      <c r="L37" s="29"/>
    </row>
    <row r="38" spans="2:12" s="1" customFormat="1" ht="14.45" hidden="1" customHeight="1">
      <c r="B38" s="29"/>
      <c r="E38" s="24" t="s">
        <v>49</v>
      </c>
      <c r="F38" s="83">
        <f>ROUND((SUM(BH122:BH134)),  2)</f>
        <v>0</v>
      </c>
      <c r="I38" s="93">
        <v>0.15</v>
      </c>
      <c r="J38" s="83">
        <f>0</f>
        <v>0</v>
      </c>
      <c r="L38" s="29"/>
    </row>
    <row r="39" spans="2:12" s="1" customFormat="1" ht="14.45" hidden="1" customHeight="1">
      <c r="B39" s="29"/>
      <c r="E39" s="24" t="s">
        <v>50</v>
      </c>
      <c r="F39" s="83">
        <f>ROUND((SUM(BI122:BI134)),  2)</f>
        <v>0</v>
      </c>
      <c r="I39" s="93">
        <v>0</v>
      </c>
      <c r="J39" s="83">
        <f>0</f>
        <v>0</v>
      </c>
      <c r="L39" s="29"/>
    </row>
    <row r="40" spans="2:12" s="1" customFormat="1" ht="6.95" customHeight="1">
      <c r="B40" s="29"/>
      <c r="L40" s="29"/>
    </row>
    <row r="41" spans="2:12" s="1" customFormat="1" ht="25.35" customHeight="1">
      <c r="B41" s="29"/>
      <c r="C41" s="94"/>
      <c r="D41" s="95" t="s">
        <v>51</v>
      </c>
      <c r="E41" s="54"/>
      <c r="F41" s="54"/>
      <c r="G41" s="96" t="s">
        <v>52</v>
      </c>
      <c r="H41" s="97" t="s">
        <v>53</v>
      </c>
      <c r="I41" s="54"/>
      <c r="J41" s="98">
        <f>SUM(J32:J39)</f>
        <v>0</v>
      </c>
      <c r="K41" s="99"/>
      <c r="L41" s="29"/>
    </row>
    <row r="42" spans="2:12" s="1" customFormat="1" ht="14.45" customHeight="1">
      <c r="B42" s="29"/>
      <c r="L42" s="29"/>
    </row>
    <row r="43" spans="2:12" ht="14.45" customHeight="1">
      <c r="B43" s="17"/>
      <c r="L43" s="17"/>
    </row>
    <row r="44" spans="2:12" ht="14.45" customHeight="1">
      <c r="B44" s="17"/>
      <c r="L44" s="17"/>
    </row>
    <row r="45" spans="2:12" ht="14.45" customHeight="1">
      <c r="B45" s="17"/>
      <c r="L45" s="17"/>
    </row>
    <row r="46" spans="2:12" ht="14.45" customHeight="1">
      <c r="B46" s="17"/>
      <c r="L46" s="17"/>
    </row>
    <row r="47" spans="2:12" ht="14.45" customHeight="1">
      <c r="B47" s="17"/>
      <c r="L47" s="17"/>
    </row>
    <row r="48" spans="2:12" ht="14.45" customHeight="1">
      <c r="B48" s="17"/>
      <c r="L48" s="17"/>
    </row>
    <row r="49" spans="2:12" ht="14.45" customHeight="1">
      <c r="B49" s="17"/>
      <c r="L49" s="17"/>
    </row>
    <row r="50" spans="2:12" s="1" customFormat="1" ht="14.45" customHeight="1">
      <c r="B50" s="29"/>
      <c r="D50" s="38" t="s">
        <v>54</v>
      </c>
      <c r="E50" s="39"/>
      <c r="F50" s="39"/>
      <c r="G50" s="38" t="s">
        <v>55</v>
      </c>
      <c r="H50" s="39"/>
      <c r="I50" s="39"/>
      <c r="J50" s="39"/>
      <c r="K50" s="39"/>
      <c r="L50" s="29"/>
    </row>
    <row r="51" spans="2:12" ht="11.25">
      <c r="B51" s="17"/>
      <c r="L51" s="17"/>
    </row>
    <row r="52" spans="2:12" ht="11.25">
      <c r="B52" s="17"/>
      <c r="L52" s="17"/>
    </row>
    <row r="53" spans="2:12" ht="11.25">
      <c r="B53" s="17"/>
      <c r="L53" s="17"/>
    </row>
    <row r="54" spans="2:12" ht="11.25">
      <c r="B54" s="17"/>
      <c r="L54" s="17"/>
    </row>
    <row r="55" spans="2:12" ht="11.25">
      <c r="B55" s="17"/>
      <c r="L55" s="17"/>
    </row>
    <row r="56" spans="2:12" ht="11.25">
      <c r="B56" s="17"/>
      <c r="L56" s="17"/>
    </row>
    <row r="57" spans="2:12" ht="11.25">
      <c r="B57" s="17"/>
      <c r="L57" s="17"/>
    </row>
    <row r="58" spans="2:12" ht="11.25">
      <c r="B58" s="17"/>
      <c r="L58" s="17"/>
    </row>
    <row r="59" spans="2:12" ht="11.25">
      <c r="B59" s="17"/>
      <c r="L59" s="17"/>
    </row>
    <row r="60" spans="2:12" ht="11.25">
      <c r="B60" s="17"/>
      <c r="L60" s="17"/>
    </row>
    <row r="61" spans="2:12" s="1" customFormat="1" ht="12.75">
      <c r="B61" s="29"/>
      <c r="D61" s="40" t="s">
        <v>56</v>
      </c>
      <c r="E61" s="31"/>
      <c r="F61" s="100" t="s">
        <v>57</v>
      </c>
      <c r="G61" s="40" t="s">
        <v>56</v>
      </c>
      <c r="H61" s="31"/>
      <c r="I61" s="31"/>
      <c r="J61" s="101" t="s">
        <v>57</v>
      </c>
      <c r="K61" s="31"/>
      <c r="L61" s="29"/>
    </row>
    <row r="62" spans="2:12" ht="11.25">
      <c r="B62" s="17"/>
      <c r="L62" s="17"/>
    </row>
    <row r="63" spans="2:12" ht="11.25">
      <c r="B63" s="17"/>
      <c r="L63" s="17"/>
    </row>
    <row r="64" spans="2:12" ht="11.25">
      <c r="B64" s="17"/>
      <c r="L64" s="17"/>
    </row>
    <row r="65" spans="2:12" s="1" customFormat="1" ht="12.75">
      <c r="B65" s="29"/>
      <c r="D65" s="38" t="s">
        <v>58</v>
      </c>
      <c r="E65" s="39"/>
      <c r="F65" s="39"/>
      <c r="G65" s="38" t="s">
        <v>59</v>
      </c>
      <c r="H65" s="39"/>
      <c r="I65" s="39"/>
      <c r="J65" s="39"/>
      <c r="K65" s="39"/>
      <c r="L65" s="29"/>
    </row>
    <row r="66" spans="2:12" ht="11.25">
      <c r="B66" s="17"/>
      <c r="L66" s="17"/>
    </row>
    <row r="67" spans="2:12" ht="11.25">
      <c r="B67" s="17"/>
      <c r="L67" s="17"/>
    </row>
    <row r="68" spans="2:12" ht="11.25">
      <c r="B68" s="17"/>
      <c r="L68" s="17"/>
    </row>
    <row r="69" spans="2:12" ht="11.25">
      <c r="B69" s="17"/>
      <c r="L69" s="17"/>
    </row>
    <row r="70" spans="2:12" ht="11.25">
      <c r="B70" s="17"/>
      <c r="L70" s="17"/>
    </row>
    <row r="71" spans="2:12" ht="11.25">
      <c r="B71" s="17"/>
      <c r="L71" s="17"/>
    </row>
    <row r="72" spans="2:12" ht="11.25">
      <c r="B72" s="17"/>
      <c r="L72" s="17"/>
    </row>
    <row r="73" spans="2:12" ht="11.25">
      <c r="B73" s="17"/>
      <c r="L73" s="17"/>
    </row>
    <row r="74" spans="2:12" ht="11.25">
      <c r="B74" s="17"/>
      <c r="L74" s="17"/>
    </row>
    <row r="75" spans="2:12" ht="11.25">
      <c r="B75" s="17"/>
      <c r="L75" s="17"/>
    </row>
    <row r="76" spans="2:12" s="1" customFormat="1" ht="12.75">
      <c r="B76" s="29"/>
      <c r="D76" s="40" t="s">
        <v>56</v>
      </c>
      <c r="E76" s="31"/>
      <c r="F76" s="100" t="s">
        <v>57</v>
      </c>
      <c r="G76" s="40" t="s">
        <v>56</v>
      </c>
      <c r="H76" s="31"/>
      <c r="I76" s="31"/>
      <c r="J76" s="101" t="s">
        <v>57</v>
      </c>
      <c r="K76" s="31"/>
      <c r="L76" s="29"/>
    </row>
    <row r="77" spans="2:12" s="1" customFormat="1" ht="14.45" customHeight="1">
      <c r="B77" s="41"/>
      <c r="C77" s="42"/>
      <c r="D77" s="42"/>
      <c r="E77" s="42"/>
      <c r="F77" s="42"/>
      <c r="G77" s="42"/>
      <c r="H77" s="42"/>
      <c r="I77" s="42"/>
      <c r="J77" s="42"/>
      <c r="K77" s="42"/>
      <c r="L77" s="29"/>
    </row>
    <row r="81" spans="2:12" s="1" customFormat="1" ht="6.95" customHeight="1">
      <c r="B81" s="43"/>
      <c r="C81" s="44"/>
      <c r="D81" s="44"/>
      <c r="E81" s="44"/>
      <c r="F81" s="44"/>
      <c r="G81" s="44"/>
      <c r="H81" s="44"/>
      <c r="I81" s="44"/>
      <c r="J81" s="44"/>
      <c r="K81" s="44"/>
      <c r="L81" s="29"/>
    </row>
    <row r="82" spans="2:12" s="1" customFormat="1" ht="24.95" customHeight="1">
      <c r="B82" s="29"/>
      <c r="C82" s="18" t="s">
        <v>110</v>
      </c>
      <c r="L82" s="29"/>
    </row>
    <row r="83" spans="2:12" s="1" customFormat="1" ht="6.95" customHeight="1">
      <c r="B83" s="29"/>
      <c r="L83" s="29"/>
    </row>
    <row r="84" spans="2:12" s="1" customFormat="1" ht="12" customHeight="1">
      <c r="B84" s="29"/>
      <c r="C84" s="24" t="s">
        <v>16</v>
      </c>
      <c r="L84" s="29"/>
    </row>
    <row r="85" spans="2:12" s="1" customFormat="1" ht="26.25" customHeight="1">
      <c r="B85" s="29"/>
      <c r="E85" s="214" t="str">
        <f>E7</f>
        <v>Havárie plynové kotelny, Domov Černovice - Lidmaň, Technický návrh výměny plynového kotle</v>
      </c>
      <c r="F85" s="215"/>
      <c r="G85" s="215"/>
      <c r="H85" s="215"/>
      <c r="L85" s="29"/>
    </row>
    <row r="86" spans="2:12" ht="12" customHeight="1">
      <c r="B86" s="17"/>
      <c r="C86" s="24" t="s">
        <v>106</v>
      </c>
      <c r="L86" s="17"/>
    </row>
    <row r="87" spans="2:12" s="1" customFormat="1" ht="16.5" customHeight="1">
      <c r="B87" s="29"/>
      <c r="E87" s="214" t="s">
        <v>107</v>
      </c>
      <c r="F87" s="216"/>
      <c r="G87" s="216"/>
      <c r="H87" s="216"/>
      <c r="L87" s="29"/>
    </row>
    <row r="88" spans="2:12" s="1" customFormat="1" ht="12" customHeight="1">
      <c r="B88" s="29"/>
      <c r="C88" s="24" t="s">
        <v>108</v>
      </c>
      <c r="L88" s="29"/>
    </row>
    <row r="89" spans="2:12" s="1" customFormat="1" ht="16.5" customHeight="1">
      <c r="B89" s="29"/>
      <c r="E89" s="171" t="str">
        <f>E11</f>
        <v>VRN - Vedlejší a ostatní rozpočtové náklady</v>
      </c>
      <c r="F89" s="216"/>
      <c r="G89" s="216"/>
      <c r="H89" s="216"/>
      <c r="L89" s="29"/>
    </row>
    <row r="90" spans="2:12" s="1" customFormat="1" ht="6.95" customHeight="1">
      <c r="B90" s="29"/>
      <c r="L90" s="29"/>
    </row>
    <row r="91" spans="2:12" s="1" customFormat="1" ht="12" customHeight="1">
      <c r="B91" s="29"/>
      <c r="C91" s="24" t="s">
        <v>21</v>
      </c>
      <c r="F91" s="22" t="str">
        <f>F14</f>
        <v>Černovice, areál Domova Černovice - Lidmaň</v>
      </c>
      <c r="I91" s="24" t="s">
        <v>23</v>
      </c>
      <c r="J91" s="49" t="str">
        <f>IF(J14="","",J14)</f>
        <v>28. 7. 2023</v>
      </c>
      <c r="L91" s="29"/>
    </row>
    <row r="92" spans="2:12" s="1" customFormat="1" ht="6.95" customHeight="1">
      <c r="B92" s="29"/>
      <c r="L92" s="29"/>
    </row>
    <row r="93" spans="2:12" s="1" customFormat="1" ht="25.7" customHeight="1">
      <c r="B93" s="29"/>
      <c r="C93" s="24" t="s">
        <v>25</v>
      </c>
      <c r="F93" s="22" t="str">
        <f>E17</f>
        <v>Kraj Vysočina</v>
      </c>
      <c r="I93" s="24" t="s">
        <v>33</v>
      </c>
      <c r="J93" s="27">
        <f>E23</f>
        <v>0</v>
      </c>
      <c r="L93" s="29"/>
    </row>
    <row r="94" spans="2:12" s="1" customFormat="1" ht="15.2" customHeight="1">
      <c r="B94" s="29"/>
      <c r="C94" s="24" t="s">
        <v>31</v>
      </c>
      <c r="F94" s="22" t="str">
        <f>IF(E20="","",E20)</f>
        <v>Vyplň údaj</v>
      </c>
      <c r="I94" s="24" t="s">
        <v>37</v>
      </c>
      <c r="J94" s="27" t="str">
        <f>E26</f>
        <v xml:space="preserve"> </v>
      </c>
      <c r="L94" s="29"/>
    </row>
    <row r="95" spans="2:12" s="1" customFormat="1" ht="10.35" customHeight="1">
      <c r="B95" s="29"/>
      <c r="L95" s="29"/>
    </row>
    <row r="96" spans="2:12" s="1" customFormat="1" ht="29.25" customHeight="1">
      <c r="B96" s="29"/>
      <c r="C96" s="102" t="s">
        <v>111</v>
      </c>
      <c r="D96" s="94"/>
      <c r="E96" s="94"/>
      <c r="F96" s="94"/>
      <c r="G96" s="94"/>
      <c r="H96" s="94"/>
      <c r="I96" s="94"/>
      <c r="J96" s="103" t="s">
        <v>112</v>
      </c>
      <c r="K96" s="94"/>
      <c r="L96" s="29"/>
    </row>
    <row r="97" spans="2:47" s="1" customFormat="1" ht="10.35" customHeight="1">
      <c r="B97" s="29"/>
      <c r="L97" s="29"/>
    </row>
    <row r="98" spans="2:47" s="1" customFormat="1" ht="22.9" customHeight="1">
      <c r="B98" s="29"/>
      <c r="C98" s="104" t="s">
        <v>113</v>
      </c>
      <c r="J98" s="63">
        <f>J122</f>
        <v>0</v>
      </c>
      <c r="L98" s="29"/>
      <c r="AU98" s="14" t="s">
        <v>114</v>
      </c>
    </row>
    <row r="99" spans="2:47" s="8" customFormat="1" ht="24.95" customHeight="1">
      <c r="B99" s="105"/>
      <c r="D99" s="106" t="s">
        <v>115</v>
      </c>
      <c r="E99" s="107"/>
      <c r="F99" s="107"/>
      <c r="G99" s="107"/>
      <c r="H99" s="107"/>
      <c r="I99" s="107"/>
      <c r="J99" s="108">
        <f>J123</f>
        <v>0</v>
      </c>
      <c r="L99" s="105"/>
    </row>
    <row r="100" spans="2:47" s="9" customFormat="1" ht="19.899999999999999" customHeight="1">
      <c r="B100" s="109"/>
      <c r="D100" s="110" t="s">
        <v>116</v>
      </c>
      <c r="E100" s="111"/>
      <c r="F100" s="111"/>
      <c r="G100" s="111"/>
      <c r="H100" s="111"/>
      <c r="I100" s="111"/>
      <c r="J100" s="112">
        <f>J124</f>
        <v>0</v>
      </c>
      <c r="L100" s="109"/>
    </row>
    <row r="101" spans="2:47" s="1" customFormat="1" ht="21.75" customHeight="1">
      <c r="B101" s="29"/>
      <c r="L101" s="29"/>
    </row>
    <row r="102" spans="2:47" s="1" customFormat="1" ht="6.95" customHeight="1">
      <c r="B102" s="41"/>
      <c r="C102" s="42"/>
      <c r="D102" s="42"/>
      <c r="E102" s="42"/>
      <c r="F102" s="42"/>
      <c r="G102" s="42"/>
      <c r="H102" s="42"/>
      <c r="I102" s="42"/>
      <c r="J102" s="42"/>
      <c r="K102" s="42"/>
      <c r="L102" s="29"/>
    </row>
    <row r="106" spans="2:47" s="1" customFormat="1" ht="6.95" customHeight="1">
      <c r="B106" s="43"/>
      <c r="C106" s="44"/>
      <c r="D106" s="44"/>
      <c r="E106" s="44"/>
      <c r="F106" s="44"/>
      <c r="G106" s="44"/>
      <c r="H106" s="44"/>
      <c r="I106" s="44"/>
      <c r="J106" s="44"/>
      <c r="K106" s="44"/>
      <c r="L106" s="29"/>
    </row>
    <row r="107" spans="2:47" s="1" customFormat="1" ht="24.95" customHeight="1">
      <c r="B107" s="29"/>
      <c r="C107" s="18" t="s">
        <v>117</v>
      </c>
      <c r="L107" s="29"/>
    </row>
    <row r="108" spans="2:47" s="1" customFormat="1" ht="6.95" customHeight="1">
      <c r="B108" s="29"/>
      <c r="L108" s="29"/>
    </row>
    <row r="109" spans="2:47" s="1" customFormat="1" ht="12" customHeight="1">
      <c r="B109" s="29"/>
      <c r="C109" s="24" t="s">
        <v>16</v>
      </c>
      <c r="L109" s="29"/>
    </row>
    <row r="110" spans="2:47" s="1" customFormat="1" ht="26.25" customHeight="1">
      <c r="B110" s="29"/>
      <c r="E110" s="214" t="str">
        <f>E7</f>
        <v>Havárie plynové kotelny, Domov Černovice - Lidmaň, Technický návrh výměny plynového kotle</v>
      </c>
      <c r="F110" s="215"/>
      <c r="G110" s="215"/>
      <c r="H110" s="215"/>
      <c r="L110" s="29"/>
    </row>
    <row r="111" spans="2:47" ht="12" customHeight="1">
      <c r="B111" s="17"/>
      <c r="C111" s="24" t="s">
        <v>106</v>
      </c>
      <c r="L111" s="17"/>
    </row>
    <row r="112" spans="2:47" s="1" customFormat="1" ht="16.5" customHeight="1">
      <c r="B112" s="29"/>
      <c r="E112" s="214" t="s">
        <v>107</v>
      </c>
      <c r="F112" s="216"/>
      <c r="G112" s="216"/>
      <c r="H112" s="216"/>
      <c r="L112" s="29"/>
    </row>
    <row r="113" spans="2:65" s="1" customFormat="1" ht="12" customHeight="1">
      <c r="B113" s="29"/>
      <c r="C113" s="24" t="s">
        <v>108</v>
      </c>
      <c r="L113" s="29"/>
    </row>
    <row r="114" spans="2:65" s="1" customFormat="1" ht="16.5" customHeight="1">
      <c r="B114" s="29"/>
      <c r="E114" s="171" t="str">
        <f>E11</f>
        <v>VRN - Vedlejší a ostatní rozpočtové náklady</v>
      </c>
      <c r="F114" s="216"/>
      <c r="G114" s="216"/>
      <c r="H114" s="216"/>
      <c r="L114" s="29"/>
    </row>
    <row r="115" spans="2:65" s="1" customFormat="1" ht="6.95" customHeight="1">
      <c r="B115" s="29"/>
      <c r="L115" s="29"/>
    </row>
    <row r="116" spans="2:65" s="1" customFormat="1" ht="12" customHeight="1">
      <c r="B116" s="29"/>
      <c r="C116" s="24" t="s">
        <v>21</v>
      </c>
      <c r="F116" s="22" t="str">
        <f>F14</f>
        <v>Černovice, areál Domova Černovice - Lidmaň</v>
      </c>
      <c r="I116" s="24" t="s">
        <v>23</v>
      </c>
      <c r="J116" s="49" t="str">
        <f>IF(J14="","",J14)</f>
        <v>28. 7. 2023</v>
      </c>
      <c r="L116" s="29"/>
    </row>
    <row r="117" spans="2:65" s="1" customFormat="1" ht="6.95" customHeight="1">
      <c r="B117" s="29"/>
      <c r="L117" s="29"/>
    </row>
    <row r="118" spans="2:65" s="1" customFormat="1" ht="25.7" customHeight="1">
      <c r="B118" s="29"/>
      <c r="C118" s="24" t="s">
        <v>25</v>
      </c>
      <c r="F118" s="22" t="str">
        <f>E17</f>
        <v>Kraj Vysočina</v>
      </c>
      <c r="I118" s="24" t="s">
        <v>33</v>
      </c>
      <c r="J118" s="27">
        <f>E23</f>
        <v>0</v>
      </c>
      <c r="L118" s="29"/>
    </row>
    <row r="119" spans="2:65" s="1" customFormat="1" ht="15.2" customHeight="1">
      <c r="B119" s="29"/>
      <c r="C119" s="24" t="s">
        <v>31</v>
      </c>
      <c r="F119" s="22" t="str">
        <f>IF(E20="","",E20)</f>
        <v>Vyplň údaj</v>
      </c>
      <c r="I119" s="24" t="s">
        <v>37</v>
      </c>
      <c r="J119" s="27" t="str">
        <f>E26</f>
        <v xml:space="preserve"> </v>
      </c>
      <c r="L119" s="29"/>
    </row>
    <row r="120" spans="2:65" s="1" customFormat="1" ht="10.35" customHeight="1">
      <c r="B120" s="29"/>
      <c r="L120" s="29"/>
    </row>
    <row r="121" spans="2:65" s="10" customFormat="1" ht="29.25" customHeight="1">
      <c r="B121" s="113"/>
      <c r="C121" s="114" t="s">
        <v>118</v>
      </c>
      <c r="D121" s="115" t="s">
        <v>66</v>
      </c>
      <c r="E121" s="115" t="s">
        <v>62</v>
      </c>
      <c r="F121" s="115" t="s">
        <v>63</v>
      </c>
      <c r="G121" s="115" t="s">
        <v>119</v>
      </c>
      <c r="H121" s="115" t="s">
        <v>120</v>
      </c>
      <c r="I121" s="115" t="s">
        <v>121</v>
      </c>
      <c r="J121" s="115" t="s">
        <v>112</v>
      </c>
      <c r="K121" s="116" t="s">
        <v>122</v>
      </c>
      <c r="L121" s="113"/>
      <c r="M121" s="56" t="s">
        <v>1</v>
      </c>
      <c r="N121" s="57" t="s">
        <v>45</v>
      </c>
      <c r="O121" s="57" t="s">
        <v>123</v>
      </c>
      <c r="P121" s="57" t="s">
        <v>124</v>
      </c>
      <c r="Q121" s="57" t="s">
        <v>125</v>
      </c>
      <c r="R121" s="57" t="s">
        <v>126</v>
      </c>
      <c r="S121" s="57" t="s">
        <v>127</v>
      </c>
      <c r="T121" s="58" t="s">
        <v>128</v>
      </c>
    </row>
    <row r="122" spans="2:65" s="1" customFormat="1" ht="22.9" customHeight="1">
      <c r="B122" s="29"/>
      <c r="C122" s="61" t="s">
        <v>129</v>
      </c>
      <c r="J122" s="117">
        <f>BK122</f>
        <v>0</v>
      </c>
      <c r="L122" s="29"/>
      <c r="M122" s="59"/>
      <c r="N122" s="50"/>
      <c r="O122" s="50"/>
      <c r="P122" s="118">
        <f>P123</f>
        <v>0</v>
      </c>
      <c r="Q122" s="50"/>
      <c r="R122" s="118">
        <f>R123</f>
        <v>0</v>
      </c>
      <c r="S122" s="50"/>
      <c r="T122" s="119">
        <f>T123</f>
        <v>0</v>
      </c>
      <c r="AT122" s="14" t="s">
        <v>80</v>
      </c>
      <c r="AU122" s="14" t="s">
        <v>114</v>
      </c>
      <c r="BK122" s="120">
        <f>BK123</f>
        <v>0</v>
      </c>
    </row>
    <row r="123" spans="2:65" s="11" customFormat="1" ht="25.9" customHeight="1">
      <c r="B123" s="121"/>
      <c r="D123" s="122" t="s">
        <v>80</v>
      </c>
      <c r="E123" s="123" t="s">
        <v>130</v>
      </c>
      <c r="F123" s="123" t="s">
        <v>131</v>
      </c>
      <c r="I123" s="124"/>
      <c r="J123" s="125">
        <f>BK123</f>
        <v>0</v>
      </c>
      <c r="L123" s="121"/>
      <c r="M123" s="126"/>
      <c r="P123" s="127">
        <f>P124</f>
        <v>0</v>
      </c>
      <c r="R123" s="127">
        <f>R124</f>
        <v>0</v>
      </c>
      <c r="T123" s="128">
        <f>T124</f>
        <v>0</v>
      </c>
      <c r="AR123" s="122" t="s">
        <v>132</v>
      </c>
      <c r="AT123" s="129" t="s">
        <v>80</v>
      </c>
      <c r="AU123" s="129" t="s">
        <v>81</v>
      </c>
      <c r="AY123" s="122" t="s">
        <v>133</v>
      </c>
      <c r="BK123" s="130">
        <f>BK124</f>
        <v>0</v>
      </c>
    </row>
    <row r="124" spans="2:65" s="11" customFormat="1" ht="22.9" customHeight="1">
      <c r="B124" s="121"/>
      <c r="D124" s="122" t="s">
        <v>80</v>
      </c>
      <c r="E124" s="131" t="s">
        <v>134</v>
      </c>
      <c r="F124" s="131" t="s">
        <v>135</v>
      </c>
      <c r="I124" s="124"/>
      <c r="J124" s="132">
        <f>BK124</f>
        <v>0</v>
      </c>
      <c r="L124" s="121"/>
      <c r="M124" s="126"/>
      <c r="P124" s="127">
        <f>SUM(P125:P134)</f>
        <v>0</v>
      </c>
      <c r="R124" s="127">
        <f>SUM(R125:R134)</f>
        <v>0</v>
      </c>
      <c r="T124" s="128">
        <f>SUM(T125:T134)</f>
        <v>0</v>
      </c>
      <c r="AR124" s="122" t="s">
        <v>132</v>
      </c>
      <c r="AT124" s="129" t="s">
        <v>80</v>
      </c>
      <c r="AU124" s="129" t="s">
        <v>88</v>
      </c>
      <c r="AY124" s="122" t="s">
        <v>133</v>
      </c>
      <c r="BK124" s="130">
        <f>SUM(BK125:BK134)</f>
        <v>0</v>
      </c>
    </row>
    <row r="125" spans="2:65" s="1" customFormat="1" ht="16.5" customHeight="1">
      <c r="B125" s="133"/>
      <c r="C125" s="134" t="s">
        <v>88</v>
      </c>
      <c r="D125" s="134" t="s">
        <v>136</v>
      </c>
      <c r="E125" s="135" t="s">
        <v>137</v>
      </c>
      <c r="F125" s="136" t="s">
        <v>138</v>
      </c>
      <c r="G125" s="137" t="s">
        <v>139</v>
      </c>
      <c r="H125" s="138">
        <v>1</v>
      </c>
      <c r="I125" s="139"/>
      <c r="J125" s="140">
        <f>ROUND(I125*H125,2)</f>
        <v>0</v>
      </c>
      <c r="K125" s="136" t="s">
        <v>1</v>
      </c>
      <c r="L125" s="29"/>
      <c r="M125" s="141" t="s">
        <v>1</v>
      </c>
      <c r="N125" s="142" t="s">
        <v>47</v>
      </c>
      <c r="P125" s="143">
        <f>O125*H125</f>
        <v>0</v>
      </c>
      <c r="Q125" s="143">
        <v>0</v>
      </c>
      <c r="R125" s="143">
        <f>Q125*H125</f>
        <v>0</v>
      </c>
      <c r="S125" s="143">
        <v>0</v>
      </c>
      <c r="T125" s="144">
        <f>S125*H125</f>
        <v>0</v>
      </c>
      <c r="AR125" s="145" t="s">
        <v>132</v>
      </c>
      <c r="AT125" s="145" t="s">
        <v>136</v>
      </c>
      <c r="AU125" s="145" t="s">
        <v>92</v>
      </c>
      <c r="AY125" s="14" t="s">
        <v>133</v>
      </c>
      <c r="BE125" s="146">
        <f>IF(N125="základní",J125,0)</f>
        <v>0</v>
      </c>
      <c r="BF125" s="146">
        <f>IF(N125="snížená",J125,0)</f>
        <v>0</v>
      </c>
      <c r="BG125" s="146">
        <f>IF(N125="zákl. přenesená",J125,0)</f>
        <v>0</v>
      </c>
      <c r="BH125" s="146">
        <f>IF(N125="sníž. přenesená",J125,0)</f>
        <v>0</v>
      </c>
      <c r="BI125" s="146">
        <f>IF(N125="nulová",J125,0)</f>
        <v>0</v>
      </c>
      <c r="BJ125" s="14" t="s">
        <v>92</v>
      </c>
      <c r="BK125" s="146">
        <f>ROUND(I125*H125,2)</f>
        <v>0</v>
      </c>
      <c r="BL125" s="14" t="s">
        <v>132</v>
      </c>
      <c r="BM125" s="145" t="s">
        <v>140</v>
      </c>
    </row>
    <row r="126" spans="2:65" s="1" customFormat="1" ht="117">
      <c r="B126" s="29"/>
      <c r="D126" s="147" t="s">
        <v>141</v>
      </c>
      <c r="F126" s="148" t="s">
        <v>142</v>
      </c>
      <c r="I126" s="149"/>
      <c r="L126" s="29"/>
      <c r="M126" s="150"/>
      <c r="T126" s="53"/>
      <c r="AT126" s="14" t="s">
        <v>141</v>
      </c>
      <c r="AU126" s="14" t="s">
        <v>92</v>
      </c>
    </row>
    <row r="127" spans="2:65" s="1" customFormat="1" ht="16.5" customHeight="1">
      <c r="B127" s="133"/>
      <c r="C127" s="134" t="s">
        <v>92</v>
      </c>
      <c r="D127" s="134" t="s">
        <v>136</v>
      </c>
      <c r="E127" s="135" t="s">
        <v>143</v>
      </c>
      <c r="F127" s="136" t="s">
        <v>144</v>
      </c>
      <c r="G127" s="137" t="s">
        <v>139</v>
      </c>
      <c r="H127" s="138">
        <v>1</v>
      </c>
      <c r="I127" s="139"/>
      <c r="J127" s="140">
        <f>ROUND(I127*H127,2)</f>
        <v>0</v>
      </c>
      <c r="K127" s="136" t="s">
        <v>1</v>
      </c>
      <c r="L127" s="29"/>
      <c r="M127" s="141" t="s">
        <v>1</v>
      </c>
      <c r="N127" s="142" t="s">
        <v>47</v>
      </c>
      <c r="P127" s="143">
        <f>O127*H127</f>
        <v>0</v>
      </c>
      <c r="Q127" s="143">
        <v>0</v>
      </c>
      <c r="R127" s="143">
        <f>Q127*H127</f>
        <v>0</v>
      </c>
      <c r="S127" s="143">
        <v>0</v>
      </c>
      <c r="T127" s="144">
        <f>S127*H127</f>
        <v>0</v>
      </c>
      <c r="AR127" s="145" t="s">
        <v>132</v>
      </c>
      <c r="AT127" s="145" t="s">
        <v>136</v>
      </c>
      <c r="AU127" s="145" t="s">
        <v>92</v>
      </c>
      <c r="AY127" s="14" t="s">
        <v>133</v>
      </c>
      <c r="BE127" s="146">
        <f>IF(N127="základní",J127,0)</f>
        <v>0</v>
      </c>
      <c r="BF127" s="146">
        <f>IF(N127="snížená",J127,0)</f>
        <v>0</v>
      </c>
      <c r="BG127" s="146">
        <f>IF(N127="zákl. přenesená",J127,0)</f>
        <v>0</v>
      </c>
      <c r="BH127" s="146">
        <f>IF(N127="sníž. přenesená",J127,0)</f>
        <v>0</v>
      </c>
      <c r="BI127" s="146">
        <f>IF(N127="nulová",J127,0)</f>
        <v>0</v>
      </c>
      <c r="BJ127" s="14" t="s">
        <v>92</v>
      </c>
      <c r="BK127" s="146">
        <f>ROUND(I127*H127,2)</f>
        <v>0</v>
      </c>
      <c r="BL127" s="14" t="s">
        <v>132</v>
      </c>
      <c r="BM127" s="145" t="s">
        <v>145</v>
      </c>
    </row>
    <row r="128" spans="2:65" s="1" customFormat="1" ht="48.75">
      <c r="B128" s="29"/>
      <c r="D128" s="147" t="s">
        <v>141</v>
      </c>
      <c r="F128" s="148" t="s">
        <v>146</v>
      </c>
      <c r="I128" s="149"/>
      <c r="L128" s="29"/>
      <c r="M128" s="150"/>
      <c r="T128" s="53"/>
      <c r="AT128" s="14" t="s">
        <v>141</v>
      </c>
      <c r="AU128" s="14" t="s">
        <v>92</v>
      </c>
    </row>
    <row r="129" spans="2:65" s="1" customFormat="1" ht="24.2" customHeight="1">
      <c r="B129" s="133"/>
      <c r="C129" s="134" t="s">
        <v>147</v>
      </c>
      <c r="D129" s="134" t="s">
        <v>136</v>
      </c>
      <c r="E129" s="135" t="s">
        <v>148</v>
      </c>
      <c r="F129" s="136" t="s">
        <v>149</v>
      </c>
      <c r="G129" s="137" t="s">
        <v>139</v>
      </c>
      <c r="H129" s="138">
        <v>1</v>
      </c>
      <c r="I129" s="139"/>
      <c r="J129" s="140">
        <f>ROUND(I129*H129,2)</f>
        <v>0</v>
      </c>
      <c r="K129" s="136" t="s">
        <v>1</v>
      </c>
      <c r="L129" s="29"/>
      <c r="M129" s="141" t="s">
        <v>1</v>
      </c>
      <c r="N129" s="142" t="s">
        <v>47</v>
      </c>
      <c r="P129" s="143">
        <f>O129*H129</f>
        <v>0</v>
      </c>
      <c r="Q129" s="143">
        <v>0</v>
      </c>
      <c r="R129" s="143">
        <f>Q129*H129</f>
        <v>0</v>
      </c>
      <c r="S129" s="143">
        <v>0</v>
      </c>
      <c r="T129" s="144">
        <f>S129*H129</f>
        <v>0</v>
      </c>
      <c r="AR129" s="145" t="s">
        <v>132</v>
      </c>
      <c r="AT129" s="145" t="s">
        <v>136</v>
      </c>
      <c r="AU129" s="145" t="s">
        <v>92</v>
      </c>
      <c r="AY129" s="14" t="s">
        <v>133</v>
      </c>
      <c r="BE129" s="146">
        <f>IF(N129="základní",J129,0)</f>
        <v>0</v>
      </c>
      <c r="BF129" s="146">
        <f>IF(N129="snížená",J129,0)</f>
        <v>0</v>
      </c>
      <c r="BG129" s="146">
        <f>IF(N129="zákl. přenesená",J129,0)</f>
        <v>0</v>
      </c>
      <c r="BH129" s="146">
        <f>IF(N129="sníž. přenesená",J129,0)</f>
        <v>0</v>
      </c>
      <c r="BI129" s="146">
        <f>IF(N129="nulová",J129,0)</f>
        <v>0</v>
      </c>
      <c r="BJ129" s="14" t="s">
        <v>92</v>
      </c>
      <c r="BK129" s="146">
        <f>ROUND(I129*H129,2)</f>
        <v>0</v>
      </c>
      <c r="BL129" s="14" t="s">
        <v>132</v>
      </c>
      <c r="BM129" s="145" t="s">
        <v>150</v>
      </c>
    </row>
    <row r="130" spans="2:65" s="1" customFormat="1" ht="19.5">
      <c r="B130" s="29"/>
      <c r="D130" s="147" t="s">
        <v>141</v>
      </c>
      <c r="F130" s="148" t="s">
        <v>151</v>
      </c>
      <c r="I130" s="149"/>
      <c r="L130" s="29"/>
      <c r="M130" s="150"/>
      <c r="T130" s="53"/>
      <c r="AT130" s="14" t="s">
        <v>141</v>
      </c>
      <c r="AU130" s="14" t="s">
        <v>92</v>
      </c>
    </row>
    <row r="131" spans="2:65" s="1" customFormat="1" ht="24.2" customHeight="1">
      <c r="B131" s="133"/>
      <c r="C131" s="134" t="s">
        <v>132</v>
      </c>
      <c r="D131" s="134" t="s">
        <v>136</v>
      </c>
      <c r="E131" s="135" t="s">
        <v>152</v>
      </c>
      <c r="F131" s="136" t="s">
        <v>153</v>
      </c>
      <c r="G131" s="137" t="s">
        <v>139</v>
      </c>
      <c r="H131" s="138">
        <v>1</v>
      </c>
      <c r="I131" s="139"/>
      <c r="J131" s="140">
        <f>ROUND(I131*H131,2)</f>
        <v>0</v>
      </c>
      <c r="K131" s="136" t="s">
        <v>1</v>
      </c>
      <c r="L131" s="29"/>
      <c r="M131" s="141" t="s">
        <v>1</v>
      </c>
      <c r="N131" s="142" t="s">
        <v>47</v>
      </c>
      <c r="P131" s="143">
        <f>O131*H131</f>
        <v>0</v>
      </c>
      <c r="Q131" s="143">
        <v>0</v>
      </c>
      <c r="R131" s="143">
        <f>Q131*H131</f>
        <v>0</v>
      </c>
      <c r="S131" s="143">
        <v>0</v>
      </c>
      <c r="T131" s="144">
        <f>S131*H131</f>
        <v>0</v>
      </c>
      <c r="AR131" s="145" t="s">
        <v>132</v>
      </c>
      <c r="AT131" s="145" t="s">
        <v>136</v>
      </c>
      <c r="AU131" s="145" t="s">
        <v>92</v>
      </c>
      <c r="AY131" s="14" t="s">
        <v>133</v>
      </c>
      <c r="BE131" s="146">
        <f>IF(N131="základní",J131,0)</f>
        <v>0</v>
      </c>
      <c r="BF131" s="146">
        <f>IF(N131="snížená",J131,0)</f>
        <v>0</v>
      </c>
      <c r="BG131" s="146">
        <f>IF(N131="zákl. přenesená",J131,0)</f>
        <v>0</v>
      </c>
      <c r="BH131" s="146">
        <f>IF(N131="sníž. přenesená",J131,0)</f>
        <v>0</v>
      </c>
      <c r="BI131" s="146">
        <f>IF(N131="nulová",J131,0)</f>
        <v>0</v>
      </c>
      <c r="BJ131" s="14" t="s">
        <v>92</v>
      </c>
      <c r="BK131" s="146">
        <f>ROUND(I131*H131,2)</f>
        <v>0</v>
      </c>
      <c r="BL131" s="14" t="s">
        <v>132</v>
      </c>
      <c r="BM131" s="145" t="s">
        <v>154</v>
      </c>
    </row>
    <row r="132" spans="2:65" s="1" customFormat="1" ht="48.75">
      <c r="B132" s="29"/>
      <c r="D132" s="147" t="s">
        <v>141</v>
      </c>
      <c r="F132" s="148" t="s">
        <v>155</v>
      </c>
      <c r="I132" s="149"/>
      <c r="L132" s="29"/>
      <c r="M132" s="150"/>
      <c r="T132" s="53"/>
      <c r="AT132" s="14" t="s">
        <v>141</v>
      </c>
      <c r="AU132" s="14" t="s">
        <v>92</v>
      </c>
    </row>
    <row r="133" spans="2:65" s="1" customFormat="1" ht="24.2" customHeight="1">
      <c r="B133" s="133"/>
      <c r="C133" s="134" t="s">
        <v>156</v>
      </c>
      <c r="D133" s="134" t="s">
        <v>136</v>
      </c>
      <c r="E133" s="135" t="s">
        <v>157</v>
      </c>
      <c r="F133" s="136" t="s">
        <v>158</v>
      </c>
      <c r="G133" s="137" t="s">
        <v>139</v>
      </c>
      <c r="H133" s="138">
        <v>1</v>
      </c>
      <c r="I133" s="139"/>
      <c r="J133" s="140">
        <f>ROUND(I133*H133,2)</f>
        <v>0</v>
      </c>
      <c r="K133" s="136" t="s">
        <v>1</v>
      </c>
      <c r="L133" s="29"/>
      <c r="M133" s="141" t="s">
        <v>1</v>
      </c>
      <c r="N133" s="142" t="s">
        <v>47</v>
      </c>
      <c r="P133" s="143">
        <f>O133*H133</f>
        <v>0</v>
      </c>
      <c r="Q133" s="143">
        <v>0</v>
      </c>
      <c r="R133" s="143">
        <f>Q133*H133</f>
        <v>0</v>
      </c>
      <c r="S133" s="143">
        <v>0</v>
      </c>
      <c r="T133" s="144">
        <f>S133*H133</f>
        <v>0</v>
      </c>
      <c r="AR133" s="145" t="s">
        <v>132</v>
      </c>
      <c r="AT133" s="145" t="s">
        <v>136</v>
      </c>
      <c r="AU133" s="145" t="s">
        <v>92</v>
      </c>
      <c r="AY133" s="14" t="s">
        <v>133</v>
      </c>
      <c r="BE133" s="146">
        <f>IF(N133="základní",J133,0)</f>
        <v>0</v>
      </c>
      <c r="BF133" s="146">
        <f>IF(N133="snížená",J133,0)</f>
        <v>0</v>
      </c>
      <c r="BG133" s="146">
        <f>IF(N133="zákl. přenesená",J133,0)</f>
        <v>0</v>
      </c>
      <c r="BH133" s="146">
        <f>IF(N133="sníž. přenesená",J133,0)</f>
        <v>0</v>
      </c>
      <c r="BI133" s="146">
        <f>IF(N133="nulová",J133,0)</f>
        <v>0</v>
      </c>
      <c r="BJ133" s="14" t="s">
        <v>92</v>
      </c>
      <c r="BK133" s="146">
        <f>ROUND(I133*H133,2)</f>
        <v>0</v>
      </c>
      <c r="BL133" s="14" t="s">
        <v>132</v>
      </c>
      <c r="BM133" s="145" t="s">
        <v>159</v>
      </c>
    </row>
    <row r="134" spans="2:65" s="1" customFormat="1" ht="78">
      <c r="B134" s="29"/>
      <c r="D134" s="147" t="s">
        <v>141</v>
      </c>
      <c r="F134" s="148" t="s">
        <v>160</v>
      </c>
      <c r="I134" s="149"/>
      <c r="L134" s="29"/>
      <c r="M134" s="151"/>
      <c r="N134" s="152"/>
      <c r="O134" s="152"/>
      <c r="P134" s="152"/>
      <c r="Q134" s="152"/>
      <c r="R134" s="152"/>
      <c r="S134" s="152"/>
      <c r="T134" s="153"/>
      <c r="AT134" s="14" t="s">
        <v>141</v>
      </c>
      <c r="AU134" s="14" t="s">
        <v>92</v>
      </c>
    </row>
    <row r="135" spans="2:65" s="1" customFormat="1" ht="6.95" customHeight="1">
      <c r="B135" s="41"/>
      <c r="C135" s="42"/>
      <c r="D135" s="42"/>
      <c r="E135" s="42"/>
      <c r="F135" s="42"/>
      <c r="G135" s="42"/>
      <c r="H135" s="42"/>
      <c r="I135" s="42"/>
      <c r="J135" s="42"/>
      <c r="K135" s="42"/>
      <c r="L135" s="29"/>
    </row>
  </sheetData>
  <autoFilter ref="C121:K134" xr:uid="{00000000-0009-0000-0000-000001000000}"/>
  <mergeCells count="12">
    <mergeCell ref="E114:H114"/>
    <mergeCell ref="L2:V2"/>
    <mergeCell ref="E85:H85"/>
    <mergeCell ref="E87:H87"/>
    <mergeCell ref="E89:H89"/>
    <mergeCell ref="E110:H110"/>
    <mergeCell ref="E112:H112"/>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BM241"/>
  <sheetViews>
    <sheetView showGridLines="0" workbookViewId="0">
      <selection activeCell="E23" sqref="E23"/>
    </sheetView>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3" t="s">
        <v>5</v>
      </c>
      <c r="M2" s="198"/>
      <c r="N2" s="198"/>
      <c r="O2" s="198"/>
      <c r="P2" s="198"/>
      <c r="Q2" s="198"/>
      <c r="R2" s="198"/>
      <c r="S2" s="198"/>
      <c r="T2" s="198"/>
      <c r="U2" s="198"/>
      <c r="V2" s="198"/>
      <c r="AT2" s="14" t="s">
        <v>100</v>
      </c>
    </row>
    <row r="3" spans="2:46" ht="6.95" customHeight="1">
      <c r="B3" s="15"/>
      <c r="C3" s="16"/>
      <c r="D3" s="16"/>
      <c r="E3" s="16"/>
      <c r="F3" s="16"/>
      <c r="G3" s="16"/>
      <c r="H3" s="16"/>
      <c r="I3" s="16"/>
      <c r="J3" s="16"/>
      <c r="K3" s="16"/>
      <c r="L3" s="17"/>
      <c r="AT3" s="14" t="s">
        <v>88</v>
      </c>
    </row>
    <row r="4" spans="2:46" ht="24.95" customHeight="1">
      <c r="B4" s="17"/>
      <c r="D4" s="18" t="s">
        <v>105</v>
      </c>
      <c r="L4" s="17"/>
      <c r="M4" s="90" t="s">
        <v>10</v>
      </c>
      <c r="AT4" s="14" t="s">
        <v>3</v>
      </c>
    </row>
    <row r="5" spans="2:46" ht="6.95" customHeight="1">
      <c r="B5" s="17"/>
      <c r="L5" s="17"/>
    </row>
    <row r="6" spans="2:46" ht="12" customHeight="1">
      <c r="B6" s="17"/>
      <c r="D6" s="24" t="s">
        <v>16</v>
      </c>
      <c r="L6" s="17"/>
    </row>
    <row r="7" spans="2:46" ht="26.25" customHeight="1">
      <c r="B7" s="17"/>
      <c r="E7" s="214" t="str">
        <f>'Rekapitulace stavby'!K6</f>
        <v>Havárie plynové kotelny, Domov Černovice - Lidmaň, Technický návrh výměny plynového kotle</v>
      </c>
      <c r="F7" s="215"/>
      <c r="G7" s="215"/>
      <c r="H7" s="215"/>
      <c r="L7" s="17"/>
    </row>
    <row r="8" spans="2:46" ht="12" customHeight="1">
      <c r="B8" s="17"/>
      <c r="D8" s="24" t="s">
        <v>106</v>
      </c>
      <c r="L8" s="17"/>
    </row>
    <row r="9" spans="2:46" s="1" customFormat="1" ht="16.5" customHeight="1">
      <c r="B9" s="29"/>
      <c r="E9" s="214" t="s">
        <v>161</v>
      </c>
      <c r="F9" s="216"/>
      <c r="G9" s="216"/>
      <c r="H9" s="216"/>
      <c r="L9" s="29"/>
    </row>
    <row r="10" spans="2:46" s="1" customFormat="1" ht="12" customHeight="1">
      <c r="B10" s="29"/>
      <c r="D10" s="24" t="s">
        <v>108</v>
      </c>
      <c r="L10" s="29"/>
    </row>
    <row r="11" spans="2:46" s="1" customFormat="1" ht="16.5" customHeight="1">
      <c r="B11" s="29"/>
      <c r="E11" s="171" t="s">
        <v>162</v>
      </c>
      <c r="F11" s="216"/>
      <c r="G11" s="216"/>
      <c r="H11" s="216"/>
      <c r="L11" s="29"/>
    </row>
    <row r="12" spans="2:46" s="1" customFormat="1" ht="11.25">
      <c r="B12" s="29"/>
      <c r="L12" s="29"/>
    </row>
    <row r="13" spans="2:46" s="1" customFormat="1" ht="12" customHeight="1">
      <c r="B13" s="29"/>
      <c r="D13" s="24" t="s">
        <v>18</v>
      </c>
      <c r="F13" s="22" t="s">
        <v>19</v>
      </c>
      <c r="I13" s="24" t="s">
        <v>20</v>
      </c>
      <c r="J13" s="22" t="s">
        <v>1</v>
      </c>
      <c r="L13" s="29"/>
    </row>
    <row r="14" spans="2:46" s="1" customFormat="1" ht="12" customHeight="1">
      <c r="B14" s="29"/>
      <c r="D14" s="24" t="s">
        <v>21</v>
      </c>
      <c r="F14" s="22" t="s">
        <v>22</v>
      </c>
      <c r="I14" s="24" t="s">
        <v>23</v>
      </c>
      <c r="J14" s="49" t="str">
        <f>'Rekapitulace stavby'!AN8</f>
        <v>28. 7. 2023</v>
      </c>
      <c r="L14" s="29"/>
    </row>
    <row r="15" spans="2:46" s="1" customFormat="1" ht="10.9" customHeight="1">
      <c r="B15" s="29"/>
      <c r="L15" s="29"/>
    </row>
    <row r="16" spans="2:46" s="1" customFormat="1" ht="12" customHeight="1">
      <c r="B16" s="29"/>
      <c r="D16" s="24" t="s">
        <v>25</v>
      </c>
      <c r="I16" s="24" t="s">
        <v>26</v>
      </c>
      <c r="J16" s="22" t="s">
        <v>27</v>
      </c>
      <c r="L16" s="29"/>
    </row>
    <row r="17" spans="2:12" s="1" customFormat="1" ht="18" customHeight="1">
      <c r="B17" s="29"/>
      <c r="E17" s="22" t="s">
        <v>28</v>
      </c>
      <c r="I17" s="24" t="s">
        <v>29</v>
      </c>
      <c r="J17" s="22" t="s">
        <v>30</v>
      </c>
      <c r="L17" s="29"/>
    </row>
    <row r="18" spans="2:12" s="1" customFormat="1" ht="6.95" customHeight="1">
      <c r="B18" s="29"/>
      <c r="L18" s="29"/>
    </row>
    <row r="19" spans="2:12" s="1" customFormat="1" ht="12" customHeight="1">
      <c r="B19" s="29"/>
      <c r="D19" s="24" t="s">
        <v>31</v>
      </c>
      <c r="I19" s="24" t="s">
        <v>26</v>
      </c>
      <c r="J19" s="25" t="str">
        <f>'Rekapitulace stavby'!AN13</f>
        <v>Vyplň údaj</v>
      </c>
      <c r="L19" s="29"/>
    </row>
    <row r="20" spans="2:12" s="1" customFormat="1" ht="18" customHeight="1">
      <c r="B20" s="29"/>
      <c r="E20" s="217" t="str">
        <f>'Rekapitulace stavby'!E14</f>
        <v>Vyplň údaj</v>
      </c>
      <c r="F20" s="197"/>
      <c r="G20" s="197"/>
      <c r="H20" s="197"/>
      <c r="I20" s="24" t="s">
        <v>29</v>
      </c>
      <c r="J20" s="25" t="str">
        <f>'Rekapitulace stavby'!AN14</f>
        <v>Vyplň údaj</v>
      </c>
      <c r="L20" s="29"/>
    </row>
    <row r="21" spans="2:12" s="1" customFormat="1" ht="6.95" customHeight="1">
      <c r="B21" s="29"/>
      <c r="L21" s="29"/>
    </row>
    <row r="22" spans="2:12" s="1" customFormat="1" ht="12" customHeight="1">
      <c r="B22" s="29"/>
      <c r="D22" s="24" t="s">
        <v>33</v>
      </c>
      <c r="I22" s="24" t="s">
        <v>26</v>
      </c>
      <c r="J22" s="22" t="s">
        <v>34</v>
      </c>
      <c r="L22" s="29"/>
    </row>
    <row r="23" spans="2:12" s="1" customFormat="1" ht="18" customHeight="1">
      <c r="B23" s="29"/>
      <c r="E23" s="22"/>
      <c r="I23" s="24" t="s">
        <v>29</v>
      </c>
      <c r="J23" s="22" t="s">
        <v>35</v>
      </c>
      <c r="L23" s="29"/>
    </row>
    <row r="24" spans="2:12" s="1" customFormat="1" ht="6.95" customHeight="1">
      <c r="B24" s="29"/>
      <c r="L24" s="29"/>
    </row>
    <row r="25" spans="2:12" s="1" customFormat="1" ht="12" customHeight="1">
      <c r="B25" s="29"/>
      <c r="D25" s="24" t="s">
        <v>37</v>
      </c>
      <c r="I25" s="24" t="s">
        <v>26</v>
      </c>
      <c r="J25" s="22" t="str">
        <f>IF('Rekapitulace stavby'!AN19="","",'Rekapitulace stavby'!AN19)</f>
        <v/>
      </c>
      <c r="L25" s="29"/>
    </row>
    <row r="26" spans="2:12" s="1" customFormat="1" ht="18" customHeight="1">
      <c r="B26" s="29"/>
      <c r="E26" s="22" t="str">
        <f>IF('Rekapitulace stavby'!E20="","",'Rekapitulace stavby'!E20)</f>
        <v xml:space="preserve"> </v>
      </c>
      <c r="I26" s="24" t="s">
        <v>29</v>
      </c>
      <c r="J26" s="22" t="str">
        <f>IF('Rekapitulace stavby'!AN20="","",'Rekapitulace stavby'!AN20)</f>
        <v/>
      </c>
      <c r="L26" s="29"/>
    </row>
    <row r="27" spans="2:12" s="1" customFormat="1" ht="6.95" customHeight="1">
      <c r="B27" s="29"/>
      <c r="L27" s="29"/>
    </row>
    <row r="28" spans="2:12" s="1" customFormat="1" ht="12" customHeight="1">
      <c r="B28" s="29"/>
      <c r="D28" s="24" t="s">
        <v>39</v>
      </c>
      <c r="L28" s="29"/>
    </row>
    <row r="29" spans="2:12" s="7" customFormat="1" ht="262.5" customHeight="1">
      <c r="B29" s="91"/>
      <c r="E29" s="202" t="s">
        <v>163</v>
      </c>
      <c r="F29" s="202"/>
      <c r="G29" s="202"/>
      <c r="H29" s="202"/>
      <c r="L29" s="91"/>
    </row>
    <row r="30" spans="2:12" s="1" customFormat="1" ht="6.95" customHeight="1">
      <c r="B30" s="29"/>
      <c r="L30" s="29"/>
    </row>
    <row r="31" spans="2:12" s="1" customFormat="1" ht="6.95" customHeight="1">
      <c r="B31" s="29"/>
      <c r="D31" s="50"/>
      <c r="E31" s="50"/>
      <c r="F31" s="50"/>
      <c r="G31" s="50"/>
      <c r="H31" s="50"/>
      <c r="I31" s="50"/>
      <c r="J31" s="50"/>
      <c r="K31" s="50"/>
      <c r="L31" s="29"/>
    </row>
    <row r="32" spans="2:12" s="1" customFormat="1" ht="25.35" customHeight="1">
      <c r="B32" s="29"/>
      <c r="D32" s="92" t="s">
        <v>41</v>
      </c>
      <c r="J32" s="63">
        <f>ROUND(J132, 2)</f>
        <v>0</v>
      </c>
      <c r="L32" s="29"/>
    </row>
    <row r="33" spans="2:12" s="1" customFormat="1" ht="6.95" customHeight="1">
      <c r="B33" s="29"/>
      <c r="D33" s="50"/>
      <c r="E33" s="50"/>
      <c r="F33" s="50"/>
      <c r="G33" s="50"/>
      <c r="H33" s="50"/>
      <c r="I33" s="50"/>
      <c r="J33" s="50"/>
      <c r="K33" s="50"/>
      <c r="L33" s="29"/>
    </row>
    <row r="34" spans="2:12" s="1" customFormat="1" ht="14.45" customHeight="1">
      <c r="B34" s="29"/>
      <c r="F34" s="32" t="s">
        <v>43</v>
      </c>
      <c r="I34" s="32" t="s">
        <v>42</v>
      </c>
      <c r="J34" s="32" t="s">
        <v>44</v>
      </c>
      <c r="L34" s="29"/>
    </row>
    <row r="35" spans="2:12" s="1" customFormat="1" ht="14.45" customHeight="1">
      <c r="B35" s="29"/>
      <c r="D35" s="52" t="s">
        <v>45</v>
      </c>
      <c r="E35" s="24" t="s">
        <v>46</v>
      </c>
      <c r="F35" s="83">
        <f>ROUND((SUM(BE132:BE240)),  2)</f>
        <v>0</v>
      </c>
      <c r="I35" s="93">
        <v>0.21</v>
      </c>
      <c r="J35" s="83">
        <f>ROUND(((SUM(BE132:BE240))*I35),  2)</f>
        <v>0</v>
      </c>
      <c r="L35" s="29"/>
    </row>
    <row r="36" spans="2:12" s="1" customFormat="1" ht="14.45" customHeight="1">
      <c r="B36" s="29"/>
      <c r="E36" s="24" t="s">
        <v>47</v>
      </c>
      <c r="F36" s="83">
        <f>ROUND((SUM(BF132:BF240)),  2)</f>
        <v>0</v>
      </c>
      <c r="I36" s="93">
        <v>0.15</v>
      </c>
      <c r="J36" s="83">
        <f>ROUND(((SUM(BF132:BF240))*I36),  2)</f>
        <v>0</v>
      </c>
      <c r="L36" s="29"/>
    </row>
    <row r="37" spans="2:12" s="1" customFormat="1" ht="14.45" hidden="1" customHeight="1">
      <c r="B37" s="29"/>
      <c r="E37" s="24" t="s">
        <v>48</v>
      </c>
      <c r="F37" s="83">
        <f>ROUND((SUM(BG132:BG240)),  2)</f>
        <v>0</v>
      </c>
      <c r="I37" s="93">
        <v>0.21</v>
      </c>
      <c r="J37" s="83">
        <f>0</f>
        <v>0</v>
      </c>
      <c r="L37" s="29"/>
    </row>
    <row r="38" spans="2:12" s="1" customFormat="1" ht="14.45" hidden="1" customHeight="1">
      <c r="B38" s="29"/>
      <c r="E38" s="24" t="s">
        <v>49</v>
      </c>
      <c r="F38" s="83">
        <f>ROUND((SUM(BH132:BH240)),  2)</f>
        <v>0</v>
      </c>
      <c r="I38" s="93">
        <v>0.15</v>
      </c>
      <c r="J38" s="83">
        <f>0</f>
        <v>0</v>
      </c>
      <c r="L38" s="29"/>
    </row>
    <row r="39" spans="2:12" s="1" customFormat="1" ht="14.45" hidden="1" customHeight="1">
      <c r="B39" s="29"/>
      <c r="E39" s="24" t="s">
        <v>50</v>
      </c>
      <c r="F39" s="83">
        <f>ROUND((SUM(BI132:BI240)),  2)</f>
        <v>0</v>
      </c>
      <c r="I39" s="93">
        <v>0</v>
      </c>
      <c r="J39" s="83">
        <f>0</f>
        <v>0</v>
      </c>
      <c r="L39" s="29"/>
    </row>
    <row r="40" spans="2:12" s="1" customFormat="1" ht="6.95" customHeight="1">
      <c r="B40" s="29"/>
      <c r="L40" s="29"/>
    </row>
    <row r="41" spans="2:12" s="1" customFormat="1" ht="25.35" customHeight="1">
      <c r="B41" s="29"/>
      <c r="C41" s="94"/>
      <c r="D41" s="95" t="s">
        <v>51</v>
      </c>
      <c r="E41" s="54"/>
      <c r="F41" s="54"/>
      <c r="G41" s="96" t="s">
        <v>52</v>
      </c>
      <c r="H41" s="97" t="s">
        <v>53</v>
      </c>
      <c r="I41" s="54"/>
      <c r="J41" s="98">
        <f>SUM(J32:J39)</f>
        <v>0</v>
      </c>
      <c r="K41" s="99"/>
      <c r="L41" s="29"/>
    </row>
    <row r="42" spans="2:12" s="1" customFormat="1" ht="14.45" customHeight="1">
      <c r="B42" s="29"/>
      <c r="L42" s="29"/>
    </row>
    <row r="43" spans="2:12" ht="14.45" customHeight="1">
      <c r="B43" s="17"/>
      <c r="L43" s="17"/>
    </row>
    <row r="44" spans="2:12" ht="14.45" customHeight="1">
      <c r="B44" s="17"/>
      <c r="L44" s="17"/>
    </row>
    <row r="45" spans="2:12" ht="14.45" customHeight="1">
      <c r="B45" s="17"/>
      <c r="L45" s="17"/>
    </row>
    <row r="46" spans="2:12" ht="14.45" customHeight="1">
      <c r="B46" s="17"/>
      <c r="L46" s="17"/>
    </row>
    <row r="47" spans="2:12" ht="14.45" customHeight="1">
      <c r="B47" s="17"/>
      <c r="L47" s="17"/>
    </row>
    <row r="48" spans="2:12" ht="14.45" customHeight="1">
      <c r="B48" s="17"/>
      <c r="L48" s="17"/>
    </row>
    <row r="49" spans="2:12" ht="14.45" customHeight="1">
      <c r="B49" s="17"/>
      <c r="L49" s="17"/>
    </row>
    <row r="50" spans="2:12" s="1" customFormat="1" ht="14.45" customHeight="1">
      <c r="B50" s="29"/>
      <c r="D50" s="38" t="s">
        <v>54</v>
      </c>
      <c r="E50" s="39"/>
      <c r="F50" s="39"/>
      <c r="G50" s="38" t="s">
        <v>55</v>
      </c>
      <c r="H50" s="39"/>
      <c r="I50" s="39"/>
      <c r="J50" s="39"/>
      <c r="K50" s="39"/>
      <c r="L50" s="29"/>
    </row>
    <row r="51" spans="2:12" ht="11.25">
      <c r="B51" s="17"/>
      <c r="L51" s="17"/>
    </row>
    <row r="52" spans="2:12" ht="11.25">
      <c r="B52" s="17"/>
      <c r="L52" s="17"/>
    </row>
    <row r="53" spans="2:12" ht="11.25">
      <c r="B53" s="17"/>
      <c r="L53" s="17"/>
    </row>
    <row r="54" spans="2:12" ht="11.25">
      <c r="B54" s="17"/>
      <c r="L54" s="17"/>
    </row>
    <row r="55" spans="2:12" ht="11.25">
      <c r="B55" s="17"/>
      <c r="L55" s="17"/>
    </row>
    <row r="56" spans="2:12" ht="11.25">
      <c r="B56" s="17"/>
      <c r="L56" s="17"/>
    </row>
    <row r="57" spans="2:12" ht="11.25">
      <c r="B57" s="17"/>
      <c r="L57" s="17"/>
    </row>
    <row r="58" spans="2:12" ht="11.25">
      <c r="B58" s="17"/>
      <c r="L58" s="17"/>
    </row>
    <row r="59" spans="2:12" ht="11.25">
      <c r="B59" s="17"/>
      <c r="L59" s="17"/>
    </row>
    <row r="60" spans="2:12" ht="11.25">
      <c r="B60" s="17"/>
      <c r="L60" s="17"/>
    </row>
    <row r="61" spans="2:12" s="1" customFormat="1" ht="12.75">
      <c r="B61" s="29"/>
      <c r="D61" s="40" t="s">
        <v>56</v>
      </c>
      <c r="E61" s="31"/>
      <c r="F61" s="100" t="s">
        <v>57</v>
      </c>
      <c r="G61" s="40" t="s">
        <v>56</v>
      </c>
      <c r="H61" s="31"/>
      <c r="I61" s="31"/>
      <c r="J61" s="101" t="s">
        <v>57</v>
      </c>
      <c r="K61" s="31"/>
      <c r="L61" s="29"/>
    </row>
    <row r="62" spans="2:12" ht="11.25">
      <c r="B62" s="17"/>
      <c r="L62" s="17"/>
    </row>
    <row r="63" spans="2:12" ht="11.25">
      <c r="B63" s="17"/>
      <c r="L63" s="17"/>
    </row>
    <row r="64" spans="2:12" ht="11.25">
      <c r="B64" s="17"/>
      <c r="L64" s="17"/>
    </row>
    <row r="65" spans="2:12" s="1" customFormat="1" ht="12.75">
      <c r="B65" s="29"/>
      <c r="D65" s="38" t="s">
        <v>58</v>
      </c>
      <c r="E65" s="39"/>
      <c r="F65" s="39"/>
      <c r="G65" s="38" t="s">
        <v>59</v>
      </c>
      <c r="H65" s="39"/>
      <c r="I65" s="39"/>
      <c r="J65" s="39"/>
      <c r="K65" s="39"/>
      <c r="L65" s="29"/>
    </row>
    <row r="66" spans="2:12" ht="11.25">
      <c r="B66" s="17"/>
      <c r="L66" s="17"/>
    </row>
    <row r="67" spans="2:12" ht="11.25">
      <c r="B67" s="17"/>
      <c r="L67" s="17"/>
    </row>
    <row r="68" spans="2:12" ht="11.25">
      <c r="B68" s="17"/>
      <c r="L68" s="17"/>
    </row>
    <row r="69" spans="2:12" ht="11.25">
      <c r="B69" s="17"/>
      <c r="L69" s="17"/>
    </row>
    <row r="70" spans="2:12" ht="11.25">
      <c r="B70" s="17"/>
      <c r="L70" s="17"/>
    </row>
    <row r="71" spans="2:12" ht="11.25">
      <c r="B71" s="17"/>
      <c r="L71" s="17"/>
    </row>
    <row r="72" spans="2:12" ht="11.25">
      <c r="B72" s="17"/>
      <c r="L72" s="17"/>
    </row>
    <row r="73" spans="2:12" ht="11.25">
      <c r="B73" s="17"/>
      <c r="L73" s="17"/>
    </row>
    <row r="74" spans="2:12" ht="11.25">
      <c r="B74" s="17"/>
      <c r="L74" s="17"/>
    </row>
    <row r="75" spans="2:12" ht="11.25">
      <c r="B75" s="17"/>
      <c r="L75" s="17"/>
    </row>
    <row r="76" spans="2:12" s="1" customFormat="1" ht="12.75">
      <c r="B76" s="29"/>
      <c r="D76" s="40" t="s">
        <v>56</v>
      </c>
      <c r="E76" s="31"/>
      <c r="F76" s="100" t="s">
        <v>57</v>
      </c>
      <c r="G76" s="40" t="s">
        <v>56</v>
      </c>
      <c r="H76" s="31"/>
      <c r="I76" s="31"/>
      <c r="J76" s="101" t="s">
        <v>57</v>
      </c>
      <c r="K76" s="31"/>
      <c r="L76" s="29"/>
    </row>
    <row r="77" spans="2:12" s="1" customFormat="1" ht="14.45" customHeight="1">
      <c r="B77" s="41"/>
      <c r="C77" s="42"/>
      <c r="D77" s="42"/>
      <c r="E77" s="42"/>
      <c r="F77" s="42"/>
      <c r="G77" s="42"/>
      <c r="H77" s="42"/>
      <c r="I77" s="42"/>
      <c r="J77" s="42"/>
      <c r="K77" s="42"/>
      <c r="L77" s="29"/>
    </row>
    <row r="81" spans="2:12" s="1" customFormat="1" ht="6.95" customHeight="1">
      <c r="B81" s="43"/>
      <c r="C81" s="44"/>
      <c r="D81" s="44"/>
      <c r="E81" s="44"/>
      <c r="F81" s="44"/>
      <c r="G81" s="44"/>
      <c r="H81" s="44"/>
      <c r="I81" s="44"/>
      <c r="J81" s="44"/>
      <c r="K81" s="44"/>
      <c r="L81" s="29"/>
    </row>
    <row r="82" spans="2:12" s="1" customFormat="1" ht="24.95" customHeight="1">
      <c r="B82" s="29"/>
      <c r="C82" s="18" t="s">
        <v>110</v>
      </c>
      <c r="L82" s="29"/>
    </row>
    <row r="83" spans="2:12" s="1" customFormat="1" ht="6.95" customHeight="1">
      <c r="B83" s="29"/>
      <c r="L83" s="29"/>
    </row>
    <row r="84" spans="2:12" s="1" customFormat="1" ht="12" customHeight="1">
      <c r="B84" s="29"/>
      <c r="C84" s="24" t="s">
        <v>16</v>
      </c>
      <c r="L84" s="29"/>
    </row>
    <row r="85" spans="2:12" s="1" customFormat="1" ht="26.25" customHeight="1">
      <c r="B85" s="29"/>
      <c r="E85" s="214" t="str">
        <f>E7</f>
        <v>Havárie plynové kotelny, Domov Černovice - Lidmaň, Technický návrh výměny plynového kotle</v>
      </c>
      <c r="F85" s="215"/>
      <c r="G85" s="215"/>
      <c r="H85" s="215"/>
      <c r="L85" s="29"/>
    </row>
    <row r="86" spans="2:12" ht="12" customHeight="1">
      <c r="B86" s="17"/>
      <c r="C86" s="24" t="s">
        <v>106</v>
      </c>
      <c r="L86" s="17"/>
    </row>
    <row r="87" spans="2:12" s="1" customFormat="1" ht="16.5" customHeight="1">
      <c r="B87" s="29"/>
      <c r="E87" s="214" t="s">
        <v>161</v>
      </c>
      <c r="F87" s="216"/>
      <c r="G87" s="216"/>
      <c r="H87" s="216"/>
      <c r="L87" s="29"/>
    </row>
    <row r="88" spans="2:12" s="1" customFormat="1" ht="12" customHeight="1">
      <c r="B88" s="29"/>
      <c r="C88" s="24" t="s">
        <v>108</v>
      </c>
      <c r="L88" s="29"/>
    </row>
    <row r="89" spans="2:12" s="1" customFormat="1" ht="16.5" customHeight="1">
      <c r="B89" s="29"/>
      <c r="E89" s="171" t="str">
        <f>E11</f>
        <v>14A - Zařízení pro vytápění staveb</v>
      </c>
      <c r="F89" s="216"/>
      <c r="G89" s="216"/>
      <c r="H89" s="216"/>
      <c r="L89" s="29"/>
    </row>
    <row r="90" spans="2:12" s="1" customFormat="1" ht="6.95" customHeight="1">
      <c r="B90" s="29"/>
      <c r="L90" s="29"/>
    </row>
    <row r="91" spans="2:12" s="1" customFormat="1" ht="12" customHeight="1">
      <c r="B91" s="29"/>
      <c r="C91" s="24" t="s">
        <v>21</v>
      </c>
      <c r="F91" s="22" t="str">
        <f>F14</f>
        <v>Černovice, areál Domova Černovice - Lidmaň</v>
      </c>
      <c r="I91" s="24" t="s">
        <v>23</v>
      </c>
      <c r="J91" s="49" t="str">
        <f>IF(J14="","",J14)</f>
        <v>28. 7. 2023</v>
      </c>
      <c r="L91" s="29"/>
    </row>
    <row r="92" spans="2:12" s="1" customFormat="1" ht="6.95" customHeight="1">
      <c r="B92" s="29"/>
      <c r="L92" s="29"/>
    </row>
    <row r="93" spans="2:12" s="1" customFormat="1" ht="25.7" customHeight="1">
      <c r="B93" s="29"/>
      <c r="C93" s="24" t="s">
        <v>25</v>
      </c>
      <c r="F93" s="22" t="str">
        <f>E17</f>
        <v>Kraj Vysočina</v>
      </c>
      <c r="I93" s="24" t="s">
        <v>33</v>
      </c>
      <c r="J93" s="27">
        <f>E23</f>
        <v>0</v>
      </c>
      <c r="L93" s="29"/>
    </row>
    <row r="94" spans="2:12" s="1" customFormat="1" ht="15.2" customHeight="1">
      <c r="B94" s="29"/>
      <c r="C94" s="24" t="s">
        <v>31</v>
      </c>
      <c r="F94" s="22" t="str">
        <f>IF(E20="","",E20)</f>
        <v>Vyplň údaj</v>
      </c>
      <c r="I94" s="24" t="s">
        <v>37</v>
      </c>
      <c r="J94" s="27" t="str">
        <f>E26</f>
        <v xml:space="preserve"> </v>
      </c>
      <c r="L94" s="29"/>
    </row>
    <row r="95" spans="2:12" s="1" customFormat="1" ht="10.35" customHeight="1">
      <c r="B95" s="29"/>
      <c r="L95" s="29"/>
    </row>
    <row r="96" spans="2:12" s="1" customFormat="1" ht="29.25" customHeight="1">
      <c r="B96" s="29"/>
      <c r="C96" s="102" t="s">
        <v>111</v>
      </c>
      <c r="D96" s="94"/>
      <c r="E96" s="94"/>
      <c r="F96" s="94"/>
      <c r="G96" s="94"/>
      <c r="H96" s="94"/>
      <c r="I96" s="94"/>
      <c r="J96" s="103" t="s">
        <v>112</v>
      </c>
      <c r="K96" s="94"/>
      <c r="L96" s="29"/>
    </row>
    <row r="97" spans="2:47" s="1" customFormat="1" ht="10.35" customHeight="1">
      <c r="B97" s="29"/>
      <c r="L97" s="29"/>
    </row>
    <row r="98" spans="2:47" s="1" customFormat="1" ht="22.9" customHeight="1">
      <c r="B98" s="29"/>
      <c r="C98" s="104" t="s">
        <v>113</v>
      </c>
      <c r="J98" s="63">
        <f>J132</f>
        <v>0</v>
      </c>
      <c r="L98" s="29"/>
      <c r="AU98" s="14" t="s">
        <v>114</v>
      </c>
    </row>
    <row r="99" spans="2:47" s="8" customFormat="1" ht="24.95" customHeight="1">
      <c r="B99" s="105"/>
      <c r="D99" s="106" t="s">
        <v>164</v>
      </c>
      <c r="E99" s="107"/>
      <c r="F99" s="107"/>
      <c r="G99" s="107"/>
      <c r="H99" s="107"/>
      <c r="I99" s="107"/>
      <c r="J99" s="108">
        <f>J133</f>
        <v>0</v>
      </c>
      <c r="L99" s="105"/>
    </row>
    <row r="100" spans="2:47" s="9" customFormat="1" ht="19.899999999999999" customHeight="1">
      <c r="B100" s="109"/>
      <c r="D100" s="110" t="s">
        <v>165</v>
      </c>
      <c r="E100" s="111"/>
      <c r="F100" s="111"/>
      <c r="G100" s="111"/>
      <c r="H100" s="111"/>
      <c r="I100" s="111"/>
      <c r="J100" s="112">
        <f>J134</f>
        <v>0</v>
      </c>
      <c r="L100" s="109"/>
    </row>
    <row r="101" spans="2:47" s="9" customFormat="1" ht="19.899999999999999" customHeight="1">
      <c r="B101" s="109"/>
      <c r="D101" s="110" t="s">
        <v>166</v>
      </c>
      <c r="E101" s="111"/>
      <c r="F101" s="111"/>
      <c r="G101" s="111"/>
      <c r="H101" s="111"/>
      <c r="I101" s="111"/>
      <c r="J101" s="112">
        <f>J141</f>
        <v>0</v>
      </c>
      <c r="L101" s="109"/>
    </row>
    <row r="102" spans="2:47" s="9" customFormat="1" ht="19.899999999999999" customHeight="1">
      <c r="B102" s="109"/>
      <c r="D102" s="110" t="s">
        <v>167</v>
      </c>
      <c r="E102" s="111"/>
      <c r="F102" s="111"/>
      <c r="G102" s="111"/>
      <c r="H102" s="111"/>
      <c r="I102" s="111"/>
      <c r="J102" s="112">
        <f>J157</f>
        <v>0</v>
      </c>
      <c r="L102" s="109"/>
    </row>
    <row r="103" spans="2:47" s="9" customFormat="1" ht="19.899999999999999" customHeight="1">
      <c r="B103" s="109"/>
      <c r="D103" s="110" t="s">
        <v>168</v>
      </c>
      <c r="E103" s="111"/>
      <c r="F103" s="111"/>
      <c r="G103" s="111"/>
      <c r="H103" s="111"/>
      <c r="I103" s="111"/>
      <c r="J103" s="112">
        <f>J164</f>
        <v>0</v>
      </c>
      <c r="L103" s="109"/>
    </row>
    <row r="104" spans="2:47" s="9" customFormat="1" ht="19.899999999999999" customHeight="1">
      <c r="B104" s="109"/>
      <c r="D104" s="110" t="s">
        <v>169</v>
      </c>
      <c r="E104" s="111"/>
      <c r="F104" s="111"/>
      <c r="G104" s="111"/>
      <c r="H104" s="111"/>
      <c r="I104" s="111"/>
      <c r="J104" s="112">
        <f>J171</f>
        <v>0</v>
      </c>
      <c r="L104" s="109"/>
    </row>
    <row r="105" spans="2:47" s="9" customFormat="1" ht="19.899999999999999" customHeight="1">
      <c r="B105" s="109"/>
      <c r="D105" s="110" t="s">
        <v>170</v>
      </c>
      <c r="E105" s="111"/>
      <c r="F105" s="111"/>
      <c r="G105" s="111"/>
      <c r="H105" s="111"/>
      <c r="I105" s="111"/>
      <c r="J105" s="112">
        <f>J190</f>
        <v>0</v>
      </c>
      <c r="L105" s="109"/>
    </row>
    <row r="106" spans="2:47" s="9" customFormat="1" ht="19.899999999999999" customHeight="1">
      <c r="B106" s="109"/>
      <c r="D106" s="110" t="s">
        <v>171</v>
      </c>
      <c r="E106" s="111"/>
      <c r="F106" s="111"/>
      <c r="G106" s="111"/>
      <c r="H106" s="111"/>
      <c r="I106" s="111"/>
      <c r="J106" s="112">
        <f>J195</f>
        <v>0</v>
      </c>
      <c r="L106" s="109"/>
    </row>
    <row r="107" spans="2:47" s="9" customFormat="1" ht="19.899999999999999" customHeight="1">
      <c r="B107" s="109"/>
      <c r="D107" s="110" t="s">
        <v>172</v>
      </c>
      <c r="E107" s="111"/>
      <c r="F107" s="111"/>
      <c r="G107" s="111"/>
      <c r="H107" s="111"/>
      <c r="I107" s="111"/>
      <c r="J107" s="112">
        <f>J209</f>
        <v>0</v>
      </c>
      <c r="L107" s="109"/>
    </row>
    <row r="108" spans="2:47" s="9" customFormat="1" ht="19.899999999999999" customHeight="1">
      <c r="B108" s="109"/>
      <c r="D108" s="110" t="s">
        <v>173</v>
      </c>
      <c r="E108" s="111"/>
      <c r="F108" s="111"/>
      <c r="G108" s="111"/>
      <c r="H108" s="111"/>
      <c r="I108" s="111"/>
      <c r="J108" s="112">
        <f>J218</f>
        <v>0</v>
      </c>
      <c r="L108" s="109"/>
    </row>
    <row r="109" spans="2:47" s="9" customFormat="1" ht="19.899999999999999" customHeight="1">
      <c r="B109" s="109"/>
      <c r="D109" s="110" t="s">
        <v>174</v>
      </c>
      <c r="E109" s="111"/>
      <c r="F109" s="111"/>
      <c r="G109" s="111"/>
      <c r="H109" s="111"/>
      <c r="I109" s="111"/>
      <c r="J109" s="112">
        <f>J233</f>
        <v>0</v>
      </c>
      <c r="L109" s="109"/>
    </row>
    <row r="110" spans="2:47" s="9" customFormat="1" ht="19.899999999999999" customHeight="1">
      <c r="B110" s="109"/>
      <c r="D110" s="110" t="s">
        <v>175</v>
      </c>
      <c r="E110" s="111"/>
      <c r="F110" s="111"/>
      <c r="G110" s="111"/>
      <c r="H110" s="111"/>
      <c r="I110" s="111"/>
      <c r="J110" s="112">
        <f>J238</f>
        <v>0</v>
      </c>
      <c r="L110" s="109"/>
    </row>
    <row r="111" spans="2:47" s="1" customFormat="1" ht="21.75" customHeight="1">
      <c r="B111" s="29"/>
      <c r="L111" s="29"/>
    </row>
    <row r="112" spans="2:47" s="1" customFormat="1" ht="6.95" customHeight="1">
      <c r="B112" s="41"/>
      <c r="C112" s="42"/>
      <c r="D112" s="42"/>
      <c r="E112" s="42"/>
      <c r="F112" s="42"/>
      <c r="G112" s="42"/>
      <c r="H112" s="42"/>
      <c r="I112" s="42"/>
      <c r="J112" s="42"/>
      <c r="K112" s="42"/>
      <c r="L112" s="29"/>
    </row>
    <row r="116" spans="2:12" s="1" customFormat="1" ht="6.95" customHeight="1">
      <c r="B116" s="43"/>
      <c r="C116" s="44"/>
      <c r="D116" s="44"/>
      <c r="E116" s="44"/>
      <c r="F116" s="44"/>
      <c r="G116" s="44"/>
      <c r="H116" s="44"/>
      <c r="I116" s="44"/>
      <c r="J116" s="44"/>
      <c r="K116" s="44"/>
      <c r="L116" s="29"/>
    </row>
    <row r="117" spans="2:12" s="1" customFormat="1" ht="24.95" customHeight="1">
      <c r="B117" s="29"/>
      <c r="C117" s="18" t="s">
        <v>117</v>
      </c>
      <c r="L117" s="29"/>
    </row>
    <row r="118" spans="2:12" s="1" customFormat="1" ht="6.95" customHeight="1">
      <c r="B118" s="29"/>
      <c r="L118" s="29"/>
    </row>
    <row r="119" spans="2:12" s="1" customFormat="1" ht="12" customHeight="1">
      <c r="B119" s="29"/>
      <c r="C119" s="24" t="s">
        <v>16</v>
      </c>
      <c r="L119" s="29"/>
    </row>
    <row r="120" spans="2:12" s="1" customFormat="1" ht="26.25" customHeight="1">
      <c r="B120" s="29"/>
      <c r="E120" s="214" t="str">
        <f>E7</f>
        <v>Havárie plynové kotelny, Domov Černovice - Lidmaň, Technický návrh výměny plynového kotle</v>
      </c>
      <c r="F120" s="215"/>
      <c r="G120" s="215"/>
      <c r="H120" s="215"/>
      <c r="L120" s="29"/>
    </row>
    <row r="121" spans="2:12" ht="12" customHeight="1">
      <c r="B121" s="17"/>
      <c r="C121" s="24" t="s">
        <v>106</v>
      </c>
      <c r="L121" s="17"/>
    </row>
    <row r="122" spans="2:12" s="1" customFormat="1" ht="16.5" customHeight="1">
      <c r="B122" s="29"/>
      <c r="E122" s="214" t="s">
        <v>161</v>
      </c>
      <c r="F122" s="216"/>
      <c r="G122" s="216"/>
      <c r="H122" s="216"/>
      <c r="L122" s="29"/>
    </row>
    <row r="123" spans="2:12" s="1" customFormat="1" ht="12" customHeight="1">
      <c r="B123" s="29"/>
      <c r="C123" s="24" t="s">
        <v>108</v>
      </c>
      <c r="L123" s="29"/>
    </row>
    <row r="124" spans="2:12" s="1" customFormat="1" ht="16.5" customHeight="1">
      <c r="B124" s="29"/>
      <c r="E124" s="171" t="str">
        <f>E11</f>
        <v>14A - Zařízení pro vytápění staveb</v>
      </c>
      <c r="F124" s="216"/>
      <c r="G124" s="216"/>
      <c r="H124" s="216"/>
      <c r="L124" s="29"/>
    </row>
    <row r="125" spans="2:12" s="1" customFormat="1" ht="6.95" customHeight="1">
      <c r="B125" s="29"/>
      <c r="L125" s="29"/>
    </row>
    <row r="126" spans="2:12" s="1" customFormat="1" ht="12" customHeight="1">
      <c r="B126" s="29"/>
      <c r="C126" s="24" t="s">
        <v>21</v>
      </c>
      <c r="F126" s="22" t="str">
        <f>F14</f>
        <v>Černovice, areál Domova Černovice - Lidmaň</v>
      </c>
      <c r="I126" s="24" t="s">
        <v>23</v>
      </c>
      <c r="J126" s="49" t="str">
        <f>IF(J14="","",J14)</f>
        <v>28. 7. 2023</v>
      </c>
      <c r="L126" s="29"/>
    </row>
    <row r="127" spans="2:12" s="1" customFormat="1" ht="6.95" customHeight="1">
      <c r="B127" s="29"/>
      <c r="L127" s="29"/>
    </row>
    <row r="128" spans="2:12" s="1" customFormat="1" ht="25.7" customHeight="1">
      <c r="B128" s="29"/>
      <c r="C128" s="24" t="s">
        <v>25</v>
      </c>
      <c r="F128" s="22" t="str">
        <f>E17</f>
        <v>Kraj Vysočina</v>
      </c>
      <c r="I128" s="24" t="s">
        <v>33</v>
      </c>
      <c r="J128" s="27">
        <f>E23</f>
        <v>0</v>
      </c>
      <c r="L128" s="29"/>
    </row>
    <row r="129" spans="2:65" s="1" customFormat="1" ht="15.2" customHeight="1">
      <c r="B129" s="29"/>
      <c r="C129" s="24" t="s">
        <v>31</v>
      </c>
      <c r="F129" s="22" t="str">
        <f>IF(E20="","",E20)</f>
        <v>Vyplň údaj</v>
      </c>
      <c r="I129" s="24" t="s">
        <v>37</v>
      </c>
      <c r="J129" s="27" t="str">
        <f>E26</f>
        <v xml:space="preserve"> </v>
      </c>
      <c r="L129" s="29"/>
    </row>
    <row r="130" spans="2:65" s="1" customFormat="1" ht="10.35" customHeight="1">
      <c r="B130" s="29"/>
      <c r="L130" s="29"/>
    </row>
    <row r="131" spans="2:65" s="10" customFormat="1" ht="29.25" customHeight="1">
      <c r="B131" s="113"/>
      <c r="C131" s="114" t="s">
        <v>118</v>
      </c>
      <c r="D131" s="115" t="s">
        <v>66</v>
      </c>
      <c r="E131" s="115" t="s">
        <v>62</v>
      </c>
      <c r="F131" s="115" t="s">
        <v>63</v>
      </c>
      <c r="G131" s="115" t="s">
        <v>119</v>
      </c>
      <c r="H131" s="115" t="s">
        <v>120</v>
      </c>
      <c r="I131" s="115" t="s">
        <v>121</v>
      </c>
      <c r="J131" s="115" t="s">
        <v>112</v>
      </c>
      <c r="K131" s="116" t="s">
        <v>122</v>
      </c>
      <c r="L131" s="113"/>
      <c r="M131" s="56" t="s">
        <v>1</v>
      </c>
      <c r="N131" s="57" t="s">
        <v>45</v>
      </c>
      <c r="O131" s="57" t="s">
        <v>123</v>
      </c>
      <c r="P131" s="57" t="s">
        <v>124</v>
      </c>
      <c r="Q131" s="57" t="s">
        <v>125</v>
      </c>
      <c r="R131" s="57" t="s">
        <v>126</v>
      </c>
      <c r="S131" s="57" t="s">
        <v>127</v>
      </c>
      <c r="T131" s="58" t="s">
        <v>128</v>
      </c>
    </row>
    <row r="132" spans="2:65" s="1" customFormat="1" ht="22.9" customHeight="1">
      <c r="B132" s="29"/>
      <c r="C132" s="61" t="s">
        <v>129</v>
      </c>
      <c r="J132" s="117">
        <f>BK132</f>
        <v>0</v>
      </c>
      <c r="L132" s="29"/>
      <c r="M132" s="59"/>
      <c r="N132" s="50"/>
      <c r="O132" s="50"/>
      <c r="P132" s="118">
        <f>P133</f>
        <v>0</v>
      </c>
      <c r="Q132" s="50"/>
      <c r="R132" s="118">
        <f>R133</f>
        <v>2.2820799999999997</v>
      </c>
      <c r="S132" s="50"/>
      <c r="T132" s="119">
        <f>T133</f>
        <v>0</v>
      </c>
      <c r="AT132" s="14" t="s">
        <v>80</v>
      </c>
      <c r="AU132" s="14" t="s">
        <v>114</v>
      </c>
      <c r="BK132" s="120">
        <f>BK133</f>
        <v>0</v>
      </c>
    </row>
    <row r="133" spans="2:65" s="11" customFormat="1" ht="25.9" customHeight="1">
      <c r="B133" s="121"/>
      <c r="D133" s="122" t="s">
        <v>80</v>
      </c>
      <c r="E133" s="123" t="s">
        <v>176</v>
      </c>
      <c r="F133" s="123" t="s">
        <v>177</v>
      </c>
      <c r="I133" s="124"/>
      <c r="J133" s="125">
        <f>BK133</f>
        <v>0</v>
      </c>
      <c r="L133" s="121"/>
      <c r="M133" s="126"/>
      <c r="P133" s="127">
        <f>P134+P141+P157+P164+P171+P190+P195+P209+P218+P233+P238</f>
        <v>0</v>
      </c>
      <c r="R133" s="127">
        <f>R134+R141+R157+R164+R171+R190+R195+R209+R218+R233+R238</f>
        <v>2.2820799999999997</v>
      </c>
      <c r="T133" s="128">
        <f>T134+T141+T157+T164+T171+T190+T195+T209+T218+T233+T238</f>
        <v>0</v>
      </c>
      <c r="AR133" s="122" t="s">
        <v>92</v>
      </c>
      <c r="AT133" s="129" t="s">
        <v>80</v>
      </c>
      <c r="AU133" s="129" t="s">
        <v>81</v>
      </c>
      <c r="AY133" s="122" t="s">
        <v>133</v>
      </c>
      <c r="BK133" s="130">
        <f>BK134+BK141+BK157+BK164+BK171+BK190+BK195+BK209+BK218+BK233+BK238</f>
        <v>0</v>
      </c>
    </row>
    <row r="134" spans="2:65" s="11" customFormat="1" ht="22.9" customHeight="1">
      <c r="B134" s="121"/>
      <c r="D134" s="122" t="s">
        <v>80</v>
      </c>
      <c r="E134" s="131" t="s">
        <v>178</v>
      </c>
      <c r="F134" s="131" t="s">
        <v>179</v>
      </c>
      <c r="I134" s="124"/>
      <c r="J134" s="132">
        <f>BK134</f>
        <v>0</v>
      </c>
      <c r="L134" s="121"/>
      <c r="M134" s="126"/>
      <c r="P134" s="127">
        <f>SUM(P135:P140)</f>
        <v>0</v>
      </c>
      <c r="R134" s="127">
        <f>SUM(R135:R140)</f>
        <v>2.955E-2</v>
      </c>
      <c r="T134" s="128">
        <f>SUM(T135:T140)</f>
        <v>0</v>
      </c>
      <c r="AR134" s="122" t="s">
        <v>92</v>
      </c>
      <c r="AT134" s="129" t="s">
        <v>80</v>
      </c>
      <c r="AU134" s="129" t="s">
        <v>88</v>
      </c>
      <c r="AY134" s="122" t="s">
        <v>133</v>
      </c>
      <c r="BK134" s="130">
        <f>SUM(BK135:BK140)</f>
        <v>0</v>
      </c>
    </row>
    <row r="135" spans="2:65" s="1" customFormat="1" ht="33" customHeight="1">
      <c r="B135" s="133"/>
      <c r="C135" s="134" t="s">
        <v>88</v>
      </c>
      <c r="D135" s="134" t="s">
        <v>136</v>
      </c>
      <c r="E135" s="135" t="s">
        <v>180</v>
      </c>
      <c r="F135" s="136" t="s">
        <v>181</v>
      </c>
      <c r="G135" s="137" t="s">
        <v>182</v>
      </c>
      <c r="H135" s="138">
        <v>15</v>
      </c>
      <c r="I135" s="139"/>
      <c r="J135" s="140">
        <f>ROUND(I135*H135,2)</f>
        <v>0</v>
      </c>
      <c r="K135" s="136" t="s">
        <v>183</v>
      </c>
      <c r="L135" s="29"/>
      <c r="M135" s="141" t="s">
        <v>1</v>
      </c>
      <c r="N135" s="142" t="s">
        <v>47</v>
      </c>
      <c r="P135" s="143">
        <f>O135*H135</f>
        <v>0</v>
      </c>
      <c r="Q135" s="143">
        <v>4.4999999999999999E-4</v>
      </c>
      <c r="R135" s="143">
        <f>Q135*H135</f>
        <v>6.7499999999999999E-3</v>
      </c>
      <c r="S135" s="143">
        <v>0</v>
      </c>
      <c r="T135" s="144">
        <f>S135*H135</f>
        <v>0</v>
      </c>
      <c r="AR135" s="145" t="s">
        <v>184</v>
      </c>
      <c r="AT135" s="145" t="s">
        <v>136</v>
      </c>
      <c r="AU135" s="145" t="s">
        <v>92</v>
      </c>
      <c r="AY135" s="14" t="s">
        <v>133</v>
      </c>
      <c r="BE135" s="146">
        <f>IF(N135="základní",J135,0)</f>
        <v>0</v>
      </c>
      <c r="BF135" s="146">
        <f>IF(N135="snížená",J135,0)</f>
        <v>0</v>
      </c>
      <c r="BG135" s="146">
        <f>IF(N135="zákl. přenesená",J135,0)</f>
        <v>0</v>
      </c>
      <c r="BH135" s="146">
        <f>IF(N135="sníž. přenesená",J135,0)</f>
        <v>0</v>
      </c>
      <c r="BI135" s="146">
        <f>IF(N135="nulová",J135,0)</f>
        <v>0</v>
      </c>
      <c r="BJ135" s="14" t="s">
        <v>92</v>
      </c>
      <c r="BK135" s="146">
        <f>ROUND(I135*H135,2)</f>
        <v>0</v>
      </c>
      <c r="BL135" s="14" t="s">
        <v>184</v>
      </c>
      <c r="BM135" s="145" t="s">
        <v>185</v>
      </c>
    </row>
    <row r="136" spans="2:65" s="1" customFormat="1" ht="39">
      <c r="B136" s="29"/>
      <c r="D136" s="147" t="s">
        <v>141</v>
      </c>
      <c r="F136" s="148" t="s">
        <v>186</v>
      </c>
      <c r="I136" s="149"/>
      <c r="L136" s="29"/>
      <c r="M136" s="150"/>
      <c r="T136" s="53"/>
      <c r="AT136" s="14" t="s">
        <v>141</v>
      </c>
      <c r="AU136" s="14" t="s">
        <v>92</v>
      </c>
    </row>
    <row r="137" spans="2:65" s="1" customFormat="1" ht="24.2" customHeight="1">
      <c r="B137" s="133"/>
      <c r="C137" s="154" t="s">
        <v>92</v>
      </c>
      <c r="D137" s="154" t="s">
        <v>187</v>
      </c>
      <c r="E137" s="155" t="s">
        <v>188</v>
      </c>
      <c r="F137" s="156" t="s">
        <v>189</v>
      </c>
      <c r="G137" s="157" t="s">
        <v>182</v>
      </c>
      <c r="H137" s="158">
        <v>15</v>
      </c>
      <c r="I137" s="159"/>
      <c r="J137" s="160">
        <f>ROUND(I137*H137,2)</f>
        <v>0</v>
      </c>
      <c r="K137" s="156" t="s">
        <v>183</v>
      </c>
      <c r="L137" s="161"/>
      <c r="M137" s="162" t="s">
        <v>1</v>
      </c>
      <c r="N137" s="163" t="s">
        <v>47</v>
      </c>
      <c r="P137" s="143">
        <f>O137*H137</f>
        <v>0</v>
      </c>
      <c r="Q137" s="143">
        <v>1.5200000000000001E-3</v>
      </c>
      <c r="R137" s="143">
        <f>Q137*H137</f>
        <v>2.2800000000000001E-2</v>
      </c>
      <c r="S137" s="143">
        <v>0</v>
      </c>
      <c r="T137" s="144">
        <f>S137*H137</f>
        <v>0</v>
      </c>
      <c r="AR137" s="145" t="s">
        <v>190</v>
      </c>
      <c r="AT137" s="145" t="s">
        <v>187</v>
      </c>
      <c r="AU137" s="145" t="s">
        <v>92</v>
      </c>
      <c r="AY137" s="14" t="s">
        <v>133</v>
      </c>
      <c r="BE137" s="146">
        <f>IF(N137="základní",J137,0)</f>
        <v>0</v>
      </c>
      <c r="BF137" s="146">
        <f>IF(N137="snížená",J137,0)</f>
        <v>0</v>
      </c>
      <c r="BG137" s="146">
        <f>IF(N137="zákl. přenesená",J137,0)</f>
        <v>0</v>
      </c>
      <c r="BH137" s="146">
        <f>IF(N137="sníž. přenesená",J137,0)</f>
        <v>0</v>
      </c>
      <c r="BI137" s="146">
        <f>IF(N137="nulová",J137,0)</f>
        <v>0</v>
      </c>
      <c r="BJ137" s="14" t="s">
        <v>92</v>
      </c>
      <c r="BK137" s="146">
        <f>ROUND(I137*H137,2)</f>
        <v>0</v>
      </c>
      <c r="BL137" s="14" t="s">
        <v>184</v>
      </c>
      <c r="BM137" s="145" t="s">
        <v>191</v>
      </c>
    </row>
    <row r="138" spans="2:65" s="1" customFormat="1" ht="19.5">
      <c r="B138" s="29"/>
      <c r="D138" s="147" t="s">
        <v>141</v>
      </c>
      <c r="F138" s="148" t="s">
        <v>189</v>
      </c>
      <c r="I138" s="149"/>
      <c r="L138" s="29"/>
      <c r="M138" s="150"/>
      <c r="T138" s="53"/>
      <c r="AT138" s="14" t="s">
        <v>141</v>
      </c>
      <c r="AU138" s="14" t="s">
        <v>92</v>
      </c>
    </row>
    <row r="139" spans="2:65" s="1" customFormat="1" ht="24.2" customHeight="1">
      <c r="B139" s="133"/>
      <c r="C139" s="134" t="s">
        <v>147</v>
      </c>
      <c r="D139" s="134" t="s">
        <v>136</v>
      </c>
      <c r="E139" s="135" t="s">
        <v>192</v>
      </c>
      <c r="F139" s="136" t="s">
        <v>193</v>
      </c>
      <c r="G139" s="137" t="s">
        <v>194</v>
      </c>
      <c r="H139" s="138">
        <v>0.03</v>
      </c>
      <c r="I139" s="139"/>
      <c r="J139" s="140">
        <f>ROUND(I139*H139,2)</f>
        <v>0</v>
      </c>
      <c r="K139" s="136" t="s">
        <v>183</v>
      </c>
      <c r="L139" s="29"/>
      <c r="M139" s="141" t="s">
        <v>1</v>
      </c>
      <c r="N139" s="142" t="s">
        <v>47</v>
      </c>
      <c r="P139" s="143">
        <f>O139*H139</f>
        <v>0</v>
      </c>
      <c r="Q139" s="143">
        <v>0</v>
      </c>
      <c r="R139" s="143">
        <f>Q139*H139</f>
        <v>0</v>
      </c>
      <c r="S139" s="143">
        <v>0</v>
      </c>
      <c r="T139" s="144">
        <f>S139*H139</f>
        <v>0</v>
      </c>
      <c r="AR139" s="145" t="s">
        <v>184</v>
      </c>
      <c r="AT139" s="145" t="s">
        <v>136</v>
      </c>
      <c r="AU139" s="145" t="s">
        <v>92</v>
      </c>
      <c r="AY139" s="14" t="s">
        <v>133</v>
      </c>
      <c r="BE139" s="146">
        <f>IF(N139="základní",J139,0)</f>
        <v>0</v>
      </c>
      <c r="BF139" s="146">
        <f>IF(N139="snížená",J139,0)</f>
        <v>0</v>
      </c>
      <c r="BG139" s="146">
        <f>IF(N139="zákl. přenesená",J139,0)</f>
        <v>0</v>
      </c>
      <c r="BH139" s="146">
        <f>IF(N139="sníž. přenesená",J139,0)</f>
        <v>0</v>
      </c>
      <c r="BI139" s="146">
        <f>IF(N139="nulová",J139,0)</f>
        <v>0</v>
      </c>
      <c r="BJ139" s="14" t="s">
        <v>92</v>
      </c>
      <c r="BK139" s="146">
        <f>ROUND(I139*H139,2)</f>
        <v>0</v>
      </c>
      <c r="BL139" s="14" t="s">
        <v>184</v>
      </c>
      <c r="BM139" s="145" t="s">
        <v>195</v>
      </c>
    </row>
    <row r="140" spans="2:65" s="1" customFormat="1" ht="29.25">
      <c r="B140" s="29"/>
      <c r="D140" s="147" t="s">
        <v>141</v>
      </c>
      <c r="F140" s="148" t="s">
        <v>196</v>
      </c>
      <c r="I140" s="149"/>
      <c r="L140" s="29"/>
      <c r="M140" s="150"/>
      <c r="T140" s="53"/>
      <c r="AT140" s="14" t="s">
        <v>141</v>
      </c>
      <c r="AU140" s="14" t="s">
        <v>92</v>
      </c>
    </row>
    <row r="141" spans="2:65" s="11" customFormat="1" ht="22.9" customHeight="1">
      <c r="B141" s="121"/>
      <c r="D141" s="122" t="s">
        <v>80</v>
      </c>
      <c r="E141" s="131" t="s">
        <v>197</v>
      </c>
      <c r="F141" s="131" t="s">
        <v>198</v>
      </c>
      <c r="I141" s="124"/>
      <c r="J141" s="132">
        <f>BK141</f>
        <v>0</v>
      </c>
      <c r="L141" s="121"/>
      <c r="M141" s="126"/>
      <c r="P141" s="127">
        <f>SUM(P142:P156)</f>
        <v>0</v>
      </c>
      <c r="R141" s="127">
        <f>SUM(R142:R156)</f>
        <v>1.7054800000000001</v>
      </c>
      <c r="T141" s="128">
        <f>SUM(T142:T156)</f>
        <v>0</v>
      </c>
      <c r="AR141" s="122" t="s">
        <v>92</v>
      </c>
      <c r="AT141" s="129" t="s">
        <v>80</v>
      </c>
      <c r="AU141" s="129" t="s">
        <v>88</v>
      </c>
      <c r="AY141" s="122" t="s">
        <v>133</v>
      </c>
      <c r="BK141" s="130">
        <f>SUM(BK142:BK156)</f>
        <v>0</v>
      </c>
    </row>
    <row r="142" spans="2:65" s="1" customFormat="1" ht="24.2" customHeight="1">
      <c r="B142" s="133"/>
      <c r="C142" s="134" t="s">
        <v>132</v>
      </c>
      <c r="D142" s="134" t="s">
        <v>136</v>
      </c>
      <c r="E142" s="135" t="s">
        <v>199</v>
      </c>
      <c r="F142" s="136" t="s">
        <v>200</v>
      </c>
      <c r="G142" s="137" t="s">
        <v>201</v>
      </c>
      <c r="H142" s="138">
        <v>1</v>
      </c>
      <c r="I142" s="139"/>
      <c r="J142" s="140">
        <f>ROUND(I142*H142,2)</f>
        <v>0</v>
      </c>
      <c r="K142" s="136" t="s">
        <v>1</v>
      </c>
      <c r="L142" s="29"/>
      <c r="M142" s="141" t="s">
        <v>1</v>
      </c>
      <c r="N142" s="142" t="s">
        <v>47</v>
      </c>
      <c r="P142" s="143">
        <f>O142*H142</f>
        <v>0</v>
      </c>
      <c r="Q142" s="143">
        <v>0.2</v>
      </c>
      <c r="R142" s="143">
        <f>Q142*H142</f>
        <v>0.2</v>
      </c>
      <c r="S142" s="143">
        <v>0</v>
      </c>
      <c r="T142" s="144">
        <f>S142*H142</f>
        <v>0</v>
      </c>
      <c r="AR142" s="145" t="s">
        <v>184</v>
      </c>
      <c r="AT142" s="145" t="s">
        <v>136</v>
      </c>
      <c r="AU142" s="145" t="s">
        <v>92</v>
      </c>
      <c r="AY142" s="14" t="s">
        <v>133</v>
      </c>
      <c r="BE142" s="146">
        <f>IF(N142="základní",J142,0)</f>
        <v>0</v>
      </c>
      <c r="BF142" s="146">
        <f>IF(N142="snížená",J142,0)</f>
        <v>0</v>
      </c>
      <c r="BG142" s="146">
        <f>IF(N142="zákl. přenesená",J142,0)</f>
        <v>0</v>
      </c>
      <c r="BH142" s="146">
        <f>IF(N142="sníž. přenesená",J142,0)</f>
        <v>0</v>
      </c>
      <c r="BI142" s="146">
        <f>IF(N142="nulová",J142,0)</f>
        <v>0</v>
      </c>
      <c r="BJ142" s="14" t="s">
        <v>92</v>
      </c>
      <c r="BK142" s="146">
        <f>ROUND(I142*H142,2)</f>
        <v>0</v>
      </c>
      <c r="BL142" s="14" t="s">
        <v>184</v>
      </c>
      <c r="BM142" s="145" t="s">
        <v>202</v>
      </c>
    </row>
    <row r="143" spans="2:65" s="1" customFormat="1" ht="58.5">
      <c r="B143" s="29"/>
      <c r="D143" s="147" t="s">
        <v>141</v>
      </c>
      <c r="F143" s="148" t="s">
        <v>203</v>
      </c>
      <c r="I143" s="149"/>
      <c r="L143" s="29"/>
      <c r="M143" s="150"/>
      <c r="T143" s="53"/>
      <c r="AT143" s="14" t="s">
        <v>141</v>
      </c>
      <c r="AU143" s="14" t="s">
        <v>92</v>
      </c>
    </row>
    <row r="144" spans="2:65" s="1" customFormat="1" ht="21.75" customHeight="1">
      <c r="B144" s="133"/>
      <c r="C144" s="154" t="s">
        <v>156</v>
      </c>
      <c r="D144" s="154" t="s">
        <v>187</v>
      </c>
      <c r="E144" s="155" t="s">
        <v>204</v>
      </c>
      <c r="F144" s="156" t="s">
        <v>205</v>
      </c>
      <c r="G144" s="157" t="s">
        <v>206</v>
      </c>
      <c r="H144" s="158">
        <v>1</v>
      </c>
      <c r="I144" s="159"/>
      <c r="J144" s="160">
        <f>ROUND(I144*H144,2)</f>
        <v>0</v>
      </c>
      <c r="K144" s="156" t="s">
        <v>1</v>
      </c>
      <c r="L144" s="161"/>
      <c r="M144" s="162" t="s">
        <v>1</v>
      </c>
      <c r="N144" s="163" t="s">
        <v>47</v>
      </c>
      <c r="P144" s="143">
        <f>O144*H144</f>
        <v>0</v>
      </c>
      <c r="Q144" s="143">
        <v>0.5</v>
      </c>
      <c r="R144" s="143">
        <f>Q144*H144</f>
        <v>0.5</v>
      </c>
      <c r="S144" s="143">
        <v>0</v>
      </c>
      <c r="T144" s="144">
        <f>S144*H144</f>
        <v>0</v>
      </c>
      <c r="AR144" s="145" t="s">
        <v>190</v>
      </c>
      <c r="AT144" s="145" t="s">
        <v>187</v>
      </c>
      <c r="AU144" s="145" t="s">
        <v>92</v>
      </c>
      <c r="AY144" s="14" t="s">
        <v>133</v>
      </c>
      <c r="BE144" s="146">
        <f>IF(N144="základní",J144,0)</f>
        <v>0</v>
      </c>
      <c r="BF144" s="146">
        <f>IF(N144="snížená",J144,0)</f>
        <v>0</v>
      </c>
      <c r="BG144" s="146">
        <f>IF(N144="zákl. přenesená",J144,0)</f>
        <v>0</v>
      </c>
      <c r="BH144" s="146">
        <f>IF(N144="sníž. přenesená",J144,0)</f>
        <v>0</v>
      </c>
      <c r="BI144" s="146">
        <f>IF(N144="nulová",J144,0)</f>
        <v>0</v>
      </c>
      <c r="BJ144" s="14" t="s">
        <v>92</v>
      </c>
      <c r="BK144" s="146">
        <f>ROUND(I144*H144,2)</f>
        <v>0</v>
      </c>
      <c r="BL144" s="14" t="s">
        <v>184</v>
      </c>
      <c r="BM144" s="145" t="s">
        <v>207</v>
      </c>
    </row>
    <row r="145" spans="2:65" s="1" customFormat="1" ht="195">
      <c r="B145" s="29"/>
      <c r="D145" s="147" t="s">
        <v>141</v>
      </c>
      <c r="F145" s="148" t="s">
        <v>208</v>
      </c>
      <c r="I145" s="149"/>
      <c r="L145" s="29"/>
      <c r="M145" s="150"/>
      <c r="T145" s="53"/>
      <c r="AT145" s="14" t="s">
        <v>141</v>
      </c>
      <c r="AU145" s="14" t="s">
        <v>92</v>
      </c>
    </row>
    <row r="146" spans="2:65" s="1" customFormat="1" ht="24.2" customHeight="1">
      <c r="B146" s="133"/>
      <c r="C146" s="134" t="s">
        <v>209</v>
      </c>
      <c r="D146" s="134" t="s">
        <v>136</v>
      </c>
      <c r="E146" s="135" t="s">
        <v>210</v>
      </c>
      <c r="F146" s="136" t="s">
        <v>211</v>
      </c>
      <c r="G146" s="137" t="s">
        <v>206</v>
      </c>
      <c r="H146" s="138">
        <v>1</v>
      </c>
      <c r="I146" s="139"/>
      <c r="J146" s="140">
        <f>ROUND(I146*H146,2)</f>
        <v>0</v>
      </c>
      <c r="K146" s="136" t="s">
        <v>1</v>
      </c>
      <c r="L146" s="29"/>
      <c r="M146" s="141" t="s">
        <v>1</v>
      </c>
      <c r="N146" s="142" t="s">
        <v>47</v>
      </c>
      <c r="P146" s="143">
        <f>O146*H146</f>
        <v>0</v>
      </c>
      <c r="Q146" s="143">
        <v>5.4799999999999996E-3</v>
      </c>
      <c r="R146" s="143">
        <f>Q146*H146</f>
        <v>5.4799999999999996E-3</v>
      </c>
      <c r="S146" s="143">
        <v>0</v>
      </c>
      <c r="T146" s="144">
        <f>S146*H146</f>
        <v>0</v>
      </c>
      <c r="AR146" s="145" t="s">
        <v>184</v>
      </c>
      <c r="AT146" s="145" t="s">
        <v>136</v>
      </c>
      <c r="AU146" s="145" t="s">
        <v>92</v>
      </c>
      <c r="AY146" s="14" t="s">
        <v>133</v>
      </c>
      <c r="BE146" s="146">
        <f>IF(N146="základní",J146,0)</f>
        <v>0</v>
      </c>
      <c r="BF146" s="146">
        <f>IF(N146="snížená",J146,0)</f>
        <v>0</v>
      </c>
      <c r="BG146" s="146">
        <f>IF(N146="zákl. přenesená",J146,0)</f>
        <v>0</v>
      </c>
      <c r="BH146" s="146">
        <f>IF(N146="sníž. přenesená",J146,0)</f>
        <v>0</v>
      </c>
      <c r="BI146" s="146">
        <f>IF(N146="nulová",J146,0)</f>
        <v>0</v>
      </c>
      <c r="BJ146" s="14" t="s">
        <v>92</v>
      </c>
      <c r="BK146" s="146">
        <f>ROUND(I146*H146,2)</f>
        <v>0</v>
      </c>
      <c r="BL146" s="14" t="s">
        <v>184</v>
      </c>
      <c r="BM146" s="145" t="s">
        <v>212</v>
      </c>
    </row>
    <row r="147" spans="2:65" s="1" customFormat="1" ht="16.5" customHeight="1">
      <c r="B147" s="133"/>
      <c r="C147" s="154" t="s">
        <v>213</v>
      </c>
      <c r="D147" s="154" t="s">
        <v>187</v>
      </c>
      <c r="E147" s="155" t="s">
        <v>214</v>
      </c>
      <c r="F147" s="156" t="s">
        <v>215</v>
      </c>
      <c r="G147" s="157" t="s">
        <v>201</v>
      </c>
      <c r="H147" s="158">
        <v>1</v>
      </c>
      <c r="I147" s="159"/>
      <c r="J147" s="160">
        <f>ROUND(I147*H147,2)</f>
        <v>0</v>
      </c>
      <c r="K147" s="156" t="s">
        <v>1</v>
      </c>
      <c r="L147" s="161"/>
      <c r="M147" s="162" t="s">
        <v>1</v>
      </c>
      <c r="N147" s="163" t="s">
        <v>47</v>
      </c>
      <c r="P147" s="143">
        <f>O147*H147</f>
        <v>0</v>
      </c>
      <c r="Q147" s="143">
        <v>1</v>
      </c>
      <c r="R147" s="143">
        <f>Q147*H147</f>
        <v>1</v>
      </c>
      <c r="S147" s="143">
        <v>0</v>
      </c>
      <c r="T147" s="144">
        <f>S147*H147</f>
        <v>0</v>
      </c>
      <c r="AR147" s="145" t="s">
        <v>190</v>
      </c>
      <c r="AT147" s="145" t="s">
        <v>187</v>
      </c>
      <c r="AU147" s="145" t="s">
        <v>92</v>
      </c>
      <c r="AY147" s="14" t="s">
        <v>133</v>
      </c>
      <c r="BE147" s="146">
        <f>IF(N147="základní",J147,0)</f>
        <v>0</v>
      </c>
      <c r="BF147" s="146">
        <f>IF(N147="snížená",J147,0)</f>
        <v>0</v>
      </c>
      <c r="BG147" s="146">
        <f>IF(N147="zákl. přenesená",J147,0)</f>
        <v>0</v>
      </c>
      <c r="BH147" s="146">
        <f>IF(N147="sníž. přenesená",J147,0)</f>
        <v>0</v>
      </c>
      <c r="BI147" s="146">
        <f>IF(N147="nulová",J147,0)</f>
        <v>0</v>
      </c>
      <c r="BJ147" s="14" t="s">
        <v>92</v>
      </c>
      <c r="BK147" s="146">
        <f>ROUND(I147*H147,2)</f>
        <v>0</v>
      </c>
      <c r="BL147" s="14" t="s">
        <v>184</v>
      </c>
      <c r="BM147" s="145" t="s">
        <v>216</v>
      </c>
    </row>
    <row r="148" spans="2:65" s="1" customFormat="1" ht="107.25">
      <c r="B148" s="29"/>
      <c r="D148" s="147" t="s">
        <v>141</v>
      </c>
      <c r="F148" s="148" t="s">
        <v>217</v>
      </c>
      <c r="I148" s="149"/>
      <c r="L148" s="29"/>
      <c r="M148" s="150"/>
      <c r="T148" s="53"/>
      <c r="AT148" s="14" t="s">
        <v>141</v>
      </c>
      <c r="AU148" s="14" t="s">
        <v>92</v>
      </c>
    </row>
    <row r="149" spans="2:65" s="1" customFormat="1" ht="16.5" customHeight="1">
      <c r="B149" s="133"/>
      <c r="C149" s="154" t="s">
        <v>218</v>
      </c>
      <c r="D149" s="154" t="s">
        <v>187</v>
      </c>
      <c r="E149" s="155" t="s">
        <v>219</v>
      </c>
      <c r="F149" s="156" t="s">
        <v>220</v>
      </c>
      <c r="G149" s="157" t="s">
        <v>201</v>
      </c>
      <c r="H149" s="158">
        <v>1</v>
      </c>
      <c r="I149" s="159"/>
      <c r="J149" s="160">
        <f>ROUND(I149*H149,2)</f>
        <v>0</v>
      </c>
      <c r="K149" s="156" t="s">
        <v>1</v>
      </c>
      <c r="L149" s="161"/>
      <c r="M149" s="162" t="s">
        <v>1</v>
      </c>
      <c r="N149" s="163" t="s">
        <v>47</v>
      </c>
      <c r="P149" s="143">
        <f>O149*H149</f>
        <v>0</v>
      </c>
      <c r="Q149" s="143">
        <v>0</v>
      </c>
      <c r="R149" s="143">
        <f>Q149*H149</f>
        <v>0</v>
      </c>
      <c r="S149" s="143">
        <v>0</v>
      </c>
      <c r="T149" s="144">
        <f>S149*H149</f>
        <v>0</v>
      </c>
      <c r="AR149" s="145" t="s">
        <v>190</v>
      </c>
      <c r="AT149" s="145" t="s">
        <v>187</v>
      </c>
      <c r="AU149" s="145" t="s">
        <v>92</v>
      </c>
      <c r="AY149" s="14" t="s">
        <v>133</v>
      </c>
      <c r="BE149" s="146">
        <f>IF(N149="základní",J149,0)</f>
        <v>0</v>
      </c>
      <c r="BF149" s="146">
        <f>IF(N149="snížená",J149,0)</f>
        <v>0</v>
      </c>
      <c r="BG149" s="146">
        <f>IF(N149="zákl. přenesená",J149,0)</f>
        <v>0</v>
      </c>
      <c r="BH149" s="146">
        <f>IF(N149="sníž. přenesená",J149,0)</f>
        <v>0</v>
      </c>
      <c r="BI149" s="146">
        <f>IF(N149="nulová",J149,0)</f>
        <v>0</v>
      </c>
      <c r="BJ149" s="14" t="s">
        <v>92</v>
      </c>
      <c r="BK149" s="146">
        <f>ROUND(I149*H149,2)</f>
        <v>0</v>
      </c>
      <c r="BL149" s="14" t="s">
        <v>184</v>
      </c>
      <c r="BM149" s="145" t="s">
        <v>221</v>
      </c>
    </row>
    <row r="150" spans="2:65" s="1" customFormat="1" ht="19.5">
      <c r="B150" s="29"/>
      <c r="D150" s="147" t="s">
        <v>141</v>
      </c>
      <c r="F150" s="148" t="s">
        <v>222</v>
      </c>
      <c r="I150" s="149"/>
      <c r="L150" s="29"/>
      <c r="M150" s="150"/>
      <c r="T150" s="53"/>
      <c r="AT150" s="14" t="s">
        <v>141</v>
      </c>
      <c r="AU150" s="14" t="s">
        <v>92</v>
      </c>
    </row>
    <row r="151" spans="2:65" s="1" customFormat="1" ht="24.2" customHeight="1">
      <c r="B151" s="133"/>
      <c r="C151" s="154" t="s">
        <v>223</v>
      </c>
      <c r="D151" s="154" t="s">
        <v>187</v>
      </c>
      <c r="E151" s="155" t="s">
        <v>224</v>
      </c>
      <c r="F151" s="156" t="s">
        <v>225</v>
      </c>
      <c r="G151" s="157" t="s">
        <v>201</v>
      </c>
      <c r="H151" s="158">
        <v>1</v>
      </c>
      <c r="I151" s="159"/>
      <c r="J151" s="160">
        <f>ROUND(I151*H151,2)</f>
        <v>0</v>
      </c>
      <c r="K151" s="156" t="s">
        <v>1</v>
      </c>
      <c r="L151" s="161"/>
      <c r="M151" s="162" t="s">
        <v>1</v>
      </c>
      <c r="N151" s="163" t="s">
        <v>47</v>
      </c>
      <c r="P151" s="143">
        <f>O151*H151</f>
        <v>0</v>
      </c>
      <c r="Q151" s="143">
        <v>0</v>
      </c>
      <c r="R151" s="143">
        <f>Q151*H151</f>
        <v>0</v>
      </c>
      <c r="S151" s="143">
        <v>0</v>
      </c>
      <c r="T151" s="144">
        <f>S151*H151</f>
        <v>0</v>
      </c>
      <c r="AR151" s="145" t="s">
        <v>190</v>
      </c>
      <c r="AT151" s="145" t="s">
        <v>187</v>
      </c>
      <c r="AU151" s="145" t="s">
        <v>92</v>
      </c>
      <c r="AY151" s="14" t="s">
        <v>133</v>
      </c>
      <c r="BE151" s="146">
        <f>IF(N151="základní",J151,0)</f>
        <v>0</v>
      </c>
      <c r="BF151" s="146">
        <f>IF(N151="snížená",J151,0)</f>
        <v>0</v>
      </c>
      <c r="BG151" s="146">
        <f>IF(N151="zákl. přenesená",J151,0)</f>
        <v>0</v>
      </c>
      <c r="BH151" s="146">
        <f>IF(N151="sníž. přenesená",J151,0)</f>
        <v>0</v>
      </c>
      <c r="BI151" s="146">
        <f>IF(N151="nulová",J151,0)</f>
        <v>0</v>
      </c>
      <c r="BJ151" s="14" t="s">
        <v>92</v>
      </c>
      <c r="BK151" s="146">
        <f>ROUND(I151*H151,2)</f>
        <v>0</v>
      </c>
      <c r="BL151" s="14" t="s">
        <v>184</v>
      </c>
      <c r="BM151" s="145" t="s">
        <v>226</v>
      </c>
    </row>
    <row r="152" spans="2:65" s="1" customFormat="1" ht="11.25">
      <c r="B152" s="29"/>
      <c r="D152" s="147" t="s">
        <v>141</v>
      </c>
      <c r="F152" s="148" t="s">
        <v>225</v>
      </c>
      <c r="I152" s="149"/>
      <c r="L152" s="29"/>
      <c r="M152" s="150"/>
      <c r="T152" s="53"/>
      <c r="AT152" s="14" t="s">
        <v>141</v>
      </c>
      <c r="AU152" s="14" t="s">
        <v>92</v>
      </c>
    </row>
    <row r="153" spans="2:65" s="1" customFormat="1" ht="16.5" customHeight="1">
      <c r="B153" s="133"/>
      <c r="C153" s="154" t="s">
        <v>227</v>
      </c>
      <c r="D153" s="154" t="s">
        <v>187</v>
      </c>
      <c r="E153" s="155" t="s">
        <v>228</v>
      </c>
      <c r="F153" s="156" t="s">
        <v>229</v>
      </c>
      <c r="G153" s="157" t="s">
        <v>201</v>
      </c>
      <c r="H153" s="158">
        <v>1</v>
      </c>
      <c r="I153" s="159"/>
      <c r="J153" s="160">
        <f>ROUND(I153*H153,2)</f>
        <v>0</v>
      </c>
      <c r="K153" s="156" t="s">
        <v>1</v>
      </c>
      <c r="L153" s="161"/>
      <c r="M153" s="162" t="s">
        <v>1</v>
      </c>
      <c r="N153" s="163" t="s">
        <v>47</v>
      </c>
      <c r="P153" s="143">
        <f>O153*H153</f>
        <v>0</v>
      </c>
      <c r="Q153" s="143">
        <v>0</v>
      </c>
      <c r="R153" s="143">
        <f>Q153*H153</f>
        <v>0</v>
      </c>
      <c r="S153" s="143">
        <v>0</v>
      </c>
      <c r="T153" s="144">
        <f>S153*H153</f>
        <v>0</v>
      </c>
      <c r="AR153" s="145" t="s">
        <v>190</v>
      </c>
      <c r="AT153" s="145" t="s">
        <v>187</v>
      </c>
      <c r="AU153" s="145" t="s">
        <v>92</v>
      </c>
      <c r="AY153" s="14" t="s">
        <v>133</v>
      </c>
      <c r="BE153" s="146">
        <f>IF(N153="základní",J153,0)</f>
        <v>0</v>
      </c>
      <c r="BF153" s="146">
        <f>IF(N153="snížená",J153,0)</f>
        <v>0</v>
      </c>
      <c r="BG153" s="146">
        <f>IF(N153="zákl. přenesená",J153,0)</f>
        <v>0</v>
      </c>
      <c r="BH153" s="146">
        <f>IF(N153="sníž. přenesená",J153,0)</f>
        <v>0</v>
      </c>
      <c r="BI153" s="146">
        <f>IF(N153="nulová",J153,0)</f>
        <v>0</v>
      </c>
      <c r="BJ153" s="14" t="s">
        <v>92</v>
      </c>
      <c r="BK153" s="146">
        <f>ROUND(I153*H153,2)</f>
        <v>0</v>
      </c>
      <c r="BL153" s="14" t="s">
        <v>184</v>
      </c>
      <c r="BM153" s="145" t="s">
        <v>230</v>
      </c>
    </row>
    <row r="154" spans="2:65" s="1" customFormat="1" ht="11.25">
      <c r="B154" s="29"/>
      <c r="D154" s="147" t="s">
        <v>141</v>
      </c>
      <c r="F154" s="148" t="s">
        <v>229</v>
      </c>
      <c r="I154" s="149"/>
      <c r="L154" s="29"/>
      <c r="M154" s="150"/>
      <c r="T154" s="53"/>
      <c r="AT154" s="14" t="s">
        <v>141</v>
      </c>
      <c r="AU154" s="14" t="s">
        <v>92</v>
      </c>
    </row>
    <row r="155" spans="2:65" s="1" customFormat="1" ht="21.75" customHeight="1">
      <c r="B155" s="133"/>
      <c r="C155" s="134" t="s">
        <v>231</v>
      </c>
      <c r="D155" s="134" t="s">
        <v>136</v>
      </c>
      <c r="E155" s="135" t="s">
        <v>232</v>
      </c>
      <c r="F155" s="136" t="s">
        <v>233</v>
      </c>
      <c r="G155" s="137" t="s">
        <v>194</v>
      </c>
      <c r="H155" s="138">
        <v>1.7050000000000001</v>
      </c>
      <c r="I155" s="139"/>
      <c r="J155" s="140">
        <f>ROUND(I155*H155,2)</f>
        <v>0</v>
      </c>
      <c r="K155" s="136" t="s">
        <v>183</v>
      </c>
      <c r="L155" s="29"/>
      <c r="M155" s="141" t="s">
        <v>1</v>
      </c>
      <c r="N155" s="142" t="s">
        <v>47</v>
      </c>
      <c r="P155" s="143">
        <f>O155*H155</f>
        <v>0</v>
      </c>
      <c r="Q155" s="143">
        <v>0</v>
      </c>
      <c r="R155" s="143">
        <f>Q155*H155</f>
        <v>0</v>
      </c>
      <c r="S155" s="143">
        <v>0</v>
      </c>
      <c r="T155" s="144">
        <f>S155*H155</f>
        <v>0</v>
      </c>
      <c r="AR155" s="145" t="s">
        <v>184</v>
      </c>
      <c r="AT155" s="145" t="s">
        <v>136</v>
      </c>
      <c r="AU155" s="145" t="s">
        <v>92</v>
      </c>
      <c r="AY155" s="14" t="s">
        <v>133</v>
      </c>
      <c r="BE155" s="146">
        <f>IF(N155="základní",J155,0)</f>
        <v>0</v>
      </c>
      <c r="BF155" s="146">
        <f>IF(N155="snížená",J155,0)</f>
        <v>0</v>
      </c>
      <c r="BG155" s="146">
        <f>IF(N155="zákl. přenesená",J155,0)</f>
        <v>0</v>
      </c>
      <c r="BH155" s="146">
        <f>IF(N155="sníž. přenesená",J155,0)</f>
        <v>0</v>
      </c>
      <c r="BI155" s="146">
        <f>IF(N155="nulová",J155,0)</f>
        <v>0</v>
      </c>
      <c r="BJ155" s="14" t="s">
        <v>92</v>
      </c>
      <c r="BK155" s="146">
        <f>ROUND(I155*H155,2)</f>
        <v>0</v>
      </c>
      <c r="BL155" s="14" t="s">
        <v>184</v>
      </c>
      <c r="BM155" s="145" t="s">
        <v>234</v>
      </c>
    </row>
    <row r="156" spans="2:65" s="1" customFormat="1" ht="11.25">
      <c r="B156" s="29"/>
      <c r="D156" s="147" t="s">
        <v>141</v>
      </c>
      <c r="F156" s="148" t="s">
        <v>235</v>
      </c>
      <c r="I156" s="149"/>
      <c r="L156" s="29"/>
      <c r="M156" s="150"/>
      <c r="T156" s="53"/>
      <c r="AT156" s="14" t="s">
        <v>141</v>
      </c>
      <c r="AU156" s="14" t="s">
        <v>92</v>
      </c>
    </row>
    <row r="157" spans="2:65" s="11" customFormat="1" ht="22.9" customHeight="1">
      <c r="B157" s="121"/>
      <c r="D157" s="122" t="s">
        <v>80</v>
      </c>
      <c r="E157" s="131" t="s">
        <v>236</v>
      </c>
      <c r="F157" s="131" t="s">
        <v>237</v>
      </c>
      <c r="I157" s="124"/>
      <c r="J157" s="132">
        <f>BK157</f>
        <v>0</v>
      </c>
      <c r="L157" s="121"/>
      <c r="M157" s="126"/>
      <c r="P157" s="127">
        <f>SUM(P158:P163)</f>
        <v>0</v>
      </c>
      <c r="R157" s="127">
        <f>SUM(R158:R163)</f>
        <v>7.8300000000000002E-3</v>
      </c>
      <c r="T157" s="128">
        <f>SUM(T158:T163)</f>
        <v>0</v>
      </c>
      <c r="AR157" s="122" t="s">
        <v>92</v>
      </c>
      <c r="AT157" s="129" t="s">
        <v>80</v>
      </c>
      <c r="AU157" s="129" t="s">
        <v>88</v>
      </c>
      <c r="AY157" s="122" t="s">
        <v>133</v>
      </c>
      <c r="BK157" s="130">
        <f>SUM(BK158:BK163)</f>
        <v>0</v>
      </c>
    </row>
    <row r="158" spans="2:65" s="1" customFormat="1" ht="24.2" customHeight="1">
      <c r="B158" s="133"/>
      <c r="C158" s="134" t="s">
        <v>238</v>
      </c>
      <c r="D158" s="134" t="s">
        <v>136</v>
      </c>
      <c r="E158" s="135" t="s">
        <v>239</v>
      </c>
      <c r="F158" s="136" t="s">
        <v>240</v>
      </c>
      <c r="G158" s="137" t="s">
        <v>206</v>
      </c>
      <c r="H158" s="138">
        <v>1</v>
      </c>
      <c r="I158" s="139"/>
      <c r="J158" s="140">
        <f>ROUND(I158*H158,2)</f>
        <v>0</v>
      </c>
      <c r="K158" s="136" t="s">
        <v>183</v>
      </c>
      <c r="L158" s="29"/>
      <c r="M158" s="141" t="s">
        <v>1</v>
      </c>
      <c r="N158" s="142" t="s">
        <v>47</v>
      </c>
      <c r="P158" s="143">
        <f>O158*H158</f>
        <v>0</v>
      </c>
      <c r="Q158" s="143">
        <v>6.8300000000000001E-3</v>
      </c>
      <c r="R158" s="143">
        <f>Q158*H158</f>
        <v>6.8300000000000001E-3</v>
      </c>
      <c r="S158" s="143">
        <v>0</v>
      </c>
      <c r="T158" s="144">
        <f>S158*H158</f>
        <v>0</v>
      </c>
      <c r="AR158" s="145" t="s">
        <v>184</v>
      </c>
      <c r="AT158" s="145" t="s">
        <v>136</v>
      </c>
      <c r="AU158" s="145" t="s">
        <v>92</v>
      </c>
      <c r="AY158" s="14" t="s">
        <v>133</v>
      </c>
      <c r="BE158" s="146">
        <f>IF(N158="základní",J158,0)</f>
        <v>0</v>
      </c>
      <c r="BF158" s="146">
        <f>IF(N158="snížená",J158,0)</f>
        <v>0</v>
      </c>
      <c r="BG158" s="146">
        <f>IF(N158="zákl. přenesená",J158,0)</f>
        <v>0</v>
      </c>
      <c r="BH158" s="146">
        <f>IF(N158="sníž. přenesená",J158,0)</f>
        <v>0</v>
      </c>
      <c r="BI158" s="146">
        <f>IF(N158="nulová",J158,0)</f>
        <v>0</v>
      </c>
      <c r="BJ158" s="14" t="s">
        <v>92</v>
      </c>
      <c r="BK158" s="146">
        <f>ROUND(I158*H158,2)</f>
        <v>0</v>
      </c>
      <c r="BL158" s="14" t="s">
        <v>184</v>
      </c>
      <c r="BM158" s="145" t="s">
        <v>241</v>
      </c>
    </row>
    <row r="159" spans="2:65" s="1" customFormat="1" ht="19.5">
      <c r="B159" s="29"/>
      <c r="D159" s="147" t="s">
        <v>141</v>
      </c>
      <c r="F159" s="148" t="s">
        <v>242</v>
      </c>
      <c r="I159" s="149"/>
      <c r="L159" s="29"/>
      <c r="M159" s="150"/>
      <c r="T159" s="53"/>
      <c r="AT159" s="14" t="s">
        <v>141</v>
      </c>
      <c r="AU159" s="14" t="s">
        <v>92</v>
      </c>
    </row>
    <row r="160" spans="2:65" s="1" customFormat="1" ht="16.5" customHeight="1">
      <c r="B160" s="133"/>
      <c r="C160" s="154" t="s">
        <v>243</v>
      </c>
      <c r="D160" s="154" t="s">
        <v>187</v>
      </c>
      <c r="E160" s="155" t="s">
        <v>244</v>
      </c>
      <c r="F160" s="156" t="s">
        <v>245</v>
      </c>
      <c r="G160" s="157" t="s">
        <v>201</v>
      </c>
      <c r="H160" s="158">
        <v>1</v>
      </c>
      <c r="I160" s="159"/>
      <c r="J160" s="160">
        <f>ROUND(I160*H160,2)</f>
        <v>0</v>
      </c>
      <c r="K160" s="156" t="s">
        <v>1</v>
      </c>
      <c r="L160" s="161"/>
      <c r="M160" s="162" t="s">
        <v>1</v>
      </c>
      <c r="N160" s="163" t="s">
        <v>47</v>
      </c>
      <c r="P160" s="143">
        <f>O160*H160</f>
        <v>0</v>
      </c>
      <c r="Q160" s="143">
        <v>1E-3</v>
      </c>
      <c r="R160" s="143">
        <f>Q160*H160</f>
        <v>1E-3</v>
      </c>
      <c r="S160" s="143">
        <v>0</v>
      </c>
      <c r="T160" s="144">
        <f>S160*H160</f>
        <v>0</v>
      </c>
      <c r="AR160" s="145" t="s">
        <v>190</v>
      </c>
      <c r="AT160" s="145" t="s">
        <v>187</v>
      </c>
      <c r="AU160" s="145" t="s">
        <v>92</v>
      </c>
      <c r="AY160" s="14" t="s">
        <v>133</v>
      </c>
      <c r="BE160" s="146">
        <f>IF(N160="základní",J160,0)</f>
        <v>0</v>
      </c>
      <c r="BF160" s="146">
        <f>IF(N160="snížená",J160,0)</f>
        <v>0</v>
      </c>
      <c r="BG160" s="146">
        <f>IF(N160="zákl. přenesená",J160,0)</f>
        <v>0</v>
      </c>
      <c r="BH160" s="146">
        <f>IF(N160="sníž. přenesená",J160,0)</f>
        <v>0</v>
      </c>
      <c r="BI160" s="146">
        <f>IF(N160="nulová",J160,0)</f>
        <v>0</v>
      </c>
      <c r="BJ160" s="14" t="s">
        <v>92</v>
      </c>
      <c r="BK160" s="146">
        <f>ROUND(I160*H160,2)</f>
        <v>0</v>
      </c>
      <c r="BL160" s="14" t="s">
        <v>184</v>
      </c>
      <c r="BM160" s="145" t="s">
        <v>246</v>
      </c>
    </row>
    <row r="161" spans="2:65" s="1" customFormat="1" ht="19.5">
      <c r="B161" s="29"/>
      <c r="D161" s="147" t="s">
        <v>141</v>
      </c>
      <c r="F161" s="148" t="s">
        <v>247</v>
      </c>
      <c r="I161" s="149"/>
      <c r="L161" s="29"/>
      <c r="M161" s="150"/>
      <c r="T161" s="53"/>
      <c r="AT161" s="14" t="s">
        <v>141</v>
      </c>
      <c r="AU161" s="14" t="s">
        <v>92</v>
      </c>
    </row>
    <row r="162" spans="2:65" s="1" customFormat="1" ht="24.2" customHeight="1">
      <c r="B162" s="133"/>
      <c r="C162" s="134" t="s">
        <v>248</v>
      </c>
      <c r="D162" s="134" t="s">
        <v>136</v>
      </c>
      <c r="E162" s="135" t="s">
        <v>249</v>
      </c>
      <c r="F162" s="136" t="s">
        <v>250</v>
      </c>
      <c r="G162" s="137" t="s">
        <v>194</v>
      </c>
      <c r="H162" s="138">
        <v>8.0000000000000002E-3</v>
      </c>
      <c r="I162" s="139"/>
      <c r="J162" s="140">
        <f>ROUND(I162*H162,2)</f>
        <v>0</v>
      </c>
      <c r="K162" s="136" t="s">
        <v>183</v>
      </c>
      <c r="L162" s="29"/>
      <c r="M162" s="141" t="s">
        <v>1</v>
      </c>
      <c r="N162" s="142" t="s">
        <v>47</v>
      </c>
      <c r="P162" s="143">
        <f>O162*H162</f>
        <v>0</v>
      </c>
      <c r="Q162" s="143">
        <v>0</v>
      </c>
      <c r="R162" s="143">
        <f>Q162*H162</f>
        <v>0</v>
      </c>
      <c r="S162" s="143">
        <v>0</v>
      </c>
      <c r="T162" s="144">
        <f>S162*H162</f>
        <v>0</v>
      </c>
      <c r="AR162" s="145" t="s">
        <v>184</v>
      </c>
      <c r="AT162" s="145" t="s">
        <v>136</v>
      </c>
      <c r="AU162" s="145" t="s">
        <v>92</v>
      </c>
      <c r="AY162" s="14" t="s">
        <v>133</v>
      </c>
      <c r="BE162" s="146">
        <f>IF(N162="základní",J162,0)</f>
        <v>0</v>
      </c>
      <c r="BF162" s="146">
        <f>IF(N162="snížená",J162,0)</f>
        <v>0</v>
      </c>
      <c r="BG162" s="146">
        <f>IF(N162="zákl. přenesená",J162,0)</f>
        <v>0</v>
      </c>
      <c r="BH162" s="146">
        <f>IF(N162="sníž. přenesená",J162,0)</f>
        <v>0</v>
      </c>
      <c r="BI162" s="146">
        <f>IF(N162="nulová",J162,0)</f>
        <v>0</v>
      </c>
      <c r="BJ162" s="14" t="s">
        <v>92</v>
      </c>
      <c r="BK162" s="146">
        <f>ROUND(I162*H162,2)</f>
        <v>0</v>
      </c>
      <c r="BL162" s="14" t="s">
        <v>184</v>
      </c>
      <c r="BM162" s="145" t="s">
        <v>251</v>
      </c>
    </row>
    <row r="163" spans="2:65" s="1" customFormat="1" ht="29.25">
      <c r="B163" s="29"/>
      <c r="D163" s="147" t="s">
        <v>141</v>
      </c>
      <c r="F163" s="148" t="s">
        <v>252</v>
      </c>
      <c r="I163" s="149"/>
      <c r="L163" s="29"/>
      <c r="M163" s="150"/>
      <c r="T163" s="53"/>
      <c r="AT163" s="14" t="s">
        <v>141</v>
      </c>
      <c r="AU163" s="14" t="s">
        <v>92</v>
      </c>
    </row>
    <row r="164" spans="2:65" s="11" customFormat="1" ht="22.9" customHeight="1">
      <c r="B164" s="121"/>
      <c r="D164" s="122" t="s">
        <v>80</v>
      </c>
      <c r="E164" s="131" t="s">
        <v>253</v>
      </c>
      <c r="F164" s="131" t="s">
        <v>254</v>
      </c>
      <c r="I164" s="124"/>
      <c r="J164" s="132">
        <f>BK164</f>
        <v>0</v>
      </c>
      <c r="L164" s="121"/>
      <c r="M164" s="126"/>
      <c r="P164" s="127">
        <f>SUM(P165:P170)</f>
        <v>0</v>
      </c>
      <c r="R164" s="127">
        <f>SUM(R165:R170)</f>
        <v>0.29775000000000001</v>
      </c>
      <c r="T164" s="128">
        <f>SUM(T165:T170)</f>
        <v>0</v>
      </c>
      <c r="AR164" s="122" t="s">
        <v>92</v>
      </c>
      <c r="AT164" s="129" t="s">
        <v>80</v>
      </c>
      <c r="AU164" s="129" t="s">
        <v>88</v>
      </c>
      <c r="AY164" s="122" t="s">
        <v>133</v>
      </c>
      <c r="BK164" s="130">
        <f>SUM(BK165:BK170)</f>
        <v>0</v>
      </c>
    </row>
    <row r="165" spans="2:65" s="1" customFormat="1" ht="33" customHeight="1">
      <c r="B165" s="133"/>
      <c r="C165" s="134" t="s">
        <v>8</v>
      </c>
      <c r="D165" s="134" t="s">
        <v>136</v>
      </c>
      <c r="E165" s="135" t="s">
        <v>255</v>
      </c>
      <c r="F165" s="136" t="s">
        <v>256</v>
      </c>
      <c r="G165" s="137" t="s">
        <v>182</v>
      </c>
      <c r="H165" s="138">
        <v>15</v>
      </c>
      <c r="I165" s="139"/>
      <c r="J165" s="140">
        <f>ROUND(I165*H165,2)</f>
        <v>0</v>
      </c>
      <c r="K165" s="136" t="s">
        <v>183</v>
      </c>
      <c r="L165" s="29"/>
      <c r="M165" s="141" t="s">
        <v>1</v>
      </c>
      <c r="N165" s="142" t="s">
        <v>47</v>
      </c>
      <c r="P165" s="143">
        <f>O165*H165</f>
        <v>0</v>
      </c>
      <c r="Q165" s="143">
        <v>1.985E-2</v>
      </c>
      <c r="R165" s="143">
        <f>Q165*H165</f>
        <v>0.29775000000000001</v>
      </c>
      <c r="S165" s="143">
        <v>0</v>
      </c>
      <c r="T165" s="144">
        <f>S165*H165</f>
        <v>0</v>
      </c>
      <c r="AR165" s="145" t="s">
        <v>184</v>
      </c>
      <c r="AT165" s="145" t="s">
        <v>136</v>
      </c>
      <c r="AU165" s="145" t="s">
        <v>92</v>
      </c>
      <c r="AY165" s="14" t="s">
        <v>133</v>
      </c>
      <c r="BE165" s="146">
        <f>IF(N165="základní",J165,0)</f>
        <v>0</v>
      </c>
      <c r="BF165" s="146">
        <f>IF(N165="snížená",J165,0)</f>
        <v>0</v>
      </c>
      <c r="BG165" s="146">
        <f>IF(N165="zákl. přenesená",J165,0)</f>
        <v>0</v>
      </c>
      <c r="BH165" s="146">
        <f>IF(N165="sníž. přenesená",J165,0)</f>
        <v>0</v>
      </c>
      <c r="BI165" s="146">
        <f>IF(N165="nulová",J165,0)</f>
        <v>0</v>
      </c>
      <c r="BJ165" s="14" t="s">
        <v>92</v>
      </c>
      <c r="BK165" s="146">
        <f>ROUND(I165*H165,2)</f>
        <v>0</v>
      </c>
      <c r="BL165" s="14" t="s">
        <v>184</v>
      </c>
      <c r="BM165" s="145" t="s">
        <v>257</v>
      </c>
    </row>
    <row r="166" spans="2:65" s="1" customFormat="1" ht="19.5">
      <c r="B166" s="29"/>
      <c r="D166" s="147" t="s">
        <v>141</v>
      </c>
      <c r="F166" s="148" t="s">
        <v>258</v>
      </c>
      <c r="I166" s="149"/>
      <c r="L166" s="29"/>
      <c r="M166" s="150"/>
      <c r="T166" s="53"/>
      <c r="AT166" s="14" t="s">
        <v>141</v>
      </c>
      <c r="AU166" s="14" t="s">
        <v>92</v>
      </c>
    </row>
    <row r="167" spans="2:65" s="1" customFormat="1" ht="24.2" customHeight="1">
      <c r="B167" s="133"/>
      <c r="C167" s="134" t="s">
        <v>184</v>
      </c>
      <c r="D167" s="134" t="s">
        <v>136</v>
      </c>
      <c r="E167" s="135" t="s">
        <v>259</v>
      </c>
      <c r="F167" s="136" t="s">
        <v>260</v>
      </c>
      <c r="G167" s="137" t="s">
        <v>182</v>
      </c>
      <c r="H167" s="138">
        <v>15</v>
      </c>
      <c r="I167" s="139"/>
      <c r="J167" s="140">
        <f>ROUND(I167*H167,2)</f>
        <v>0</v>
      </c>
      <c r="K167" s="136" t="s">
        <v>183</v>
      </c>
      <c r="L167" s="29"/>
      <c r="M167" s="141" t="s">
        <v>1</v>
      </c>
      <c r="N167" s="142" t="s">
        <v>47</v>
      </c>
      <c r="P167" s="143">
        <f>O167*H167</f>
        <v>0</v>
      </c>
      <c r="Q167" s="143">
        <v>0</v>
      </c>
      <c r="R167" s="143">
        <f>Q167*H167</f>
        <v>0</v>
      </c>
      <c r="S167" s="143">
        <v>0</v>
      </c>
      <c r="T167" s="144">
        <f>S167*H167</f>
        <v>0</v>
      </c>
      <c r="AR167" s="145" t="s">
        <v>184</v>
      </c>
      <c r="AT167" s="145" t="s">
        <v>136</v>
      </c>
      <c r="AU167" s="145" t="s">
        <v>92</v>
      </c>
      <c r="AY167" s="14" t="s">
        <v>133</v>
      </c>
      <c r="BE167" s="146">
        <f>IF(N167="základní",J167,0)</f>
        <v>0</v>
      </c>
      <c r="BF167" s="146">
        <f>IF(N167="snížená",J167,0)</f>
        <v>0</v>
      </c>
      <c r="BG167" s="146">
        <f>IF(N167="zákl. přenesená",J167,0)</f>
        <v>0</v>
      </c>
      <c r="BH167" s="146">
        <f>IF(N167="sníž. přenesená",J167,0)</f>
        <v>0</v>
      </c>
      <c r="BI167" s="146">
        <f>IF(N167="nulová",J167,0)</f>
        <v>0</v>
      </c>
      <c r="BJ167" s="14" t="s">
        <v>92</v>
      </c>
      <c r="BK167" s="146">
        <f>ROUND(I167*H167,2)</f>
        <v>0</v>
      </c>
      <c r="BL167" s="14" t="s">
        <v>184</v>
      </c>
      <c r="BM167" s="145" t="s">
        <v>261</v>
      </c>
    </row>
    <row r="168" spans="2:65" s="1" customFormat="1" ht="29.25">
      <c r="B168" s="29"/>
      <c r="D168" s="147" t="s">
        <v>141</v>
      </c>
      <c r="F168" s="148" t="s">
        <v>262</v>
      </c>
      <c r="I168" s="149"/>
      <c r="L168" s="29"/>
      <c r="M168" s="150"/>
      <c r="T168" s="53"/>
      <c r="AT168" s="14" t="s">
        <v>141</v>
      </c>
      <c r="AU168" s="14" t="s">
        <v>92</v>
      </c>
    </row>
    <row r="169" spans="2:65" s="1" customFormat="1" ht="24.2" customHeight="1">
      <c r="B169" s="133"/>
      <c r="C169" s="134" t="s">
        <v>263</v>
      </c>
      <c r="D169" s="134" t="s">
        <v>136</v>
      </c>
      <c r="E169" s="135" t="s">
        <v>264</v>
      </c>
      <c r="F169" s="136" t="s">
        <v>265</v>
      </c>
      <c r="G169" s="137" t="s">
        <v>194</v>
      </c>
      <c r="H169" s="138">
        <v>2.282</v>
      </c>
      <c r="I169" s="139"/>
      <c r="J169" s="140">
        <f>ROUND(I169*H169,2)</f>
        <v>0</v>
      </c>
      <c r="K169" s="136" t="s">
        <v>266</v>
      </c>
      <c r="L169" s="29"/>
      <c r="M169" s="141" t="s">
        <v>1</v>
      </c>
      <c r="N169" s="142" t="s">
        <v>47</v>
      </c>
      <c r="P169" s="143">
        <f>O169*H169</f>
        <v>0</v>
      </c>
      <c r="Q169" s="143">
        <v>0</v>
      </c>
      <c r="R169" s="143">
        <f>Q169*H169</f>
        <v>0</v>
      </c>
      <c r="S169" s="143">
        <v>0</v>
      </c>
      <c r="T169" s="144">
        <f>S169*H169</f>
        <v>0</v>
      </c>
      <c r="AR169" s="145" t="s">
        <v>184</v>
      </c>
      <c r="AT169" s="145" t="s">
        <v>136</v>
      </c>
      <c r="AU169" s="145" t="s">
        <v>92</v>
      </c>
      <c r="AY169" s="14" t="s">
        <v>133</v>
      </c>
      <c r="BE169" s="146">
        <f>IF(N169="základní",J169,0)</f>
        <v>0</v>
      </c>
      <c r="BF169" s="146">
        <f>IF(N169="snížená",J169,0)</f>
        <v>0</v>
      </c>
      <c r="BG169" s="146">
        <f>IF(N169="zákl. přenesená",J169,0)</f>
        <v>0</v>
      </c>
      <c r="BH169" s="146">
        <f>IF(N169="sníž. přenesená",J169,0)</f>
        <v>0</v>
      </c>
      <c r="BI169" s="146">
        <f>IF(N169="nulová",J169,0)</f>
        <v>0</v>
      </c>
      <c r="BJ169" s="14" t="s">
        <v>92</v>
      </c>
      <c r="BK169" s="146">
        <f>ROUND(I169*H169,2)</f>
        <v>0</v>
      </c>
      <c r="BL169" s="14" t="s">
        <v>184</v>
      </c>
      <c r="BM169" s="145" t="s">
        <v>267</v>
      </c>
    </row>
    <row r="170" spans="2:65" s="1" customFormat="1" ht="29.25">
      <c r="B170" s="29"/>
      <c r="D170" s="147" t="s">
        <v>141</v>
      </c>
      <c r="F170" s="148" t="s">
        <v>268</v>
      </c>
      <c r="I170" s="149"/>
      <c r="L170" s="29"/>
      <c r="M170" s="150"/>
      <c r="T170" s="53"/>
      <c r="AT170" s="14" t="s">
        <v>141</v>
      </c>
      <c r="AU170" s="14" t="s">
        <v>92</v>
      </c>
    </row>
    <row r="171" spans="2:65" s="11" customFormat="1" ht="22.9" customHeight="1">
      <c r="B171" s="121"/>
      <c r="D171" s="122" t="s">
        <v>80</v>
      </c>
      <c r="E171" s="131" t="s">
        <v>269</v>
      </c>
      <c r="F171" s="131" t="s">
        <v>270</v>
      </c>
      <c r="I171" s="124"/>
      <c r="J171" s="132">
        <f>BK171</f>
        <v>0</v>
      </c>
      <c r="L171" s="121"/>
      <c r="M171" s="126"/>
      <c r="P171" s="127">
        <f>SUM(P172:P189)</f>
        <v>0</v>
      </c>
      <c r="R171" s="127">
        <f>SUM(R172:R189)</f>
        <v>0.23966999999999999</v>
      </c>
      <c r="T171" s="128">
        <f>SUM(T172:T189)</f>
        <v>0</v>
      </c>
      <c r="AR171" s="122" t="s">
        <v>92</v>
      </c>
      <c r="AT171" s="129" t="s">
        <v>80</v>
      </c>
      <c r="AU171" s="129" t="s">
        <v>88</v>
      </c>
      <c r="AY171" s="122" t="s">
        <v>133</v>
      </c>
      <c r="BK171" s="130">
        <f>SUM(BK172:BK189)</f>
        <v>0</v>
      </c>
    </row>
    <row r="172" spans="2:65" s="1" customFormat="1" ht="16.5" customHeight="1">
      <c r="B172" s="133"/>
      <c r="C172" s="154" t="s">
        <v>271</v>
      </c>
      <c r="D172" s="154" t="s">
        <v>187</v>
      </c>
      <c r="E172" s="155" t="s">
        <v>272</v>
      </c>
      <c r="F172" s="156" t="s">
        <v>273</v>
      </c>
      <c r="G172" s="157" t="s">
        <v>201</v>
      </c>
      <c r="H172" s="158">
        <v>1</v>
      </c>
      <c r="I172" s="159"/>
      <c r="J172" s="160">
        <f>ROUND(I172*H172,2)</f>
        <v>0</v>
      </c>
      <c r="K172" s="156" t="s">
        <v>1</v>
      </c>
      <c r="L172" s="161"/>
      <c r="M172" s="162" t="s">
        <v>1</v>
      </c>
      <c r="N172" s="163" t="s">
        <v>47</v>
      </c>
      <c r="P172" s="143">
        <f>O172*H172</f>
        <v>0</v>
      </c>
      <c r="Q172" s="143">
        <v>0</v>
      </c>
      <c r="R172" s="143">
        <f>Q172*H172</f>
        <v>0</v>
      </c>
      <c r="S172" s="143">
        <v>0</v>
      </c>
      <c r="T172" s="144">
        <f>S172*H172</f>
        <v>0</v>
      </c>
      <c r="AR172" s="145" t="s">
        <v>190</v>
      </c>
      <c r="AT172" s="145" t="s">
        <v>187</v>
      </c>
      <c r="AU172" s="145" t="s">
        <v>92</v>
      </c>
      <c r="AY172" s="14" t="s">
        <v>133</v>
      </c>
      <c r="BE172" s="146">
        <f>IF(N172="základní",J172,0)</f>
        <v>0</v>
      </c>
      <c r="BF172" s="146">
        <f>IF(N172="snížená",J172,0)</f>
        <v>0</v>
      </c>
      <c r="BG172" s="146">
        <f>IF(N172="zákl. přenesená",J172,0)</f>
        <v>0</v>
      </c>
      <c r="BH172" s="146">
        <f>IF(N172="sníž. přenesená",J172,0)</f>
        <v>0</v>
      </c>
      <c r="BI172" s="146">
        <f>IF(N172="nulová",J172,0)</f>
        <v>0</v>
      </c>
      <c r="BJ172" s="14" t="s">
        <v>92</v>
      </c>
      <c r="BK172" s="146">
        <f>ROUND(I172*H172,2)</f>
        <v>0</v>
      </c>
      <c r="BL172" s="14" t="s">
        <v>184</v>
      </c>
      <c r="BM172" s="145" t="s">
        <v>274</v>
      </c>
    </row>
    <row r="173" spans="2:65" s="1" customFormat="1" ht="29.25">
      <c r="B173" s="29"/>
      <c r="D173" s="147" t="s">
        <v>141</v>
      </c>
      <c r="F173" s="148" t="s">
        <v>275</v>
      </c>
      <c r="I173" s="149"/>
      <c r="L173" s="29"/>
      <c r="M173" s="150"/>
      <c r="T173" s="53"/>
      <c r="AT173" s="14" t="s">
        <v>141</v>
      </c>
      <c r="AU173" s="14" t="s">
        <v>92</v>
      </c>
    </row>
    <row r="174" spans="2:65" s="1" customFormat="1" ht="24.2" customHeight="1">
      <c r="B174" s="133"/>
      <c r="C174" s="134" t="s">
        <v>276</v>
      </c>
      <c r="D174" s="134" t="s">
        <v>136</v>
      </c>
      <c r="E174" s="135" t="s">
        <v>277</v>
      </c>
      <c r="F174" s="136" t="s">
        <v>278</v>
      </c>
      <c r="G174" s="137" t="s">
        <v>206</v>
      </c>
      <c r="H174" s="138">
        <v>1</v>
      </c>
      <c r="I174" s="139"/>
      <c r="J174" s="140">
        <f>ROUND(I174*H174,2)</f>
        <v>0</v>
      </c>
      <c r="K174" s="136" t="s">
        <v>183</v>
      </c>
      <c r="L174" s="29"/>
      <c r="M174" s="141" t="s">
        <v>1</v>
      </c>
      <c r="N174" s="142" t="s">
        <v>47</v>
      </c>
      <c r="P174" s="143">
        <f>O174*H174</f>
        <v>0</v>
      </c>
      <c r="Q174" s="143">
        <v>5.731E-2</v>
      </c>
      <c r="R174" s="143">
        <f>Q174*H174</f>
        <v>5.731E-2</v>
      </c>
      <c r="S174" s="143">
        <v>0</v>
      </c>
      <c r="T174" s="144">
        <f>S174*H174</f>
        <v>0</v>
      </c>
      <c r="AR174" s="145" t="s">
        <v>184</v>
      </c>
      <c r="AT174" s="145" t="s">
        <v>136</v>
      </c>
      <c r="AU174" s="145" t="s">
        <v>92</v>
      </c>
      <c r="AY174" s="14" t="s">
        <v>133</v>
      </c>
      <c r="BE174" s="146">
        <f>IF(N174="základní",J174,0)</f>
        <v>0</v>
      </c>
      <c r="BF174" s="146">
        <f>IF(N174="snížená",J174,0)</f>
        <v>0</v>
      </c>
      <c r="BG174" s="146">
        <f>IF(N174="zákl. přenesená",J174,0)</f>
        <v>0</v>
      </c>
      <c r="BH174" s="146">
        <f>IF(N174="sníž. přenesená",J174,0)</f>
        <v>0</v>
      </c>
      <c r="BI174" s="146">
        <f>IF(N174="nulová",J174,0)</f>
        <v>0</v>
      </c>
      <c r="BJ174" s="14" t="s">
        <v>92</v>
      </c>
      <c r="BK174" s="146">
        <f>ROUND(I174*H174,2)</f>
        <v>0</v>
      </c>
      <c r="BL174" s="14" t="s">
        <v>184</v>
      </c>
      <c r="BM174" s="145" t="s">
        <v>279</v>
      </c>
    </row>
    <row r="175" spans="2:65" s="1" customFormat="1" ht="19.5">
      <c r="B175" s="29"/>
      <c r="D175" s="147" t="s">
        <v>141</v>
      </c>
      <c r="F175" s="148" t="s">
        <v>280</v>
      </c>
      <c r="I175" s="149"/>
      <c r="L175" s="29"/>
      <c r="M175" s="150"/>
      <c r="T175" s="53"/>
      <c r="AT175" s="14" t="s">
        <v>141</v>
      </c>
      <c r="AU175" s="14" t="s">
        <v>92</v>
      </c>
    </row>
    <row r="176" spans="2:65" s="1" customFormat="1" ht="16.5" customHeight="1">
      <c r="B176" s="133"/>
      <c r="C176" s="134" t="s">
        <v>281</v>
      </c>
      <c r="D176" s="134" t="s">
        <v>136</v>
      </c>
      <c r="E176" s="135" t="s">
        <v>282</v>
      </c>
      <c r="F176" s="136" t="s">
        <v>283</v>
      </c>
      <c r="G176" s="137" t="s">
        <v>206</v>
      </c>
      <c r="H176" s="138">
        <v>8</v>
      </c>
      <c r="I176" s="139"/>
      <c r="J176" s="140">
        <f>ROUND(I176*H176,2)</f>
        <v>0</v>
      </c>
      <c r="K176" s="136" t="s">
        <v>183</v>
      </c>
      <c r="L176" s="29"/>
      <c r="M176" s="141" t="s">
        <v>1</v>
      </c>
      <c r="N176" s="142" t="s">
        <v>47</v>
      </c>
      <c r="P176" s="143">
        <f>O176*H176</f>
        <v>0</v>
      </c>
      <c r="Q176" s="143">
        <v>1.367E-2</v>
      </c>
      <c r="R176" s="143">
        <f>Q176*H176</f>
        <v>0.10936</v>
      </c>
      <c r="S176" s="143">
        <v>0</v>
      </c>
      <c r="T176" s="144">
        <f>S176*H176</f>
        <v>0</v>
      </c>
      <c r="AR176" s="145" t="s">
        <v>184</v>
      </c>
      <c r="AT176" s="145" t="s">
        <v>136</v>
      </c>
      <c r="AU176" s="145" t="s">
        <v>92</v>
      </c>
      <c r="AY176" s="14" t="s">
        <v>133</v>
      </c>
      <c r="BE176" s="146">
        <f>IF(N176="základní",J176,0)</f>
        <v>0</v>
      </c>
      <c r="BF176" s="146">
        <f>IF(N176="snížená",J176,0)</f>
        <v>0</v>
      </c>
      <c r="BG176" s="146">
        <f>IF(N176="zákl. přenesená",J176,0)</f>
        <v>0</v>
      </c>
      <c r="BH176" s="146">
        <f>IF(N176="sníž. přenesená",J176,0)</f>
        <v>0</v>
      </c>
      <c r="BI176" s="146">
        <f>IF(N176="nulová",J176,0)</f>
        <v>0</v>
      </c>
      <c r="BJ176" s="14" t="s">
        <v>92</v>
      </c>
      <c r="BK176" s="146">
        <f>ROUND(I176*H176,2)</f>
        <v>0</v>
      </c>
      <c r="BL176" s="14" t="s">
        <v>184</v>
      </c>
      <c r="BM176" s="145" t="s">
        <v>284</v>
      </c>
    </row>
    <row r="177" spans="2:65" s="1" customFormat="1" ht="11.25">
      <c r="B177" s="29"/>
      <c r="D177" s="147" t="s">
        <v>141</v>
      </c>
      <c r="F177" s="148" t="s">
        <v>285</v>
      </c>
      <c r="I177" s="149"/>
      <c r="L177" s="29"/>
      <c r="M177" s="150"/>
      <c r="T177" s="53"/>
      <c r="AT177" s="14" t="s">
        <v>141</v>
      </c>
      <c r="AU177" s="14" t="s">
        <v>92</v>
      </c>
    </row>
    <row r="178" spans="2:65" s="1" customFormat="1" ht="24.2" customHeight="1">
      <c r="B178" s="133"/>
      <c r="C178" s="134" t="s">
        <v>7</v>
      </c>
      <c r="D178" s="134" t="s">
        <v>136</v>
      </c>
      <c r="E178" s="135" t="s">
        <v>286</v>
      </c>
      <c r="F178" s="136" t="s">
        <v>287</v>
      </c>
      <c r="G178" s="137" t="s">
        <v>206</v>
      </c>
      <c r="H178" s="138">
        <v>3</v>
      </c>
      <c r="I178" s="139"/>
      <c r="J178" s="140">
        <f>ROUND(I178*H178,2)</f>
        <v>0</v>
      </c>
      <c r="K178" s="136" t="s">
        <v>183</v>
      </c>
      <c r="L178" s="29"/>
      <c r="M178" s="141" t="s">
        <v>1</v>
      </c>
      <c r="N178" s="142" t="s">
        <v>47</v>
      </c>
      <c r="P178" s="143">
        <f>O178*H178</f>
        <v>0</v>
      </c>
      <c r="Q178" s="143">
        <v>2.2579999999999999E-2</v>
      </c>
      <c r="R178" s="143">
        <f>Q178*H178</f>
        <v>6.7739999999999995E-2</v>
      </c>
      <c r="S178" s="143">
        <v>0</v>
      </c>
      <c r="T178" s="144">
        <f>S178*H178</f>
        <v>0</v>
      </c>
      <c r="AR178" s="145" t="s">
        <v>184</v>
      </c>
      <c r="AT178" s="145" t="s">
        <v>136</v>
      </c>
      <c r="AU178" s="145" t="s">
        <v>92</v>
      </c>
      <c r="AY178" s="14" t="s">
        <v>133</v>
      </c>
      <c r="BE178" s="146">
        <f>IF(N178="základní",J178,0)</f>
        <v>0</v>
      </c>
      <c r="BF178" s="146">
        <f>IF(N178="snížená",J178,0)</f>
        <v>0</v>
      </c>
      <c r="BG178" s="146">
        <f>IF(N178="zákl. přenesená",J178,0)</f>
        <v>0</v>
      </c>
      <c r="BH178" s="146">
        <f>IF(N178="sníž. přenesená",J178,0)</f>
        <v>0</v>
      </c>
      <c r="BI178" s="146">
        <f>IF(N178="nulová",J178,0)</f>
        <v>0</v>
      </c>
      <c r="BJ178" s="14" t="s">
        <v>92</v>
      </c>
      <c r="BK178" s="146">
        <f>ROUND(I178*H178,2)</f>
        <v>0</v>
      </c>
      <c r="BL178" s="14" t="s">
        <v>184</v>
      </c>
      <c r="BM178" s="145" t="s">
        <v>288</v>
      </c>
    </row>
    <row r="179" spans="2:65" s="1" customFormat="1" ht="19.5">
      <c r="B179" s="29"/>
      <c r="D179" s="147" t="s">
        <v>141</v>
      </c>
      <c r="F179" s="148" t="s">
        <v>289</v>
      </c>
      <c r="I179" s="149"/>
      <c r="L179" s="29"/>
      <c r="M179" s="150"/>
      <c r="T179" s="53"/>
      <c r="AT179" s="14" t="s">
        <v>141</v>
      </c>
      <c r="AU179" s="14" t="s">
        <v>92</v>
      </c>
    </row>
    <row r="180" spans="2:65" s="1" customFormat="1" ht="24.2" customHeight="1">
      <c r="B180" s="133"/>
      <c r="C180" s="134" t="s">
        <v>290</v>
      </c>
      <c r="D180" s="134" t="s">
        <v>136</v>
      </c>
      <c r="E180" s="135" t="s">
        <v>291</v>
      </c>
      <c r="F180" s="136" t="s">
        <v>292</v>
      </c>
      <c r="G180" s="137" t="s">
        <v>201</v>
      </c>
      <c r="H180" s="138">
        <v>1</v>
      </c>
      <c r="I180" s="139"/>
      <c r="J180" s="140">
        <f>ROUND(I180*H180,2)</f>
        <v>0</v>
      </c>
      <c r="K180" s="136" t="s">
        <v>183</v>
      </c>
      <c r="L180" s="29"/>
      <c r="M180" s="141" t="s">
        <v>1</v>
      </c>
      <c r="N180" s="142" t="s">
        <v>47</v>
      </c>
      <c r="P180" s="143">
        <f>O180*H180</f>
        <v>0</v>
      </c>
      <c r="Q180" s="143">
        <v>7.2999999999999996E-4</v>
      </c>
      <c r="R180" s="143">
        <f>Q180*H180</f>
        <v>7.2999999999999996E-4</v>
      </c>
      <c r="S180" s="143">
        <v>0</v>
      </c>
      <c r="T180" s="144">
        <f>S180*H180</f>
        <v>0</v>
      </c>
      <c r="AR180" s="145" t="s">
        <v>184</v>
      </c>
      <c r="AT180" s="145" t="s">
        <v>136</v>
      </c>
      <c r="AU180" s="145" t="s">
        <v>92</v>
      </c>
      <c r="AY180" s="14" t="s">
        <v>133</v>
      </c>
      <c r="BE180" s="146">
        <f>IF(N180="základní",J180,0)</f>
        <v>0</v>
      </c>
      <c r="BF180" s="146">
        <f>IF(N180="snížená",J180,0)</f>
        <v>0</v>
      </c>
      <c r="BG180" s="146">
        <f>IF(N180="zákl. přenesená",J180,0)</f>
        <v>0</v>
      </c>
      <c r="BH180" s="146">
        <f>IF(N180="sníž. přenesená",J180,0)</f>
        <v>0</v>
      </c>
      <c r="BI180" s="146">
        <f>IF(N180="nulová",J180,0)</f>
        <v>0</v>
      </c>
      <c r="BJ180" s="14" t="s">
        <v>92</v>
      </c>
      <c r="BK180" s="146">
        <f>ROUND(I180*H180,2)</f>
        <v>0</v>
      </c>
      <c r="BL180" s="14" t="s">
        <v>184</v>
      </c>
      <c r="BM180" s="145" t="s">
        <v>293</v>
      </c>
    </row>
    <row r="181" spans="2:65" s="1" customFormat="1" ht="19.5">
      <c r="B181" s="29"/>
      <c r="D181" s="147" t="s">
        <v>141</v>
      </c>
      <c r="F181" s="148" t="s">
        <v>294</v>
      </c>
      <c r="I181" s="149"/>
      <c r="L181" s="29"/>
      <c r="M181" s="150"/>
      <c r="T181" s="53"/>
      <c r="AT181" s="14" t="s">
        <v>141</v>
      </c>
      <c r="AU181" s="14" t="s">
        <v>92</v>
      </c>
    </row>
    <row r="182" spans="2:65" s="1" customFormat="1" ht="24.2" customHeight="1">
      <c r="B182" s="133"/>
      <c r="C182" s="134" t="s">
        <v>295</v>
      </c>
      <c r="D182" s="134" t="s">
        <v>136</v>
      </c>
      <c r="E182" s="135" t="s">
        <v>296</v>
      </c>
      <c r="F182" s="136" t="s">
        <v>297</v>
      </c>
      <c r="G182" s="137" t="s">
        <v>201</v>
      </c>
      <c r="H182" s="138">
        <v>2</v>
      </c>
      <c r="I182" s="139"/>
      <c r="J182" s="140">
        <f>ROUND(I182*H182,2)</f>
        <v>0</v>
      </c>
      <c r="K182" s="136" t="s">
        <v>183</v>
      </c>
      <c r="L182" s="29"/>
      <c r="M182" s="141" t="s">
        <v>1</v>
      </c>
      <c r="N182" s="142" t="s">
        <v>47</v>
      </c>
      <c r="P182" s="143">
        <f>O182*H182</f>
        <v>0</v>
      </c>
      <c r="Q182" s="143">
        <v>5.2999999999999998E-4</v>
      </c>
      <c r="R182" s="143">
        <f>Q182*H182</f>
        <v>1.06E-3</v>
      </c>
      <c r="S182" s="143">
        <v>0</v>
      </c>
      <c r="T182" s="144">
        <f>S182*H182</f>
        <v>0</v>
      </c>
      <c r="AR182" s="145" t="s">
        <v>184</v>
      </c>
      <c r="AT182" s="145" t="s">
        <v>136</v>
      </c>
      <c r="AU182" s="145" t="s">
        <v>92</v>
      </c>
      <c r="AY182" s="14" t="s">
        <v>133</v>
      </c>
      <c r="BE182" s="146">
        <f>IF(N182="základní",J182,0)</f>
        <v>0</v>
      </c>
      <c r="BF182" s="146">
        <f>IF(N182="snížená",J182,0)</f>
        <v>0</v>
      </c>
      <c r="BG182" s="146">
        <f>IF(N182="zákl. přenesená",J182,0)</f>
        <v>0</v>
      </c>
      <c r="BH182" s="146">
        <f>IF(N182="sníž. přenesená",J182,0)</f>
        <v>0</v>
      </c>
      <c r="BI182" s="146">
        <f>IF(N182="nulová",J182,0)</f>
        <v>0</v>
      </c>
      <c r="BJ182" s="14" t="s">
        <v>92</v>
      </c>
      <c r="BK182" s="146">
        <f>ROUND(I182*H182,2)</f>
        <v>0</v>
      </c>
      <c r="BL182" s="14" t="s">
        <v>184</v>
      </c>
      <c r="BM182" s="145" t="s">
        <v>298</v>
      </c>
    </row>
    <row r="183" spans="2:65" s="1" customFormat="1" ht="19.5">
      <c r="B183" s="29"/>
      <c r="D183" s="147" t="s">
        <v>141</v>
      </c>
      <c r="F183" s="148" t="s">
        <v>299</v>
      </c>
      <c r="I183" s="149"/>
      <c r="L183" s="29"/>
      <c r="M183" s="150"/>
      <c r="T183" s="53"/>
      <c r="AT183" s="14" t="s">
        <v>141</v>
      </c>
      <c r="AU183" s="14" t="s">
        <v>92</v>
      </c>
    </row>
    <row r="184" spans="2:65" s="1" customFormat="1" ht="24.2" customHeight="1">
      <c r="B184" s="133"/>
      <c r="C184" s="134" t="s">
        <v>300</v>
      </c>
      <c r="D184" s="134" t="s">
        <v>136</v>
      </c>
      <c r="E184" s="135" t="s">
        <v>301</v>
      </c>
      <c r="F184" s="136" t="s">
        <v>302</v>
      </c>
      <c r="G184" s="137" t="s">
        <v>201</v>
      </c>
      <c r="H184" s="138">
        <v>1</v>
      </c>
      <c r="I184" s="139"/>
      <c r="J184" s="140">
        <f>ROUND(I184*H184,2)</f>
        <v>0</v>
      </c>
      <c r="K184" s="136" t="s">
        <v>183</v>
      </c>
      <c r="L184" s="29"/>
      <c r="M184" s="141" t="s">
        <v>1</v>
      </c>
      <c r="N184" s="142" t="s">
        <v>47</v>
      </c>
      <c r="P184" s="143">
        <f>O184*H184</f>
        <v>0</v>
      </c>
      <c r="Q184" s="143">
        <v>1.47E-3</v>
      </c>
      <c r="R184" s="143">
        <f>Q184*H184</f>
        <v>1.47E-3</v>
      </c>
      <c r="S184" s="143">
        <v>0</v>
      </c>
      <c r="T184" s="144">
        <f>S184*H184</f>
        <v>0</v>
      </c>
      <c r="AR184" s="145" t="s">
        <v>184</v>
      </c>
      <c r="AT184" s="145" t="s">
        <v>136</v>
      </c>
      <c r="AU184" s="145" t="s">
        <v>92</v>
      </c>
      <c r="AY184" s="14" t="s">
        <v>133</v>
      </c>
      <c r="BE184" s="146">
        <f>IF(N184="základní",J184,0)</f>
        <v>0</v>
      </c>
      <c r="BF184" s="146">
        <f>IF(N184="snížená",J184,0)</f>
        <v>0</v>
      </c>
      <c r="BG184" s="146">
        <f>IF(N184="zákl. přenesená",J184,0)</f>
        <v>0</v>
      </c>
      <c r="BH184" s="146">
        <f>IF(N184="sníž. přenesená",J184,0)</f>
        <v>0</v>
      </c>
      <c r="BI184" s="146">
        <f>IF(N184="nulová",J184,0)</f>
        <v>0</v>
      </c>
      <c r="BJ184" s="14" t="s">
        <v>92</v>
      </c>
      <c r="BK184" s="146">
        <f>ROUND(I184*H184,2)</f>
        <v>0</v>
      </c>
      <c r="BL184" s="14" t="s">
        <v>184</v>
      </c>
      <c r="BM184" s="145" t="s">
        <v>303</v>
      </c>
    </row>
    <row r="185" spans="2:65" s="1" customFormat="1" ht="19.5">
      <c r="B185" s="29"/>
      <c r="D185" s="147" t="s">
        <v>141</v>
      </c>
      <c r="F185" s="148" t="s">
        <v>304</v>
      </c>
      <c r="I185" s="149"/>
      <c r="L185" s="29"/>
      <c r="M185" s="150"/>
      <c r="T185" s="53"/>
      <c r="AT185" s="14" t="s">
        <v>141</v>
      </c>
      <c r="AU185" s="14" t="s">
        <v>92</v>
      </c>
    </row>
    <row r="186" spans="2:65" s="1" customFormat="1" ht="16.5" customHeight="1">
      <c r="B186" s="133"/>
      <c r="C186" s="134" t="s">
        <v>305</v>
      </c>
      <c r="D186" s="134" t="s">
        <v>136</v>
      </c>
      <c r="E186" s="135" t="s">
        <v>306</v>
      </c>
      <c r="F186" s="136" t="s">
        <v>307</v>
      </c>
      <c r="G186" s="137" t="s">
        <v>201</v>
      </c>
      <c r="H186" s="138">
        <v>4</v>
      </c>
      <c r="I186" s="139"/>
      <c r="J186" s="140">
        <f>ROUND(I186*H186,2)</f>
        <v>0</v>
      </c>
      <c r="K186" s="136" t="s">
        <v>183</v>
      </c>
      <c r="L186" s="29"/>
      <c r="M186" s="141" t="s">
        <v>1</v>
      </c>
      <c r="N186" s="142" t="s">
        <v>47</v>
      </c>
      <c r="P186" s="143">
        <f>O186*H186</f>
        <v>0</v>
      </c>
      <c r="Q186" s="143">
        <v>2.4000000000000001E-4</v>
      </c>
      <c r="R186" s="143">
        <f>Q186*H186</f>
        <v>9.6000000000000002E-4</v>
      </c>
      <c r="S186" s="143">
        <v>0</v>
      </c>
      <c r="T186" s="144">
        <f>S186*H186</f>
        <v>0</v>
      </c>
      <c r="AR186" s="145" t="s">
        <v>184</v>
      </c>
      <c r="AT186" s="145" t="s">
        <v>136</v>
      </c>
      <c r="AU186" s="145" t="s">
        <v>92</v>
      </c>
      <c r="AY186" s="14" t="s">
        <v>133</v>
      </c>
      <c r="BE186" s="146">
        <f>IF(N186="základní",J186,0)</f>
        <v>0</v>
      </c>
      <c r="BF186" s="146">
        <f>IF(N186="snížená",J186,0)</f>
        <v>0</v>
      </c>
      <c r="BG186" s="146">
        <f>IF(N186="zákl. přenesená",J186,0)</f>
        <v>0</v>
      </c>
      <c r="BH186" s="146">
        <f>IF(N186="sníž. přenesená",J186,0)</f>
        <v>0</v>
      </c>
      <c r="BI186" s="146">
        <f>IF(N186="nulová",J186,0)</f>
        <v>0</v>
      </c>
      <c r="BJ186" s="14" t="s">
        <v>92</v>
      </c>
      <c r="BK186" s="146">
        <f>ROUND(I186*H186,2)</f>
        <v>0</v>
      </c>
      <c r="BL186" s="14" t="s">
        <v>184</v>
      </c>
      <c r="BM186" s="145" t="s">
        <v>308</v>
      </c>
    </row>
    <row r="187" spans="2:65" s="1" customFormat="1" ht="11.25">
      <c r="B187" s="29"/>
      <c r="D187" s="147" t="s">
        <v>141</v>
      </c>
      <c r="F187" s="148" t="s">
        <v>309</v>
      </c>
      <c r="I187" s="149"/>
      <c r="L187" s="29"/>
      <c r="M187" s="150"/>
      <c r="T187" s="53"/>
      <c r="AT187" s="14" t="s">
        <v>141</v>
      </c>
      <c r="AU187" s="14" t="s">
        <v>92</v>
      </c>
    </row>
    <row r="188" spans="2:65" s="1" customFormat="1" ht="16.5" customHeight="1">
      <c r="B188" s="133"/>
      <c r="C188" s="134" t="s">
        <v>310</v>
      </c>
      <c r="D188" s="134" t="s">
        <v>136</v>
      </c>
      <c r="E188" s="135" t="s">
        <v>311</v>
      </c>
      <c r="F188" s="136" t="s">
        <v>312</v>
      </c>
      <c r="G188" s="137" t="s">
        <v>201</v>
      </c>
      <c r="H188" s="138">
        <v>4</v>
      </c>
      <c r="I188" s="139"/>
      <c r="J188" s="140">
        <f>ROUND(I188*H188,2)</f>
        <v>0</v>
      </c>
      <c r="K188" s="136" t="s">
        <v>183</v>
      </c>
      <c r="L188" s="29"/>
      <c r="M188" s="141" t="s">
        <v>1</v>
      </c>
      <c r="N188" s="142" t="s">
        <v>47</v>
      </c>
      <c r="P188" s="143">
        <f>O188*H188</f>
        <v>0</v>
      </c>
      <c r="Q188" s="143">
        <v>2.5999999999999998E-4</v>
      </c>
      <c r="R188" s="143">
        <f>Q188*H188</f>
        <v>1.0399999999999999E-3</v>
      </c>
      <c r="S188" s="143">
        <v>0</v>
      </c>
      <c r="T188" s="144">
        <f>S188*H188</f>
        <v>0</v>
      </c>
      <c r="AR188" s="145" t="s">
        <v>184</v>
      </c>
      <c r="AT188" s="145" t="s">
        <v>136</v>
      </c>
      <c r="AU188" s="145" t="s">
        <v>92</v>
      </c>
      <c r="AY188" s="14" t="s">
        <v>133</v>
      </c>
      <c r="BE188" s="146">
        <f>IF(N188="základní",J188,0)</f>
        <v>0</v>
      </c>
      <c r="BF188" s="146">
        <f>IF(N188="snížená",J188,0)</f>
        <v>0</v>
      </c>
      <c r="BG188" s="146">
        <f>IF(N188="zákl. přenesená",J188,0)</f>
        <v>0</v>
      </c>
      <c r="BH188" s="146">
        <f>IF(N188="sníž. přenesená",J188,0)</f>
        <v>0</v>
      </c>
      <c r="BI188" s="146">
        <f>IF(N188="nulová",J188,0)</f>
        <v>0</v>
      </c>
      <c r="BJ188" s="14" t="s">
        <v>92</v>
      </c>
      <c r="BK188" s="146">
        <f>ROUND(I188*H188,2)</f>
        <v>0</v>
      </c>
      <c r="BL188" s="14" t="s">
        <v>184</v>
      </c>
      <c r="BM188" s="145" t="s">
        <v>313</v>
      </c>
    </row>
    <row r="189" spans="2:65" s="1" customFormat="1" ht="11.25">
      <c r="B189" s="29"/>
      <c r="D189" s="147" t="s">
        <v>141</v>
      </c>
      <c r="F189" s="148" t="s">
        <v>314</v>
      </c>
      <c r="I189" s="149"/>
      <c r="L189" s="29"/>
      <c r="M189" s="150"/>
      <c r="T189" s="53"/>
      <c r="AT189" s="14" t="s">
        <v>141</v>
      </c>
      <c r="AU189" s="14" t="s">
        <v>92</v>
      </c>
    </row>
    <row r="190" spans="2:65" s="11" customFormat="1" ht="22.9" customHeight="1">
      <c r="B190" s="121"/>
      <c r="D190" s="122" t="s">
        <v>80</v>
      </c>
      <c r="E190" s="131" t="s">
        <v>315</v>
      </c>
      <c r="F190" s="131" t="s">
        <v>316</v>
      </c>
      <c r="I190" s="124"/>
      <c r="J190" s="132">
        <f>BK190</f>
        <v>0</v>
      </c>
      <c r="L190" s="121"/>
      <c r="M190" s="126"/>
      <c r="P190" s="127">
        <f>SUM(P191:P194)</f>
        <v>0</v>
      </c>
      <c r="R190" s="127">
        <f>SUM(R191:R194)</f>
        <v>0</v>
      </c>
      <c r="T190" s="128">
        <f>SUM(T191:T194)</f>
        <v>0</v>
      </c>
      <c r="AR190" s="122" t="s">
        <v>92</v>
      </c>
      <c r="AT190" s="129" t="s">
        <v>80</v>
      </c>
      <c r="AU190" s="129" t="s">
        <v>88</v>
      </c>
      <c r="AY190" s="122" t="s">
        <v>133</v>
      </c>
      <c r="BK190" s="130">
        <f>SUM(BK191:BK194)</f>
        <v>0</v>
      </c>
    </row>
    <row r="191" spans="2:65" s="1" customFormat="1" ht="16.5" customHeight="1">
      <c r="B191" s="133"/>
      <c r="C191" s="134" t="s">
        <v>317</v>
      </c>
      <c r="D191" s="134" t="s">
        <v>136</v>
      </c>
      <c r="E191" s="135" t="s">
        <v>318</v>
      </c>
      <c r="F191" s="136" t="s">
        <v>319</v>
      </c>
      <c r="G191" s="137" t="s">
        <v>320</v>
      </c>
      <c r="H191" s="138">
        <v>120</v>
      </c>
      <c r="I191" s="139"/>
      <c r="J191" s="140">
        <f>ROUND(I191*H191,2)</f>
        <v>0</v>
      </c>
      <c r="K191" s="136" t="s">
        <v>183</v>
      </c>
      <c r="L191" s="29"/>
      <c r="M191" s="141" t="s">
        <v>1</v>
      </c>
      <c r="N191" s="142" t="s">
        <v>47</v>
      </c>
      <c r="P191" s="143">
        <f>O191*H191</f>
        <v>0</v>
      </c>
      <c r="Q191" s="143">
        <v>0</v>
      </c>
      <c r="R191" s="143">
        <f>Q191*H191</f>
        <v>0</v>
      </c>
      <c r="S191" s="143">
        <v>0</v>
      </c>
      <c r="T191" s="144">
        <f>S191*H191</f>
        <v>0</v>
      </c>
      <c r="AR191" s="145" t="s">
        <v>184</v>
      </c>
      <c r="AT191" s="145" t="s">
        <v>136</v>
      </c>
      <c r="AU191" s="145" t="s">
        <v>92</v>
      </c>
      <c r="AY191" s="14" t="s">
        <v>133</v>
      </c>
      <c r="BE191" s="146">
        <f>IF(N191="základní",J191,0)</f>
        <v>0</v>
      </c>
      <c r="BF191" s="146">
        <f>IF(N191="snížená",J191,0)</f>
        <v>0</v>
      </c>
      <c r="BG191" s="146">
        <f>IF(N191="zákl. přenesená",J191,0)</f>
        <v>0</v>
      </c>
      <c r="BH191" s="146">
        <f>IF(N191="sníž. přenesená",J191,0)</f>
        <v>0</v>
      </c>
      <c r="BI191" s="146">
        <f>IF(N191="nulová",J191,0)</f>
        <v>0</v>
      </c>
      <c r="BJ191" s="14" t="s">
        <v>92</v>
      </c>
      <c r="BK191" s="146">
        <f>ROUND(I191*H191,2)</f>
        <v>0</v>
      </c>
      <c r="BL191" s="14" t="s">
        <v>184</v>
      </c>
      <c r="BM191" s="145" t="s">
        <v>321</v>
      </c>
    </row>
    <row r="192" spans="2:65" s="1" customFormat="1" ht="11.25">
      <c r="B192" s="29"/>
      <c r="D192" s="147" t="s">
        <v>141</v>
      </c>
      <c r="F192" s="148" t="s">
        <v>319</v>
      </c>
      <c r="I192" s="149"/>
      <c r="L192" s="29"/>
      <c r="M192" s="150"/>
      <c r="T192" s="53"/>
      <c r="AT192" s="14" t="s">
        <v>141</v>
      </c>
      <c r="AU192" s="14" t="s">
        <v>92</v>
      </c>
    </row>
    <row r="193" spans="2:65" s="1" customFormat="1" ht="16.5" customHeight="1">
      <c r="B193" s="133"/>
      <c r="C193" s="134" t="s">
        <v>322</v>
      </c>
      <c r="D193" s="134" t="s">
        <v>136</v>
      </c>
      <c r="E193" s="135" t="s">
        <v>323</v>
      </c>
      <c r="F193" s="136" t="s">
        <v>324</v>
      </c>
      <c r="G193" s="137" t="s">
        <v>320</v>
      </c>
      <c r="H193" s="138">
        <v>120</v>
      </c>
      <c r="I193" s="139"/>
      <c r="J193" s="140">
        <f>ROUND(I193*H193,2)</f>
        <v>0</v>
      </c>
      <c r="K193" s="136" t="s">
        <v>183</v>
      </c>
      <c r="L193" s="29"/>
      <c r="M193" s="141" t="s">
        <v>1</v>
      </c>
      <c r="N193" s="142" t="s">
        <v>47</v>
      </c>
      <c r="P193" s="143">
        <f>O193*H193</f>
        <v>0</v>
      </c>
      <c r="Q193" s="143">
        <v>0</v>
      </c>
      <c r="R193" s="143">
        <f>Q193*H193</f>
        <v>0</v>
      </c>
      <c r="S193" s="143">
        <v>0</v>
      </c>
      <c r="T193" s="144">
        <f>S193*H193</f>
        <v>0</v>
      </c>
      <c r="AR193" s="145" t="s">
        <v>184</v>
      </c>
      <c r="AT193" s="145" t="s">
        <v>136</v>
      </c>
      <c r="AU193" s="145" t="s">
        <v>92</v>
      </c>
      <c r="AY193" s="14" t="s">
        <v>133</v>
      </c>
      <c r="BE193" s="146">
        <f>IF(N193="základní",J193,0)</f>
        <v>0</v>
      </c>
      <c r="BF193" s="146">
        <f>IF(N193="snížená",J193,0)</f>
        <v>0</v>
      </c>
      <c r="BG193" s="146">
        <f>IF(N193="zákl. přenesená",J193,0)</f>
        <v>0</v>
      </c>
      <c r="BH193" s="146">
        <f>IF(N193="sníž. přenesená",J193,0)</f>
        <v>0</v>
      </c>
      <c r="BI193" s="146">
        <f>IF(N193="nulová",J193,0)</f>
        <v>0</v>
      </c>
      <c r="BJ193" s="14" t="s">
        <v>92</v>
      </c>
      <c r="BK193" s="146">
        <f>ROUND(I193*H193,2)</f>
        <v>0</v>
      </c>
      <c r="BL193" s="14" t="s">
        <v>184</v>
      </c>
      <c r="BM193" s="145" t="s">
        <v>325</v>
      </c>
    </row>
    <row r="194" spans="2:65" s="1" customFormat="1" ht="19.5">
      <c r="B194" s="29"/>
      <c r="D194" s="147" t="s">
        <v>141</v>
      </c>
      <c r="F194" s="148" t="s">
        <v>326</v>
      </c>
      <c r="I194" s="149"/>
      <c r="L194" s="29"/>
      <c r="M194" s="150"/>
      <c r="T194" s="53"/>
      <c r="AT194" s="14" t="s">
        <v>141</v>
      </c>
      <c r="AU194" s="14" t="s">
        <v>92</v>
      </c>
    </row>
    <row r="195" spans="2:65" s="11" customFormat="1" ht="22.9" customHeight="1">
      <c r="B195" s="121"/>
      <c r="D195" s="122" t="s">
        <v>80</v>
      </c>
      <c r="E195" s="131" t="s">
        <v>327</v>
      </c>
      <c r="F195" s="131" t="s">
        <v>131</v>
      </c>
      <c r="I195" s="124"/>
      <c r="J195" s="132">
        <f>BK195</f>
        <v>0</v>
      </c>
      <c r="L195" s="121"/>
      <c r="M195" s="126"/>
      <c r="P195" s="127">
        <f>SUM(P196:P208)</f>
        <v>0</v>
      </c>
      <c r="R195" s="127">
        <f>SUM(R196:R208)</f>
        <v>0</v>
      </c>
      <c r="T195" s="128">
        <f>SUM(T196:T208)</f>
        <v>0</v>
      </c>
      <c r="AR195" s="122" t="s">
        <v>92</v>
      </c>
      <c r="AT195" s="129" t="s">
        <v>80</v>
      </c>
      <c r="AU195" s="129" t="s">
        <v>88</v>
      </c>
      <c r="AY195" s="122" t="s">
        <v>133</v>
      </c>
      <c r="BK195" s="130">
        <f>SUM(BK196:BK208)</f>
        <v>0</v>
      </c>
    </row>
    <row r="196" spans="2:65" s="1" customFormat="1" ht="24.2" customHeight="1">
      <c r="B196" s="133"/>
      <c r="C196" s="134" t="s">
        <v>328</v>
      </c>
      <c r="D196" s="134" t="s">
        <v>136</v>
      </c>
      <c r="E196" s="135" t="s">
        <v>329</v>
      </c>
      <c r="F196" s="136" t="s">
        <v>330</v>
      </c>
      <c r="G196" s="137" t="s">
        <v>331</v>
      </c>
      <c r="H196" s="138">
        <v>8</v>
      </c>
      <c r="I196" s="139"/>
      <c r="J196" s="140">
        <f>ROUND(I196*H196,2)</f>
        <v>0</v>
      </c>
      <c r="K196" s="136" t="s">
        <v>1</v>
      </c>
      <c r="L196" s="29"/>
      <c r="M196" s="141" t="s">
        <v>1</v>
      </c>
      <c r="N196" s="142" t="s">
        <v>47</v>
      </c>
      <c r="P196" s="143">
        <f>O196*H196</f>
        <v>0</v>
      </c>
      <c r="Q196" s="143">
        <v>0</v>
      </c>
      <c r="R196" s="143">
        <f>Q196*H196</f>
        <v>0</v>
      </c>
      <c r="S196" s="143">
        <v>0</v>
      </c>
      <c r="T196" s="144">
        <f>S196*H196</f>
        <v>0</v>
      </c>
      <c r="AR196" s="145" t="s">
        <v>332</v>
      </c>
      <c r="AT196" s="145" t="s">
        <v>136</v>
      </c>
      <c r="AU196" s="145" t="s">
        <v>92</v>
      </c>
      <c r="AY196" s="14" t="s">
        <v>133</v>
      </c>
      <c r="BE196" s="146">
        <f>IF(N196="základní",J196,0)</f>
        <v>0</v>
      </c>
      <c r="BF196" s="146">
        <f>IF(N196="snížená",J196,0)</f>
        <v>0</v>
      </c>
      <c r="BG196" s="146">
        <f>IF(N196="zákl. přenesená",J196,0)</f>
        <v>0</v>
      </c>
      <c r="BH196" s="146">
        <f>IF(N196="sníž. přenesená",J196,0)</f>
        <v>0</v>
      </c>
      <c r="BI196" s="146">
        <f>IF(N196="nulová",J196,0)</f>
        <v>0</v>
      </c>
      <c r="BJ196" s="14" t="s">
        <v>92</v>
      </c>
      <c r="BK196" s="146">
        <f>ROUND(I196*H196,2)</f>
        <v>0</v>
      </c>
      <c r="BL196" s="14" t="s">
        <v>332</v>
      </c>
      <c r="BM196" s="145" t="s">
        <v>333</v>
      </c>
    </row>
    <row r="197" spans="2:65" s="1" customFormat="1" ht="11.25">
      <c r="B197" s="29"/>
      <c r="D197" s="147" t="s">
        <v>141</v>
      </c>
      <c r="F197" s="148" t="s">
        <v>330</v>
      </c>
      <c r="I197" s="149"/>
      <c r="L197" s="29"/>
      <c r="M197" s="150"/>
      <c r="T197" s="53"/>
      <c r="AT197" s="14" t="s">
        <v>141</v>
      </c>
      <c r="AU197" s="14" t="s">
        <v>92</v>
      </c>
    </row>
    <row r="198" spans="2:65" s="1" customFormat="1" ht="24.2" customHeight="1">
      <c r="B198" s="133"/>
      <c r="C198" s="134" t="s">
        <v>334</v>
      </c>
      <c r="D198" s="134" t="s">
        <v>136</v>
      </c>
      <c r="E198" s="135" t="s">
        <v>335</v>
      </c>
      <c r="F198" s="136" t="s">
        <v>336</v>
      </c>
      <c r="G198" s="137" t="s">
        <v>206</v>
      </c>
      <c r="H198" s="138">
        <v>1</v>
      </c>
      <c r="I198" s="139"/>
      <c r="J198" s="140">
        <f>ROUND(I198*H198,2)</f>
        <v>0</v>
      </c>
      <c r="K198" s="136" t="s">
        <v>1</v>
      </c>
      <c r="L198" s="29"/>
      <c r="M198" s="141" t="s">
        <v>1</v>
      </c>
      <c r="N198" s="142" t="s">
        <v>47</v>
      </c>
      <c r="P198" s="143">
        <f>O198*H198</f>
        <v>0</v>
      </c>
      <c r="Q198" s="143">
        <v>0</v>
      </c>
      <c r="R198" s="143">
        <f>Q198*H198</f>
        <v>0</v>
      </c>
      <c r="S198" s="143">
        <v>0</v>
      </c>
      <c r="T198" s="144">
        <f>S198*H198</f>
        <v>0</v>
      </c>
      <c r="AR198" s="145" t="s">
        <v>332</v>
      </c>
      <c r="AT198" s="145" t="s">
        <v>136</v>
      </c>
      <c r="AU198" s="145" t="s">
        <v>92</v>
      </c>
      <c r="AY198" s="14" t="s">
        <v>133</v>
      </c>
      <c r="BE198" s="146">
        <f>IF(N198="základní",J198,0)</f>
        <v>0</v>
      </c>
      <c r="BF198" s="146">
        <f>IF(N198="snížená",J198,0)</f>
        <v>0</v>
      </c>
      <c r="BG198" s="146">
        <f>IF(N198="zákl. přenesená",J198,0)</f>
        <v>0</v>
      </c>
      <c r="BH198" s="146">
        <f>IF(N198="sníž. přenesená",J198,0)</f>
        <v>0</v>
      </c>
      <c r="BI198" s="146">
        <f>IF(N198="nulová",J198,0)</f>
        <v>0</v>
      </c>
      <c r="BJ198" s="14" t="s">
        <v>92</v>
      </c>
      <c r="BK198" s="146">
        <f>ROUND(I198*H198,2)</f>
        <v>0</v>
      </c>
      <c r="BL198" s="14" t="s">
        <v>332</v>
      </c>
      <c r="BM198" s="145" t="s">
        <v>337</v>
      </c>
    </row>
    <row r="199" spans="2:65" s="1" customFormat="1" ht="78">
      <c r="B199" s="29"/>
      <c r="D199" s="147" t="s">
        <v>141</v>
      </c>
      <c r="F199" s="148" t="s">
        <v>338</v>
      </c>
      <c r="I199" s="149"/>
      <c r="L199" s="29"/>
      <c r="M199" s="150"/>
      <c r="T199" s="53"/>
      <c r="AT199" s="14" t="s">
        <v>141</v>
      </c>
      <c r="AU199" s="14" t="s">
        <v>92</v>
      </c>
    </row>
    <row r="200" spans="2:65" s="1" customFormat="1" ht="16.5" customHeight="1">
      <c r="B200" s="133"/>
      <c r="C200" s="134" t="s">
        <v>339</v>
      </c>
      <c r="D200" s="134" t="s">
        <v>136</v>
      </c>
      <c r="E200" s="135" t="s">
        <v>340</v>
      </c>
      <c r="F200" s="136" t="s">
        <v>341</v>
      </c>
      <c r="G200" s="137" t="s">
        <v>331</v>
      </c>
      <c r="H200" s="138">
        <v>8</v>
      </c>
      <c r="I200" s="139"/>
      <c r="J200" s="140">
        <f>ROUND(I200*H200,2)</f>
        <v>0</v>
      </c>
      <c r="K200" s="136" t="s">
        <v>1</v>
      </c>
      <c r="L200" s="29"/>
      <c r="M200" s="141" t="s">
        <v>1</v>
      </c>
      <c r="N200" s="142" t="s">
        <v>47</v>
      </c>
      <c r="P200" s="143">
        <f>O200*H200</f>
        <v>0</v>
      </c>
      <c r="Q200" s="143">
        <v>0</v>
      </c>
      <c r="R200" s="143">
        <f>Q200*H200</f>
        <v>0</v>
      </c>
      <c r="S200" s="143">
        <v>0</v>
      </c>
      <c r="T200" s="144">
        <f>S200*H200</f>
        <v>0</v>
      </c>
      <c r="AR200" s="145" t="s">
        <v>332</v>
      </c>
      <c r="AT200" s="145" t="s">
        <v>136</v>
      </c>
      <c r="AU200" s="145" t="s">
        <v>92</v>
      </c>
      <c r="AY200" s="14" t="s">
        <v>133</v>
      </c>
      <c r="BE200" s="146">
        <f>IF(N200="základní",J200,0)</f>
        <v>0</v>
      </c>
      <c r="BF200" s="146">
        <f>IF(N200="snížená",J200,0)</f>
        <v>0</v>
      </c>
      <c r="BG200" s="146">
        <f>IF(N200="zákl. přenesená",J200,0)</f>
        <v>0</v>
      </c>
      <c r="BH200" s="146">
        <f>IF(N200="sníž. přenesená",J200,0)</f>
        <v>0</v>
      </c>
      <c r="BI200" s="146">
        <f>IF(N200="nulová",J200,0)</f>
        <v>0</v>
      </c>
      <c r="BJ200" s="14" t="s">
        <v>92</v>
      </c>
      <c r="BK200" s="146">
        <f>ROUND(I200*H200,2)</f>
        <v>0</v>
      </c>
      <c r="BL200" s="14" t="s">
        <v>332</v>
      </c>
      <c r="BM200" s="145" t="s">
        <v>342</v>
      </c>
    </row>
    <row r="201" spans="2:65" s="1" customFormat="1" ht="11.25">
      <c r="B201" s="29"/>
      <c r="D201" s="147" t="s">
        <v>141</v>
      </c>
      <c r="F201" s="148" t="s">
        <v>343</v>
      </c>
      <c r="I201" s="149"/>
      <c r="L201" s="29"/>
      <c r="M201" s="150"/>
      <c r="T201" s="53"/>
      <c r="AT201" s="14" t="s">
        <v>141</v>
      </c>
      <c r="AU201" s="14" t="s">
        <v>92</v>
      </c>
    </row>
    <row r="202" spans="2:65" s="1" customFormat="1" ht="16.5" customHeight="1">
      <c r="B202" s="133"/>
      <c r="C202" s="134" t="s">
        <v>190</v>
      </c>
      <c r="D202" s="134" t="s">
        <v>136</v>
      </c>
      <c r="E202" s="135" t="s">
        <v>344</v>
      </c>
      <c r="F202" s="136" t="s">
        <v>345</v>
      </c>
      <c r="G202" s="137" t="s">
        <v>206</v>
      </c>
      <c r="H202" s="138">
        <v>1</v>
      </c>
      <c r="I202" s="139"/>
      <c r="J202" s="140">
        <f>ROUND(I202*H202,2)</f>
        <v>0</v>
      </c>
      <c r="K202" s="136" t="s">
        <v>1</v>
      </c>
      <c r="L202" s="29"/>
      <c r="M202" s="141" t="s">
        <v>1</v>
      </c>
      <c r="N202" s="142" t="s">
        <v>47</v>
      </c>
      <c r="P202" s="143">
        <f>O202*H202</f>
        <v>0</v>
      </c>
      <c r="Q202" s="143">
        <v>0</v>
      </c>
      <c r="R202" s="143">
        <f>Q202*H202</f>
        <v>0</v>
      </c>
      <c r="S202" s="143">
        <v>0</v>
      </c>
      <c r="T202" s="144">
        <f>S202*H202</f>
        <v>0</v>
      </c>
      <c r="AR202" s="145" t="s">
        <v>184</v>
      </c>
      <c r="AT202" s="145" t="s">
        <v>136</v>
      </c>
      <c r="AU202" s="145" t="s">
        <v>92</v>
      </c>
      <c r="AY202" s="14" t="s">
        <v>133</v>
      </c>
      <c r="BE202" s="146">
        <f>IF(N202="základní",J202,0)</f>
        <v>0</v>
      </c>
      <c r="BF202" s="146">
        <f>IF(N202="snížená",J202,0)</f>
        <v>0</v>
      </c>
      <c r="BG202" s="146">
        <f>IF(N202="zákl. přenesená",J202,0)</f>
        <v>0</v>
      </c>
      <c r="BH202" s="146">
        <f>IF(N202="sníž. přenesená",J202,0)</f>
        <v>0</v>
      </c>
      <c r="BI202" s="146">
        <f>IF(N202="nulová",J202,0)</f>
        <v>0</v>
      </c>
      <c r="BJ202" s="14" t="s">
        <v>92</v>
      </c>
      <c r="BK202" s="146">
        <f>ROUND(I202*H202,2)</f>
        <v>0</v>
      </c>
      <c r="BL202" s="14" t="s">
        <v>184</v>
      </c>
      <c r="BM202" s="145" t="s">
        <v>346</v>
      </c>
    </row>
    <row r="203" spans="2:65" s="1" customFormat="1" ht="29.25">
      <c r="B203" s="29"/>
      <c r="D203" s="147" t="s">
        <v>141</v>
      </c>
      <c r="F203" s="148" t="s">
        <v>347</v>
      </c>
      <c r="I203" s="149"/>
      <c r="L203" s="29"/>
      <c r="M203" s="150"/>
      <c r="T203" s="53"/>
      <c r="AT203" s="14" t="s">
        <v>141</v>
      </c>
      <c r="AU203" s="14" t="s">
        <v>92</v>
      </c>
    </row>
    <row r="204" spans="2:65" s="1" customFormat="1" ht="24.2" customHeight="1">
      <c r="B204" s="133"/>
      <c r="C204" s="134" t="s">
        <v>348</v>
      </c>
      <c r="D204" s="134" t="s">
        <v>136</v>
      </c>
      <c r="E204" s="135" t="s">
        <v>349</v>
      </c>
      <c r="F204" s="136" t="s">
        <v>350</v>
      </c>
      <c r="G204" s="137" t="s">
        <v>206</v>
      </c>
      <c r="H204" s="138">
        <v>1</v>
      </c>
      <c r="I204" s="139"/>
      <c r="J204" s="140">
        <f>ROUND(I204*H204,2)</f>
        <v>0</v>
      </c>
      <c r="K204" s="136" t="s">
        <v>1</v>
      </c>
      <c r="L204" s="29"/>
      <c r="M204" s="141" t="s">
        <v>1</v>
      </c>
      <c r="N204" s="142" t="s">
        <v>47</v>
      </c>
      <c r="P204" s="143">
        <f>O204*H204</f>
        <v>0</v>
      </c>
      <c r="Q204" s="143">
        <v>0</v>
      </c>
      <c r="R204" s="143">
        <f>Q204*H204</f>
        <v>0</v>
      </c>
      <c r="S204" s="143">
        <v>0</v>
      </c>
      <c r="T204" s="144">
        <f>S204*H204</f>
        <v>0</v>
      </c>
      <c r="AR204" s="145" t="s">
        <v>184</v>
      </c>
      <c r="AT204" s="145" t="s">
        <v>136</v>
      </c>
      <c r="AU204" s="145" t="s">
        <v>92</v>
      </c>
      <c r="AY204" s="14" t="s">
        <v>133</v>
      </c>
      <c r="BE204" s="146">
        <f>IF(N204="základní",J204,0)</f>
        <v>0</v>
      </c>
      <c r="BF204" s="146">
        <f>IF(N204="snížená",J204,0)</f>
        <v>0</v>
      </c>
      <c r="BG204" s="146">
        <f>IF(N204="zákl. přenesená",J204,0)</f>
        <v>0</v>
      </c>
      <c r="BH204" s="146">
        <f>IF(N204="sníž. přenesená",J204,0)</f>
        <v>0</v>
      </c>
      <c r="BI204" s="146">
        <f>IF(N204="nulová",J204,0)</f>
        <v>0</v>
      </c>
      <c r="BJ204" s="14" t="s">
        <v>92</v>
      </c>
      <c r="BK204" s="146">
        <f>ROUND(I204*H204,2)</f>
        <v>0</v>
      </c>
      <c r="BL204" s="14" t="s">
        <v>184</v>
      </c>
      <c r="BM204" s="145" t="s">
        <v>351</v>
      </c>
    </row>
    <row r="205" spans="2:65" s="1" customFormat="1" ht="29.25">
      <c r="B205" s="29"/>
      <c r="D205" s="147" t="s">
        <v>141</v>
      </c>
      <c r="F205" s="148" t="s">
        <v>352</v>
      </c>
      <c r="I205" s="149"/>
      <c r="L205" s="29"/>
      <c r="M205" s="150"/>
      <c r="T205" s="53"/>
      <c r="AT205" s="14" t="s">
        <v>141</v>
      </c>
      <c r="AU205" s="14" t="s">
        <v>92</v>
      </c>
    </row>
    <row r="206" spans="2:65" s="1" customFormat="1" ht="16.5" customHeight="1">
      <c r="B206" s="133"/>
      <c r="C206" s="134" t="s">
        <v>353</v>
      </c>
      <c r="D206" s="134" t="s">
        <v>136</v>
      </c>
      <c r="E206" s="135" t="s">
        <v>354</v>
      </c>
      <c r="F206" s="136" t="s">
        <v>355</v>
      </c>
      <c r="G206" s="137" t="s">
        <v>331</v>
      </c>
      <c r="H206" s="138">
        <v>16</v>
      </c>
      <c r="I206" s="139"/>
      <c r="J206" s="140">
        <f>ROUND(I206*H206,2)</f>
        <v>0</v>
      </c>
      <c r="K206" s="136" t="s">
        <v>1</v>
      </c>
      <c r="L206" s="29"/>
      <c r="M206" s="141" t="s">
        <v>1</v>
      </c>
      <c r="N206" s="142" t="s">
        <v>47</v>
      </c>
      <c r="P206" s="143">
        <f>O206*H206</f>
        <v>0</v>
      </c>
      <c r="Q206" s="143">
        <v>0</v>
      </c>
      <c r="R206" s="143">
        <f>Q206*H206</f>
        <v>0</v>
      </c>
      <c r="S206" s="143">
        <v>0</v>
      </c>
      <c r="T206" s="144">
        <f>S206*H206</f>
        <v>0</v>
      </c>
      <c r="AR206" s="145" t="s">
        <v>332</v>
      </c>
      <c r="AT206" s="145" t="s">
        <v>136</v>
      </c>
      <c r="AU206" s="145" t="s">
        <v>92</v>
      </c>
      <c r="AY206" s="14" t="s">
        <v>133</v>
      </c>
      <c r="BE206" s="146">
        <f>IF(N206="základní",J206,0)</f>
        <v>0</v>
      </c>
      <c r="BF206" s="146">
        <f>IF(N206="snížená",J206,0)</f>
        <v>0</v>
      </c>
      <c r="BG206" s="146">
        <f>IF(N206="zákl. přenesená",J206,0)</f>
        <v>0</v>
      </c>
      <c r="BH206" s="146">
        <f>IF(N206="sníž. přenesená",J206,0)</f>
        <v>0</v>
      </c>
      <c r="BI206" s="146">
        <f>IF(N206="nulová",J206,0)</f>
        <v>0</v>
      </c>
      <c r="BJ206" s="14" t="s">
        <v>92</v>
      </c>
      <c r="BK206" s="146">
        <f>ROUND(I206*H206,2)</f>
        <v>0</v>
      </c>
      <c r="BL206" s="14" t="s">
        <v>332</v>
      </c>
      <c r="BM206" s="145" t="s">
        <v>356</v>
      </c>
    </row>
    <row r="207" spans="2:65" s="1" customFormat="1" ht="11.25">
      <c r="B207" s="29"/>
      <c r="D207" s="147" t="s">
        <v>141</v>
      </c>
      <c r="F207" s="148" t="s">
        <v>355</v>
      </c>
      <c r="I207" s="149"/>
      <c r="L207" s="29"/>
      <c r="M207" s="150"/>
      <c r="T207" s="53"/>
      <c r="AT207" s="14" t="s">
        <v>141</v>
      </c>
      <c r="AU207" s="14" t="s">
        <v>92</v>
      </c>
    </row>
    <row r="208" spans="2:65" s="1" customFormat="1" ht="16.5" customHeight="1">
      <c r="B208" s="133"/>
      <c r="C208" s="134" t="s">
        <v>357</v>
      </c>
      <c r="D208" s="134" t="s">
        <v>136</v>
      </c>
      <c r="E208" s="135" t="s">
        <v>358</v>
      </c>
      <c r="F208" s="136" t="s">
        <v>359</v>
      </c>
      <c r="G208" s="137" t="s">
        <v>331</v>
      </c>
      <c r="H208" s="138">
        <v>40</v>
      </c>
      <c r="I208" s="139"/>
      <c r="J208" s="140">
        <f>ROUND(I208*H208,2)</f>
        <v>0</v>
      </c>
      <c r="K208" s="136" t="s">
        <v>1</v>
      </c>
      <c r="L208" s="29"/>
      <c r="M208" s="141" t="s">
        <v>1</v>
      </c>
      <c r="N208" s="142" t="s">
        <v>47</v>
      </c>
      <c r="P208" s="143">
        <f>O208*H208</f>
        <v>0</v>
      </c>
      <c r="Q208" s="143">
        <v>0</v>
      </c>
      <c r="R208" s="143">
        <f>Q208*H208</f>
        <v>0</v>
      </c>
      <c r="S208" s="143">
        <v>0</v>
      </c>
      <c r="T208" s="144">
        <f>S208*H208</f>
        <v>0</v>
      </c>
      <c r="AR208" s="145" t="s">
        <v>332</v>
      </c>
      <c r="AT208" s="145" t="s">
        <v>136</v>
      </c>
      <c r="AU208" s="145" t="s">
        <v>92</v>
      </c>
      <c r="AY208" s="14" t="s">
        <v>133</v>
      </c>
      <c r="BE208" s="146">
        <f>IF(N208="základní",J208,0)</f>
        <v>0</v>
      </c>
      <c r="BF208" s="146">
        <f>IF(N208="snížená",J208,0)</f>
        <v>0</v>
      </c>
      <c r="BG208" s="146">
        <f>IF(N208="zákl. přenesená",J208,0)</f>
        <v>0</v>
      </c>
      <c r="BH208" s="146">
        <f>IF(N208="sníž. přenesená",J208,0)</f>
        <v>0</v>
      </c>
      <c r="BI208" s="146">
        <f>IF(N208="nulová",J208,0)</f>
        <v>0</v>
      </c>
      <c r="BJ208" s="14" t="s">
        <v>92</v>
      </c>
      <c r="BK208" s="146">
        <f>ROUND(I208*H208,2)</f>
        <v>0</v>
      </c>
      <c r="BL208" s="14" t="s">
        <v>332</v>
      </c>
      <c r="BM208" s="145" t="s">
        <v>360</v>
      </c>
    </row>
    <row r="209" spans="2:65" s="11" customFormat="1" ht="22.9" customHeight="1">
      <c r="B209" s="121"/>
      <c r="D209" s="122" t="s">
        <v>80</v>
      </c>
      <c r="E209" s="131" t="s">
        <v>361</v>
      </c>
      <c r="F209" s="131" t="s">
        <v>362</v>
      </c>
      <c r="I209" s="124"/>
      <c r="J209" s="132">
        <f>BK209</f>
        <v>0</v>
      </c>
      <c r="L209" s="121"/>
      <c r="M209" s="126"/>
      <c r="P209" s="127">
        <f>SUM(P210:P217)</f>
        <v>0</v>
      </c>
      <c r="R209" s="127">
        <f>SUM(R210:R217)</f>
        <v>0</v>
      </c>
      <c r="T209" s="128">
        <f>SUM(T210:T217)</f>
        <v>0</v>
      </c>
      <c r="AR209" s="122" t="s">
        <v>92</v>
      </c>
      <c r="AT209" s="129" t="s">
        <v>80</v>
      </c>
      <c r="AU209" s="129" t="s">
        <v>88</v>
      </c>
      <c r="AY209" s="122" t="s">
        <v>133</v>
      </c>
      <c r="BK209" s="130">
        <f>SUM(BK210:BK217)</f>
        <v>0</v>
      </c>
    </row>
    <row r="210" spans="2:65" s="1" customFormat="1" ht="16.5" customHeight="1">
      <c r="B210" s="133"/>
      <c r="C210" s="134" t="s">
        <v>363</v>
      </c>
      <c r="D210" s="134" t="s">
        <v>136</v>
      </c>
      <c r="E210" s="135" t="s">
        <v>364</v>
      </c>
      <c r="F210" s="136" t="s">
        <v>365</v>
      </c>
      <c r="G210" s="137" t="s">
        <v>201</v>
      </c>
      <c r="H210" s="138">
        <v>1</v>
      </c>
      <c r="I210" s="139"/>
      <c r="J210" s="140">
        <f>ROUND(I210*H210,2)</f>
        <v>0</v>
      </c>
      <c r="K210" s="136" t="s">
        <v>1</v>
      </c>
      <c r="L210" s="29"/>
      <c r="M210" s="141" t="s">
        <v>1</v>
      </c>
      <c r="N210" s="142" t="s">
        <v>47</v>
      </c>
      <c r="P210" s="143">
        <f>O210*H210</f>
        <v>0</v>
      </c>
      <c r="Q210" s="143">
        <v>0</v>
      </c>
      <c r="R210" s="143">
        <f>Q210*H210</f>
        <v>0</v>
      </c>
      <c r="S210" s="143">
        <v>0</v>
      </c>
      <c r="T210" s="144">
        <f>S210*H210</f>
        <v>0</v>
      </c>
      <c r="AR210" s="145" t="s">
        <v>184</v>
      </c>
      <c r="AT210" s="145" t="s">
        <v>136</v>
      </c>
      <c r="AU210" s="145" t="s">
        <v>92</v>
      </c>
      <c r="AY210" s="14" t="s">
        <v>133</v>
      </c>
      <c r="BE210" s="146">
        <f>IF(N210="základní",J210,0)</f>
        <v>0</v>
      </c>
      <c r="BF210" s="146">
        <f>IF(N210="snížená",J210,0)</f>
        <v>0</v>
      </c>
      <c r="BG210" s="146">
        <f>IF(N210="zákl. přenesená",J210,0)</f>
        <v>0</v>
      </c>
      <c r="BH210" s="146">
        <f>IF(N210="sníž. přenesená",J210,0)</f>
        <v>0</v>
      </c>
      <c r="BI210" s="146">
        <f>IF(N210="nulová",J210,0)</f>
        <v>0</v>
      </c>
      <c r="BJ210" s="14" t="s">
        <v>92</v>
      </c>
      <c r="BK210" s="146">
        <f>ROUND(I210*H210,2)</f>
        <v>0</v>
      </c>
      <c r="BL210" s="14" t="s">
        <v>184</v>
      </c>
      <c r="BM210" s="145" t="s">
        <v>366</v>
      </c>
    </row>
    <row r="211" spans="2:65" s="1" customFormat="1" ht="11.25">
      <c r="B211" s="29"/>
      <c r="D211" s="147" t="s">
        <v>141</v>
      </c>
      <c r="F211" s="148" t="s">
        <v>365</v>
      </c>
      <c r="I211" s="149"/>
      <c r="L211" s="29"/>
      <c r="M211" s="150"/>
      <c r="T211" s="53"/>
      <c r="AT211" s="14" t="s">
        <v>141</v>
      </c>
      <c r="AU211" s="14" t="s">
        <v>92</v>
      </c>
    </row>
    <row r="212" spans="2:65" s="1" customFormat="1" ht="21.75" customHeight="1">
      <c r="B212" s="133"/>
      <c r="C212" s="154" t="s">
        <v>367</v>
      </c>
      <c r="D212" s="154" t="s">
        <v>187</v>
      </c>
      <c r="E212" s="155" t="s">
        <v>368</v>
      </c>
      <c r="F212" s="156" t="s">
        <v>369</v>
      </c>
      <c r="G212" s="157" t="s">
        <v>201</v>
      </c>
      <c r="H212" s="158">
        <v>1</v>
      </c>
      <c r="I212" s="159"/>
      <c r="J212" s="160">
        <f>ROUND(I212*H212,2)</f>
        <v>0</v>
      </c>
      <c r="K212" s="156" t="s">
        <v>1</v>
      </c>
      <c r="L212" s="161"/>
      <c r="M212" s="162" t="s">
        <v>1</v>
      </c>
      <c r="N212" s="163" t="s">
        <v>47</v>
      </c>
      <c r="P212" s="143">
        <f>O212*H212</f>
        <v>0</v>
      </c>
      <c r="Q212" s="143">
        <v>0</v>
      </c>
      <c r="R212" s="143">
        <f>Q212*H212</f>
        <v>0</v>
      </c>
      <c r="S212" s="143">
        <v>0</v>
      </c>
      <c r="T212" s="144">
        <f>S212*H212</f>
        <v>0</v>
      </c>
      <c r="AR212" s="145" t="s">
        <v>190</v>
      </c>
      <c r="AT212" s="145" t="s">
        <v>187</v>
      </c>
      <c r="AU212" s="145" t="s">
        <v>92</v>
      </c>
      <c r="AY212" s="14" t="s">
        <v>133</v>
      </c>
      <c r="BE212" s="146">
        <f>IF(N212="základní",J212,0)</f>
        <v>0</v>
      </c>
      <c r="BF212" s="146">
        <f>IF(N212="snížená",J212,0)</f>
        <v>0</v>
      </c>
      <c r="BG212" s="146">
        <f>IF(N212="zákl. přenesená",J212,0)</f>
        <v>0</v>
      </c>
      <c r="BH212" s="146">
        <f>IF(N212="sníž. přenesená",J212,0)</f>
        <v>0</v>
      </c>
      <c r="BI212" s="146">
        <f>IF(N212="nulová",J212,0)</f>
        <v>0</v>
      </c>
      <c r="BJ212" s="14" t="s">
        <v>92</v>
      </c>
      <c r="BK212" s="146">
        <f>ROUND(I212*H212,2)</f>
        <v>0</v>
      </c>
      <c r="BL212" s="14" t="s">
        <v>184</v>
      </c>
      <c r="BM212" s="145" t="s">
        <v>370</v>
      </c>
    </row>
    <row r="213" spans="2:65" s="1" customFormat="1" ht="29.25">
      <c r="B213" s="29"/>
      <c r="D213" s="147" t="s">
        <v>141</v>
      </c>
      <c r="F213" s="148" t="s">
        <v>371</v>
      </c>
      <c r="I213" s="149"/>
      <c r="L213" s="29"/>
      <c r="M213" s="150"/>
      <c r="T213" s="53"/>
      <c r="AT213" s="14" t="s">
        <v>141</v>
      </c>
      <c r="AU213" s="14" t="s">
        <v>92</v>
      </c>
    </row>
    <row r="214" spans="2:65" s="1" customFormat="1" ht="24.2" customHeight="1">
      <c r="B214" s="133"/>
      <c r="C214" s="134" t="s">
        <v>372</v>
      </c>
      <c r="D214" s="134" t="s">
        <v>136</v>
      </c>
      <c r="E214" s="135" t="s">
        <v>373</v>
      </c>
      <c r="F214" s="136" t="s">
        <v>374</v>
      </c>
      <c r="G214" s="137" t="s">
        <v>201</v>
      </c>
      <c r="H214" s="138">
        <v>1</v>
      </c>
      <c r="I214" s="139"/>
      <c r="J214" s="140">
        <f>ROUND(I214*H214,2)</f>
        <v>0</v>
      </c>
      <c r="K214" s="136" t="s">
        <v>1</v>
      </c>
      <c r="L214" s="29"/>
      <c r="M214" s="141" t="s">
        <v>1</v>
      </c>
      <c r="N214" s="142" t="s">
        <v>47</v>
      </c>
      <c r="P214" s="143">
        <f>O214*H214</f>
        <v>0</v>
      </c>
      <c r="Q214" s="143">
        <v>0</v>
      </c>
      <c r="R214" s="143">
        <f>Q214*H214</f>
        <v>0</v>
      </c>
      <c r="S214" s="143">
        <v>0</v>
      </c>
      <c r="T214" s="144">
        <f>S214*H214</f>
        <v>0</v>
      </c>
      <c r="AR214" s="145" t="s">
        <v>184</v>
      </c>
      <c r="AT214" s="145" t="s">
        <v>136</v>
      </c>
      <c r="AU214" s="145" t="s">
        <v>92</v>
      </c>
      <c r="AY214" s="14" t="s">
        <v>133</v>
      </c>
      <c r="BE214" s="146">
        <f>IF(N214="základní",J214,0)</f>
        <v>0</v>
      </c>
      <c r="BF214" s="146">
        <f>IF(N214="snížená",J214,0)</f>
        <v>0</v>
      </c>
      <c r="BG214" s="146">
        <f>IF(N214="zákl. přenesená",J214,0)</f>
        <v>0</v>
      </c>
      <c r="BH214" s="146">
        <f>IF(N214="sníž. přenesená",J214,0)</f>
        <v>0</v>
      </c>
      <c r="BI214" s="146">
        <f>IF(N214="nulová",J214,0)</f>
        <v>0</v>
      </c>
      <c r="BJ214" s="14" t="s">
        <v>92</v>
      </c>
      <c r="BK214" s="146">
        <f>ROUND(I214*H214,2)</f>
        <v>0</v>
      </c>
      <c r="BL214" s="14" t="s">
        <v>184</v>
      </c>
      <c r="BM214" s="145" t="s">
        <v>375</v>
      </c>
    </row>
    <row r="215" spans="2:65" s="1" customFormat="1" ht="19.5">
      <c r="B215" s="29"/>
      <c r="D215" s="147" t="s">
        <v>141</v>
      </c>
      <c r="F215" s="148" t="s">
        <v>374</v>
      </c>
      <c r="I215" s="149"/>
      <c r="L215" s="29"/>
      <c r="M215" s="150"/>
      <c r="T215" s="53"/>
      <c r="AT215" s="14" t="s">
        <v>141</v>
      </c>
      <c r="AU215" s="14" t="s">
        <v>92</v>
      </c>
    </row>
    <row r="216" spans="2:65" s="1" customFormat="1" ht="16.5" customHeight="1">
      <c r="B216" s="133"/>
      <c r="C216" s="154" t="s">
        <v>376</v>
      </c>
      <c r="D216" s="154" t="s">
        <v>187</v>
      </c>
      <c r="E216" s="155" t="s">
        <v>377</v>
      </c>
      <c r="F216" s="156" t="s">
        <v>378</v>
      </c>
      <c r="G216" s="157" t="s">
        <v>201</v>
      </c>
      <c r="H216" s="158">
        <v>1</v>
      </c>
      <c r="I216" s="159"/>
      <c r="J216" s="160">
        <f>ROUND(I216*H216,2)</f>
        <v>0</v>
      </c>
      <c r="K216" s="156" t="s">
        <v>1</v>
      </c>
      <c r="L216" s="161"/>
      <c r="M216" s="162" t="s">
        <v>1</v>
      </c>
      <c r="N216" s="163" t="s">
        <v>47</v>
      </c>
      <c r="P216" s="143">
        <f>O216*H216</f>
        <v>0</v>
      </c>
      <c r="Q216" s="143">
        <v>0</v>
      </c>
      <c r="R216" s="143">
        <f>Q216*H216</f>
        <v>0</v>
      </c>
      <c r="S216" s="143">
        <v>0</v>
      </c>
      <c r="T216" s="144">
        <f>S216*H216</f>
        <v>0</v>
      </c>
      <c r="AR216" s="145" t="s">
        <v>190</v>
      </c>
      <c r="AT216" s="145" t="s">
        <v>187</v>
      </c>
      <c r="AU216" s="145" t="s">
        <v>92</v>
      </c>
      <c r="AY216" s="14" t="s">
        <v>133</v>
      </c>
      <c r="BE216" s="146">
        <f>IF(N216="základní",J216,0)</f>
        <v>0</v>
      </c>
      <c r="BF216" s="146">
        <f>IF(N216="snížená",J216,0)</f>
        <v>0</v>
      </c>
      <c r="BG216" s="146">
        <f>IF(N216="zákl. přenesená",J216,0)</f>
        <v>0</v>
      </c>
      <c r="BH216" s="146">
        <f>IF(N216="sníž. přenesená",J216,0)</f>
        <v>0</v>
      </c>
      <c r="BI216" s="146">
        <f>IF(N216="nulová",J216,0)</f>
        <v>0</v>
      </c>
      <c r="BJ216" s="14" t="s">
        <v>92</v>
      </c>
      <c r="BK216" s="146">
        <f>ROUND(I216*H216,2)</f>
        <v>0</v>
      </c>
      <c r="BL216" s="14" t="s">
        <v>184</v>
      </c>
      <c r="BM216" s="145" t="s">
        <v>379</v>
      </c>
    </row>
    <row r="217" spans="2:65" s="1" customFormat="1" ht="11.25">
      <c r="B217" s="29"/>
      <c r="D217" s="147" t="s">
        <v>141</v>
      </c>
      <c r="F217" s="148" t="s">
        <v>378</v>
      </c>
      <c r="I217" s="149"/>
      <c r="L217" s="29"/>
      <c r="M217" s="150"/>
      <c r="T217" s="53"/>
      <c r="AT217" s="14" t="s">
        <v>141</v>
      </c>
      <c r="AU217" s="14" t="s">
        <v>92</v>
      </c>
    </row>
    <row r="218" spans="2:65" s="11" customFormat="1" ht="22.9" customHeight="1">
      <c r="B218" s="121"/>
      <c r="D218" s="122" t="s">
        <v>80</v>
      </c>
      <c r="E218" s="131" t="s">
        <v>380</v>
      </c>
      <c r="F218" s="131" t="s">
        <v>381</v>
      </c>
      <c r="I218" s="124"/>
      <c r="J218" s="132">
        <f>BK218</f>
        <v>0</v>
      </c>
      <c r="L218" s="121"/>
      <c r="M218" s="126"/>
      <c r="P218" s="127">
        <f>SUM(P219:P232)</f>
        <v>0</v>
      </c>
      <c r="R218" s="127">
        <f>SUM(R219:R232)</f>
        <v>0</v>
      </c>
      <c r="T218" s="128">
        <f>SUM(T219:T232)</f>
        <v>0</v>
      </c>
      <c r="AR218" s="122" t="s">
        <v>92</v>
      </c>
      <c r="AT218" s="129" t="s">
        <v>80</v>
      </c>
      <c r="AU218" s="129" t="s">
        <v>88</v>
      </c>
      <c r="AY218" s="122" t="s">
        <v>133</v>
      </c>
      <c r="BK218" s="130">
        <f>SUM(BK219:BK232)</f>
        <v>0</v>
      </c>
    </row>
    <row r="219" spans="2:65" s="1" customFormat="1" ht="24.2" customHeight="1">
      <c r="B219" s="133"/>
      <c r="C219" s="134" t="s">
        <v>382</v>
      </c>
      <c r="D219" s="134" t="s">
        <v>136</v>
      </c>
      <c r="E219" s="135" t="s">
        <v>383</v>
      </c>
      <c r="F219" s="136" t="s">
        <v>384</v>
      </c>
      <c r="G219" s="137" t="s">
        <v>201</v>
      </c>
      <c r="H219" s="138">
        <v>1</v>
      </c>
      <c r="I219" s="139"/>
      <c r="J219" s="140">
        <f>ROUND(I219*H219,2)</f>
        <v>0</v>
      </c>
      <c r="K219" s="136" t="s">
        <v>1</v>
      </c>
      <c r="L219" s="29"/>
      <c r="M219" s="141" t="s">
        <v>1</v>
      </c>
      <c r="N219" s="142" t="s">
        <v>47</v>
      </c>
      <c r="P219" s="143">
        <f>O219*H219</f>
        <v>0</v>
      </c>
      <c r="Q219" s="143">
        <v>0</v>
      </c>
      <c r="R219" s="143">
        <f>Q219*H219</f>
        <v>0</v>
      </c>
      <c r="S219" s="143">
        <v>0</v>
      </c>
      <c r="T219" s="144">
        <f>S219*H219</f>
        <v>0</v>
      </c>
      <c r="AR219" s="145" t="s">
        <v>184</v>
      </c>
      <c r="AT219" s="145" t="s">
        <v>136</v>
      </c>
      <c r="AU219" s="145" t="s">
        <v>92</v>
      </c>
      <c r="AY219" s="14" t="s">
        <v>133</v>
      </c>
      <c r="BE219" s="146">
        <f>IF(N219="základní",J219,0)</f>
        <v>0</v>
      </c>
      <c r="BF219" s="146">
        <f>IF(N219="snížená",J219,0)</f>
        <v>0</v>
      </c>
      <c r="BG219" s="146">
        <f>IF(N219="zákl. přenesená",J219,0)</f>
        <v>0</v>
      </c>
      <c r="BH219" s="146">
        <f>IF(N219="sníž. přenesená",J219,0)</f>
        <v>0</v>
      </c>
      <c r="BI219" s="146">
        <f>IF(N219="nulová",J219,0)</f>
        <v>0</v>
      </c>
      <c r="BJ219" s="14" t="s">
        <v>92</v>
      </c>
      <c r="BK219" s="146">
        <f>ROUND(I219*H219,2)</f>
        <v>0</v>
      </c>
      <c r="BL219" s="14" t="s">
        <v>184</v>
      </c>
      <c r="BM219" s="145" t="s">
        <v>385</v>
      </c>
    </row>
    <row r="220" spans="2:65" s="1" customFormat="1" ht="19.5">
      <c r="B220" s="29"/>
      <c r="D220" s="147" t="s">
        <v>141</v>
      </c>
      <c r="F220" s="148" t="s">
        <v>384</v>
      </c>
      <c r="I220" s="149"/>
      <c r="L220" s="29"/>
      <c r="M220" s="150"/>
      <c r="T220" s="53"/>
      <c r="AT220" s="14" t="s">
        <v>141</v>
      </c>
      <c r="AU220" s="14" t="s">
        <v>92</v>
      </c>
    </row>
    <row r="221" spans="2:65" s="1" customFormat="1" ht="16.5" customHeight="1">
      <c r="B221" s="133"/>
      <c r="C221" s="154" t="s">
        <v>386</v>
      </c>
      <c r="D221" s="154" t="s">
        <v>187</v>
      </c>
      <c r="E221" s="155" t="s">
        <v>387</v>
      </c>
      <c r="F221" s="156" t="s">
        <v>388</v>
      </c>
      <c r="G221" s="157" t="s">
        <v>201</v>
      </c>
      <c r="H221" s="158">
        <v>1</v>
      </c>
      <c r="I221" s="159"/>
      <c r="J221" s="160">
        <f>ROUND(I221*H221,2)</f>
        <v>0</v>
      </c>
      <c r="K221" s="156" t="s">
        <v>1</v>
      </c>
      <c r="L221" s="161"/>
      <c r="M221" s="162" t="s">
        <v>1</v>
      </c>
      <c r="N221" s="163" t="s">
        <v>47</v>
      </c>
      <c r="P221" s="143">
        <f>O221*H221</f>
        <v>0</v>
      </c>
      <c r="Q221" s="143">
        <v>0</v>
      </c>
      <c r="R221" s="143">
        <f>Q221*H221</f>
        <v>0</v>
      </c>
      <c r="S221" s="143">
        <v>0</v>
      </c>
      <c r="T221" s="144">
        <f>S221*H221</f>
        <v>0</v>
      </c>
      <c r="AR221" s="145" t="s">
        <v>190</v>
      </c>
      <c r="AT221" s="145" t="s">
        <v>187</v>
      </c>
      <c r="AU221" s="145" t="s">
        <v>92</v>
      </c>
      <c r="AY221" s="14" t="s">
        <v>133</v>
      </c>
      <c r="BE221" s="146">
        <f>IF(N221="základní",J221,0)</f>
        <v>0</v>
      </c>
      <c r="BF221" s="146">
        <f>IF(N221="snížená",J221,0)</f>
        <v>0</v>
      </c>
      <c r="BG221" s="146">
        <f>IF(N221="zákl. přenesená",J221,0)</f>
        <v>0</v>
      </c>
      <c r="BH221" s="146">
        <f>IF(N221="sníž. přenesená",J221,0)</f>
        <v>0</v>
      </c>
      <c r="BI221" s="146">
        <f>IF(N221="nulová",J221,0)</f>
        <v>0</v>
      </c>
      <c r="BJ221" s="14" t="s">
        <v>92</v>
      </c>
      <c r="BK221" s="146">
        <f>ROUND(I221*H221,2)</f>
        <v>0</v>
      </c>
      <c r="BL221" s="14" t="s">
        <v>184</v>
      </c>
      <c r="BM221" s="145" t="s">
        <v>389</v>
      </c>
    </row>
    <row r="222" spans="2:65" s="1" customFormat="1" ht="19.5">
      <c r="B222" s="29"/>
      <c r="D222" s="147" t="s">
        <v>141</v>
      </c>
      <c r="F222" s="148" t="s">
        <v>390</v>
      </c>
      <c r="I222" s="149"/>
      <c r="L222" s="29"/>
      <c r="M222" s="150"/>
      <c r="T222" s="53"/>
      <c r="AT222" s="14" t="s">
        <v>141</v>
      </c>
      <c r="AU222" s="14" t="s">
        <v>92</v>
      </c>
    </row>
    <row r="223" spans="2:65" s="1" customFormat="1" ht="16.5" customHeight="1">
      <c r="B223" s="133"/>
      <c r="C223" s="154" t="s">
        <v>391</v>
      </c>
      <c r="D223" s="154" t="s">
        <v>187</v>
      </c>
      <c r="E223" s="155" t="s">
        <v>392</v>
      </c>
      <c r="F223" s="156" t="s">
        <v>393</v>
      </c>
      <c r="G223" s="157" t="s">
        <v>201</v>
      </c>
      <c r="H223" s="158">
        <v>1</v>
      </c>
      <c r="I223" s="159"/>
      <c r="J223" s="160">
        <f>ROUND(I223*H223,2)</f>
        <v>0</v>
      </c>
      <c r="K223" s="156" t="s">
        <v>1</v>
      </c>
      <c r="L223" s="161"/>
      <c r="M223" s="162" t="s">
        <v>1</v>
      </c>
      <c r="N223" s="163" t="s">
        <v>47</v>
      </c>
      <c r="P223" s="143">
        <f>O223*H223</f>
        <v>0</v>
      </c>
      <c r="Q223" s="143">
        <v>0</v>
      </c>
      <c r="R223" s="143">
        <f>Q223*H223</f>
        <v>0</v>
      </c>
      <c r="S223" s="143">
        <v>0</v>
      </c>
      <c r="T223" s="144">
        <f>S223*H223</f>
        <v>0</v>
      </c>
      <c r="AR223" s="145" t="s">
        <v>190</v>
      </c>
      <c r="AT223" s="145" t="s">
        <v>187</v>
      </c>
      <c r="AU223" s="145" t="s">
        <v>92</v>
      </c>
      <c r="AY223" s="14" t="s">
        <v>133</v>
      </c>
      <c r="BE223" s="146">
        <f>IF(N223="základní",J223,0)</f>
        <v>0</v>
      </c>
      <c r="BF223" s="146">
        <f>IF(N223="snížená",J223,0)</f>
        <v>0</v>
      </c>
      <c r="BG223" s="146">
        <f>IF(N223="zákl. přenesená",J223,0)</f>
        <v>0</v>
      </c>
      <c r="BH223" s="146">
        <f>IF(N223="sníž. přenesená",J223,0)</f>
        <v>0</v>
      </c>
      <c r="BI223" s="146">
        <f>IF(N223="nulová",J223,0)</f>
        <v>0</v>
      </c>
      <c r="BJ223" s="14" t="s">
        <v>92</v>
      </c>
      <c r="BK223" s="146">
        <f>ROUND(I223*H223,2)</f>
        <v>0</v>
      </c>
      <c r="BL223" s="14" t="s">
        <v>184</v>
      </c>
      <c r="BM223" s="145" t="s">
        <v>394</v>
      </c>
    </row>
    <row r="224" spans="2:65" s="1" customFormat="1" ht="11.25">
      <c r="B224" s="29"/>
      <c r="D224" s="147" t="s">
        <v>141</v>
      </c>
      <c r="F224" s="148" t="s">
        <v>393</v>
      </c>
      <c r="I224" s="149"/>
      <c r="L224" s="29"/>
      <c r="M224" s="150"/>
      <c r="T224" s="53"/>
      <c r="AT224" s="14" t="s">
        <v>141</v>
      </c>
      <c r="AU224" s="14" t="s">
        <v>92</v>
      </c>
    </row>
    <row r="225" spans="2:65" s="1" customFormat="1" ht="16.5" customHeight="1">
      <c r="B225" s="133"/>
      <c r="C225" s="154" t="s">
        <v>395</v>
      </c>
      <c r="D225" s="154" t="s">
        <v>187</v>
      </c>
      <c r="E225" s="155" t="s">
        <v>396</v>
      </c>
      <c r="F225" s="156" t="s">
        <v>397</v>
      </c>
      <c r="G225" s="157" t="s">
        <v>201</v>
      </c>
      <c r="H225" s="158">
        <v>1</v>
      </c>
      <c r="I225" s="159"/>
      <c r="J225" s="160">
        <f>ROUND(I225*H225,2)</f>
        <v>0</v>
      </c>
      <c r="K225" s="156" t="s">
        <v>1</v>
      </c>
      <c r="L225" s="161"/>
      <c r="M225" s="162" t="s">
        <v>1</v>
      </c>
      <c r="N225" s="163" t="s">
        <v>47</v>
      </c>
      <c r="P225" s="143">
        <f>O225*H225</f>
        <v>0</v>
      </c>
      <c r="Q225" s="143">
        <v>0</v>
      </c>
      <c r="R225" s="143">
        <f>Q225*H225</f>
        <v>0</v>
      </c>
      <c r="S225" s="143">
        <v>0</v>
      </c>
      <c r="T225" s="144">
        <f>S225*H225</f>
        <v>0</v>
      </c>
      <c r="AR225" s="145" t="s">
        <v>190</v>
      </c>
      <c r="AT225" s="145" t="s">
        <v>187</v>
      </c>
      <c r="AU225" s="145" t="s">
        <v>92</v>
      </c>
      <c r="AY225" s="14" t="s">
        <v>133</v>
      </c>
      <c r="BE225" s="146">
        <f>IF(N225="základní",J225,0)</f>
        <v>0</v>
      </c>
      <c r="BF225" s="146">
        <f>IF(N225="snížená",J225,0)</f>
        <v>0</v>
      </c>
      <c r="BG225" s="146">
        <f>IF(N225="zákl. přenesená",J225,0)</f>
        <v>0</v>
      </c>
      <c r="BH225" s="146">
        <f>IF(N225="sníž. přenesená",J225,0)</f>
        <v>0</v>
      </c>
      <c r="BI225" s="146">
        <f>IF(N225="nulová",J225,0)</f>
        <v>0</v>
      </c>
      <c r="BJ225" s="14" t="s">
        <v>92</v>
      </c>
      <c r="BK225" s="146">
        <f>ROUND(I225*H225,2)</f>
        <v>0</v>
      </c>
      <c r="BL225" s="14" t="s">
        <v>184</v>
      </c>
      <c r="BM225" s="145" t="s">
        <v>398</v>
      </c>
    </row>
    <row r="226" spans="2:65" s="1" customFormat="1" ht="11.25">
      <c r="B226" s="29"/>
      <c r="D226" s="147" t="s">
        <v>141</v>
      </c>
      <c r="F226" s="148" t="s">
        <v>397</v>
      </c>
      <c r="I226" s="149"/>
      <c r="L226" s="29"/>
      <c r="M226" s="150"/>
      <c r="T226" s="53"/>
      <c r="AT226" s="14" t="s">
        <v>141</v>
      </c>
      <c r="AU226" s="14" t="s">
        <v>92</v>
      </c>
    </row>
    <row r="227" spans="2:65" s="1" customFormat="1" ht="16.5" customHeight="1">
      <c r="B227" s="133"/>
      <c r="C227" s="154" t="s">
        <v>399</v>
      </c>
      <c r="D227" s="154" t="s">
        <v>187</v>
      </c>
      <c r="E227" s="155" t="s">
        <v>400</v>
      </c>
      <c r="F227" s="156" t="s">
        <v>401</v>
      </c>
      <c r="G227" s="157" t="s">
        <v>201</v>
      </c>
      <c r="H227" s="158">
        <v>1</v>
      </c>
      <c r="I227" s="159"/>
      <c r="J227" s="160">
        <f>ROUND(I227*H227,2)</f>
        <v>0</v>
      </c>
      <c r="K227" s="156" t="s">
        <v>1</v>
      </c>
      <c r="L227" s="161"/>
      <c r="M227" s="162" t="s">
        <v>1</v>
      </c>
      <c r="N227" s="163" t="s">
        <v>47</v>
      </c>
      <c r="P227" s="143">
        <f>O227*H227</f>
        <v>0</v>
      </c>
      <c r="Q227" s="143">
        <v>0</v>
      </c>
      <c r="R227" s="143">
        <f>Q227*H227</f>
        <v>0</v>
      </c>
      <c r="S227" s="143">
        <v>0</v>
      </c>
      <c r="T227" s="144">
        <f>S227*H227</f>
        <v>0</v>
      </c>
      <c r="AR227" s="145" t="s">
        <v>190</v>
      </c>
      <c r="AT227" s="145" t="s">
        <v>187</v>
      </c>
      <c r="AU227" s="145" t="s">
        <v>92</v>
      </c>
      <c r="AY227" s="14" t="s">
        <v>133</v>
      </c>
      <c r="BE227" s="146">
        <f>IF(N227="základní",J227,0)</f>
        <v>0</v>
      </c>
      <c r="BF227" s="146">
        <f>IF(N227="snížená",J227,0)</f>
        <v>0</v>
      </c>
      <c r="BG227" s="146">
        <f>IF(N227="zákl. přenesená",J227,0)</f>
        <v>0</v>
      </c>
      <c r="BH227" s="146">
        <f>IF(N227="sníž. přenesená",J227,0)</f>
        <v>0</v>
      </c>
      <c r="BI227" s="146">
        <f>IF(N227="nulová",J227,0)</f>
        <v>0</v>
      </c>
      <c r="BJ227" s="14" t="s">
        <v>92</v>
      </c>
      <c r="BK227" s="146">
        <f>ROUND(I227*H227,2)</f>
        <v>0</v>
      </c>
      <c r="BL227" s="14" t="s">
        <v>184</v>
      </c>
      <c r="BM227" s="145" t="s">
        <v>402</v>
      </c>
    </row>
    <row r="228" spans="2:65" s="1" customFormat="1" ht="11.25">
      <c r="B228" s="29"/>
      <c r="D228" s="147" t="s">
        <v>141</v>
      </c>
      <c r="F228" s="148" t="s">
        <v>401</v>
      </c>
      <c r="I228" s="149"/>
      <c r="L228" s="29"/>
      <c r="M228" s="150"/>
      <c r="T228" s="53"/>
      <c r="AT228" s="14" t="s">
        <v>141</v>
      </c>
      <c r="AU228" s="14" t="s">
        <v>92</v>
      </c>
    </row>
    <row r="229" spans="2:65" s="1" customFormat="1" ht="16.5" customHeight="1">
      <c r="B229" s="133"/>
      <c r="C229" s="154" t="s">
        <v>403</v>
      </c>
      <c r="D229" s="154" t="s">
        <v>187</v>
      </c>
      <c r="E229" s="155" t="s">
        <v>404</v>
      </c>
      <c r="F229" s="156" t="s">
        <v>405</v>
      </c>
      <c r="G229" s="157" t="s">
        <v>201</v>
      </c>
      <c r="H229" s="158">
        <v>1</v>
      </c>
      <c r="I229" s="159"/>
      <c r="J229" s="160">
        <f>ROUND(I229*H229,2)</f>
        <v>0</v>
      </c>
      <c r="K229" s="156" t="s">
        <v>1</v>
      </c>
      <c r="L229" s="161"/>
      <c r="M229" s="162" t="s">
        <v>1</v>
      </c>
      <c r="N229" s="163" t="s">
        <v>47</v>
      </c>
      <c r="P229" s="143">
        <f>O229*H229</f>
        <v>0</v>
      </c>
      <c r="Q229" s="143">
        <v>0</v>
      </c>
      <c r="R229" s="143">
        <f>Q229*H229</f>
        <v>0</v>
      </c>
      <c r="S229" s="143">
        <v>0</v>
      </c>
      <c r="T229" s="144">
        <f>S229*H229</f>
        <v>0</v>
      </c>
      <c r="AR229" s="145" t="s">
        <v>190</v>
      </c>
      <c r="AT229" s="145" t="s">
        <v>187</v>
      </c>
      <c r="AU229" s="145" t="s">
        <v>92</v>
      </c>
      <c r="AY229" s="14" t="s">
        <v>133</v>
      </c>
      <c r="BE229" s="146">
        <f>IF(N229="základní",J229,0)</f>
        <v>0</v>
      </c>
      <c r="BF229" s="146">
        <f>IF(N229="snížená",J229,0)</f>
        <v>0</v>
      </c>
      <c r="BG229" s="146">
        <f>IF(N229="zákl. přenesená",J229,0)</f>
        <v>0</v>
      </c>
      <c r="BH229" s="146">
        <f>IF(N229="sníž. přenesená",J229,0)</f>
        <v>0</v>
      </c>
      <c r="BI229" s="146">
        <f>IF(N229="nulová",J229,0)</f>
        <v>0</v>
      </c>
      <c r="BJ229" s="14" t="s">
        <v>92</v>
      </c>
      <c r="BK229" s="146">
        <f>ROUND(I229*H229,2)</f>
        <v>0</v>
      </c>
      <c r="BL229" s="14" t="s">
        <v>184</v>
      </c>
      <c r="BM229" s="145" t="s">
        <v>406</v>
      </c>
    </row>
    <row r="230" spans="2:65" s="1" customFormat="1" ht="11.25">
      <c r="B230" s="29"/>
      <c r="D230" s="147" t="s">
        <v>141</v>
      </c>
      <c r="F230" s="148" t="s">
        <v>405</v>
      </c>
      <c r="I230" s="149"/>
      <c r="L230" s="29"/>
      <c r="M230" s="150"/>
      <c r="T230" s="53"/>
      <c r="AT230" s="14" t="s">
        <v>141</v>
      </c>
      <c r="AU230" s="14" t="s">
        <v>92</v>
      </c>
    </row>
    <row r="231" spans="2:65" s="1" customFormat="1" ht="16.5" customHeight="1">
      <c r="B231" s="133"/>
      <c r="C231" s="154" t="s">
        <v>407</v>
      </c>
      <c r="D231" s="154" t="s">
        <v>187</v>
      </c>
      <c r="E231" s="155" t="s">
        <v>408</v>
      </c>
      <c r="F231" s="156" t="s">
        <v>409</v>
      </c>
      <c r="G231" s="157" t="s">
        <v>201</v>
      </c>
      <c r="H231" s="158">
        <v>1</v>
      </c>
      <c r="I231" s="159"/>
      <c r="J231" s="160">
        <f>ROUND(I231*H231,2)</f>
        <v>0</v>
      </c>
      <c r="K231" s="156" t="s">
        <v>1</v>
      </c>
      <c r="L231" s="161"/>
      <c r="M231" s="162" t="s">
        <v>1</v>
      </c>
      <c r="N231" s="163" t="s">
        <v>47</v>
      </c>
      <c r="P231" s="143">
        <f>O231*H231</f>
        <v>0</v>
      </c>
      <c r="Q231" s="143">
        <v>0</v>
      </c>
      <c r="R231" s="143">
        <f>Q231*H231</f>
        <v>0</v>
      </c>
      <c r="S231" s="143">
        <v>0</v>
      </c>
      <c r="T231" s="144">
        <f>S231*H231</f>
        <v>0</v>
      </c>
      <c r="AR231" s="145" t="s">
        <v>190</v>
      </c>
      <c r="AT231" s="145" t="s">
        <v>187</v>
      </c>
      <c r="AU231" s="145" t="s">
        <v>92</v>
      </c>
      <c r="AY231" s="14" t="s">
        <v>133</v>
      </c>
      <c r="BE231" s="146">
        <f>IF(N231="základní",J231,0)</f>
        <v>0</v>
      </c>
      <c r="BF231" s="146">
        <f>IF(N231="snížená",J231,0)</f>
        <v>0</v>
      </c>
      <c r="BG231" s="146">
        <f>IF(N231="zákl. přenesená",J231,0)</f>
        <v>0</v>
      </c>
      <c r="BH231" s="146">
        <f>IF(N231="sníž. přenesená",J231,0)</f>
        <v>0</v>
      </c>
      <c r="BI231" s="146">
        <f>IF(N231="nulová",J231,0)</f>
        <v>0</v>
      </c>
      <c r="BJ231" s="14" t="s">
        <v>92</v>
      </c>
      <c r="BK231" s="146">
        <f>ROUND(I231*H231,2)</f>
        <v>0</v>
      </c>
      <c r="BL231" s="14" t="s">
        <v>184</v>
      </c>
      <c r="BM231" s="145" t="s">
        <v>410</v>
      </c>
    </row>
    <row r="232" spans="2:65" s="1" customFormat="1" ht="11.25">
      <c r="B232" s="29"/>
      <c r="D232" s="147" t="s">
        <v>141</v>
      </c>
      <c r="F232" s="148" t="s">
        <v>409</v>
      </c>
      <c r="I232" s="149"/>
      <c r="L232" s="29"/>
      <c r="M232" s="150"/>
      <c r="T232" s="53"/>
      <c r="AT232" s="14" t="s">
        <v>141</v>
      </c>
      <c r="AU232" s="14" t="s">
        <v>92</v>
      </c>
    </row>
    <row r="233" spans="2:65" s="11" customFormat="1" ht="22.9" customHeight="1">
      <c r="B233" s="121"/>
      <c r="D233" s="122" t="s">
        <v>80</v>
      </c>
      <c r="E233" s="131" t="s">
        <v>411</v>
      </c>
      <c r="F233" s="131" t="s">
        <v>412</v>
      </c>
      <c r="I233" s="124"/>
      <c r="J233" s="132">
        <f>BK233</f>
        <v>0</v>
      </c>
      <c r="L233" s="121"/>
      <c r="M233" s="126"/>
      <c r="P233" s="127">
        <f>SUM(P234:P237)</f>
        <v>0</v>
      </c>
      <c r="R233" s="127">
        <f>SUM(R234:R237)</f>
        <v>0</v>
      </c>
      <c r="T233" s="128">
        <f>SUM(T234:T237)</f>
        <v>0</v>
      </c>
      <c r="AR233" s="122" t="s">
        <v>92</v>
      </c>
      <c r="AT233" s="129" t="s">
        <v>80</v>
      </c>
      <c r="AU233" s="129" t="s">
        <v>88</v>
      </c>
      <c r="AY233" s="122" t="s">
        <v>133</v>
      </c>
      <c r="BK233" s="130">
        <f>SUM(BK234:BK237)</f>
        <v>0</v>
      </c>
    </row>
    <row r="234" spans="2:65" s="1" customFormat="1" ht="16.5" customHeight="1">
      <c r="B234" s="133"/>
      <c r="C234" s="134" t="s">
        <v>413</v>
      </c>
      <c r="D234" s="134" t="s">
        <v>136</v>
      </c>
      <c r="E234" s="135" t="s">
        <v>414</v>
      </c>
      <c r="F234" s="136" t="s">
        <v>415</v>
      </c>
      <c r="G234" s="137" t="s">
        <v>201</v>
      </c>
      <c r="H234" s="138">
        <v>3</v>
      </c>
      <c r="I234" s="139"/>
      <c r="J234" s="140">
        <f>ROUND(I234*H234,2)</f>
        <v>0</v>
      </c>
      <c r="K234" s="136" t="s">
        <v>1</v>
      </c>
      <c r="L234" s="29"/>
      <c r="M234" s="141" t="s">
        <v>1</v>
      </c>
      <c r="N234" s="142" t="s">
        <v>47</v>
      </c>
      <c r="P234" s="143">
        <f>O234*H234</f>
        <v>0</v>
      </c>
      <c r="Q234" s="143">
        <v>0</v>
      </c>
      <c r="R234" s="143">
        <f>Q234*H234</f>
        <v>0</v>
      </c>
      <c r="S234" s="143">
        <v>0</v>
      </c>
      <c r="T234" s="144">
        <f>S234*H234</f>
        <v>0</v>
      </c>
      <c r="AR234" s="145" t="s">
        <v>184</v>
      </c>
      <c r="AT234" s="145" t="s">
        <v>136</v>
      </c>
      <c r="AU234" s="145" t="s">
        <v>92</v>
      </c>
      <c r="AY234" s="14" t="s">
        <v>133</v>
      </c>
      <c r="BE234" s="146">
        <f>IF(N234="základní",J234,0)</f>
        <v>0</v>
      </c>
      <c r="BF234" s="146">
        <f>IF(N234="snížená",J234,0)</f>
        <v>0</v>
      </c>
      <c r="BG234" s="146">
        <f>IF(N234="zákl. přenesená",J234,0)</f>
        <v>0</v>
      </c>
      <c r="BH234" s="146">
        <f>IF(N234="sníž. přenesená",J234,0)</f>
        <v>0</v>
      </c>
      <c r="BI234" s="146">
        <f>IF(N234="nulová",J234,0)</f>
        <v>0</v>
      </c>
      <c r="BJ234" s="14" t="s">
        <v>92</v>
      </c>
      <c r="BK234" s="146">
        <f>ROUND(I234*H234,2)</f>
        <v>0</v>
      </c>
      <c r="BL234" s="14" t="s">
        <v>184</v>
      </c>
      <c r="BM234" s="145" t="s">
        <v>416</v>
      </c>
    </row>
    <row r="235" spans="2:65" s="1" customFormat="1" ht="11.25">
      <c r="B235" s="29"/>
      <c r="D235" s="147" t="s">
        <v>141</v>
      </c>
      <c r="F235" s="148" t="s">
        <v>415</v>
      </c>
      <c r="I235" s="149"/>
      <c r="L235" s="29"/>
      <c r="M235" s="150"/>
      <c r="T235" s="53"/>
      <c r="AT235" s="14" t="s">
        <v>141</v>
      </c>
      <c r="AU235" s="14" t="s">
        <v>92</v>
      </c>
    </row>
    <row r="236" spans="2:65" s="1" customFormat="1" ht="24.2" customHeight="1">
      <c r="B236" s="133"/>
      <c r="C236" s="154" t="s">
        <v>417</v>
      </c>
      <c r="D236" s="154" t="s">
        <v>187</v>
      </c>
      <c r="E236" s="155" t="s">
        <v>418</v>
      </c>
      <c r="F236" s="156" t="s">
        <v>419</v>
      </c>
      <c r="G236" s="157" t="s">
        <v>206</v>
      </c>
      <c r="H236" s="158">
        <v>3</v>
      </c>
      <c r="I236" s="159"/>
      <c r="J236" s="160">
        <f>ROUND(I236*H236,2)</f>
        <v>0</v>
      </c>
      <c r="K236" s="156" t="s">
        <v>1</v>
      </c>
      <c r="L236" s="161"/>
      <c r="M236" s="162" t="s">
        <v>1</v>
      </c>
      <c r="N236" s="163" t="s">
        <v>47</v>
      </c>
      <c r="P236" s="143">
        <f>O236*H236</f>
        <v>0</v>
      </c>
      <c r="Q236" s="143">
        <v>0</v>
      </c>
      <c r="R236" s="143">
        <f>Q236*H236</f>
        <v>0</v>
      </c>
      <c r="S236" s="143">
        <v>0</v>
      </c>
      <c r="T236" s="144">
        <f>S236*H236</f>
        <v>0</v>
      </c>
      <c r="AR236" s="145" t="s">
        <v>190</v>
      </c>
      <c r="AT236" s="145" t="s">
        <v>187</v>
      </c>
      <c r="AU236" s="145" t="s">
        <v>92</v>
      </c>
      <c r="AY236" s="14" t="s">
        <v>133</v>
      </c>
      <c r="BE236" s="146">
        <f>IF(N236="základní",J236,0)</f>
        <v>0</v>
      </c>
      <c r="BF236" s="146">
        <f>IF(N236="snížená",J236,0)</f>
        <v>0</v>
      </c>
      <c r="BG236" s="146">
        <f>IF(N236="zákl. přenesená",J236,0)</f>
        <v>0</v>
      </c>
      <c r="BH236" s="146">
        <f>IF(N236="sníž. přenesená",J236,0)</f>
        <v>0</v>
      </c>
      <c r="BI236" s="146">
        <f>IF(N236="nulová",J236,0)</f>
        <v>0</v>
      </c>
      <c r="BJ236" s="14" t="s">
        <v>92</v>
      </c>
      <c r="BK236" s="146">
        <f>ROUND(I236*H236,2)</f>
        <v>0</v>
      </c>
      <c r="BL236" s="14" t="s">
        <v>184</v>
      </c>
      <c r="BM236" s="145" t="s">
        <v>420</v>
      </c>
    </row>
    <row r="237" spans="2:65" s="1" customFormat="1" ht="29.25">
      <c r="B237" s="29"/>
      <c r="D237" s="147" t="s">
        <v>141</v>
      </c>
      <c r="F237" s="148" t="s">
        <v>421</v>
      </c>
      <c r="I237" s="149"/>
      <c r="L237" s="29"/>
      <c r="M237" s="150"/>
      <c r="T237" s="53"/>
      <c r="AT237" s="14" t="s">
        <v>141</v>
      </c>
      <c r="AU237" s="14" t="s">
        <v>92</v>
      </c>
    </row>
    <row r="238" spans="2:65" s="11" customFormat="1" ht="22.9" customHeight="1">
      <c r="B238" s="121"/>
      <c r="D238" s="122" t="s">
        <v>80</v>
      </c>
      <c r="E238" s="131" t="s">
        <v>422</v>
      </c>
      <c r="F238" s="131" t="s">
        <v>423</v>
      </c>
      <c r="I238" s="124"/>
      <c r="J238" s="132">
        <f>BK238</f>
        <v>0</v>
      </c>
      <c r="L238" s="121"/>
      <c r="M238" s="126"/>
      <c r="P238" s="127">
        <f>SUM(P239:P240)</f>
        <v>0</v>
      </c>
      <c r="R238" s="127">
        <f>SUM(R239:R240)</f>
        <v>1.8000000000000002E-3</v>
      </c>
      <c r="T238" s="128">
        <f>SUM(T239:T240)</f>
        <v>0</v>
      </c>
      <c r="AR238" s="122" t="s">
        <v>92</v>
      </c>
      <c r="AT238" s="129" t="s">
        <v>80</v>
      </c>
      <c r="AU238" s="129" t="s">
        <v>88</v>
      </c>
      <c r="AY238" s="122" t="s">
        <v>133</v>
      </c>
      <c r="BK238" s="130">
        <f>SUM(BK239:BK240)</f>
        <v>0</v>
      </c>
    </row>
    <row r="239" spans="2:65" s="1" customFormat="1" ht="24.2" customHeight="1">
      <c r="B239" s="133"/>
      <c r="C239" s="134" t="s">
        <v>424</v>
      </c>
      <c r="D239" s="134" t="s">
        <v>136</v>
      </c>
      <c r="E239" s="135" t="s">
        <v>425</v>
      </c>
      <c r="F239" s="136" t="s">
        <v>426</v>
      </c>
      <c r="G239" s="137" t="s">
        <v>182</v>
      </c>
      <c r="H239" s="138">
        <v>20</v>
      </c>
      <c r="I239" s="139"/>
      <c r="J239" s="140">
        <f>ROUND(I239*H239,2)</f>
        <v>0</v>
      </c>
      <c r="K239" s="136" t="s">
        <v>183</v>
      </c>
      <c r="L239" s="29"/>
      <c r="M239" s="141" t="s">
        <v>1</v>
      </c>
      <c r="N239" s="142" t="s">
        <v>47</v>
      </c>
      <c r="P239" s="143">
        <f>O239*H239</f>
        <v>0</v>
      </c>
      <c r="Q239" s="143">
        <v>9.0000000000000006E-5</v>
      </c>
      <c r="R239" s="143">
        <f>Q239*H239</f>
        <v>1.8000000000000002E-3</v>
      </c>
      <c r="S239" s="143">
        <v>0</v>
      </c>
      <c r="T239" s="144">
        <f>S239*H239</f>
        <v>0</v>
      </c>
      <c r="AR239" s="145" t="s">
        <v>184</v>
      </c>
      <c r="AT239" s="145" t="s">
        <v>136</v>
      </c>
      <c r="AU239" s="145" t="s">
        <v>92</v>
      </c>
      <c r="AY239" s="14" t="s">
        <v>133</v>
      </c>
      <c r="BE239" s="146">
        <f>IF(N239="základní",J239,0)</f>
        <v>0</v>
      </c>
      <c r="BF239" s="146">
        <f>IF(N239="snížená",J239,0)</f>
        <v>0</v>
      </c>
      <c r="BG239" s="146">
        <f>IF(N239="zákl. přenesená",J239,0)</f>
        <v>0</v>
      </c>
      <c r="BH239" s="146">
        <f>IF(N239="sníž. přenesená",J239,0)</f>
        <v>0</v>
      </c>
      <c r="BI239" s="146">
        <f>IF(N239="nulová",J239,0)</f>
        <v>0</v>
      </c>
      <c r="BJ239" s="14" t="s">
        <v>92</v>
      </c>
      <c r="BK239" s="146">
        <f>ROUND(I239*H239,2)</f>
        <v>0</v>
      </c>
      <c r="BL239" s="14" t="s">
        <v>184</v>
      </c>
      <c r="BM239" s="145" t="s">
        <v>427</v>
      </c>
    </row>
    <row r="240" spans="2:65" s="1" customFormat="1" ht="19.5">
      <c r="B240" s="29"/>
      <c r="D240" s="147" t="s">
        <v>141</v>
      </c>
      <c r="F240" s="148" t="s">
        <v>428</v>
      </c>
      <c r="I240" s="149"/>
      <c r="L240" s="29"/>
      <c r="M240" s="151"/>
      <c r="N240" s="152"/>
      <c r="O240" s="152"/>
      <c r="P240" s="152"/>
      <c r="Q240" s="152"/>
      <c r="R240" s="152"/>
      <c r="S240" s="152"/>
      <c r="T240" s="153"/>
      <c r="AT240" s="14" t="s">
        <v>141</v>
      </c>
      <c r="AU240" s="14" t="s">
        <v>92</v>
      </c>
    </row>
    <row r="241" spans="2:12" s="1" customFormat="1" ht="6.95" customHeight="1">
      <c r="B241" s="41"/>
      <c r="C241" s="42"/>
      <c r="D241" s="42"/>
      <c r="E241" s="42"/>
      <c r="F241" s="42"/>
      <c r="G241" s="42"/>
      <c r="H241" s="42"/>
      <c r="I241" s="42"/>
      <c r="J241" s="42"/>
      <c r="K241" s="42"/>
      <c r="L241" s="29"/>
    </row>
  </sheetData>
  <autoFilter ref="C131:K240" xr:uid="{00000000-0009-0000-0000-000002000000}"/>
  <mergeCells count="12">
    <mergeCell ref="E124:H124"/>
    <mergeCell ref="L2:V2"/>
    <mergeCell ref="E85:H85"/>
    <mergeCell ref="E87:H87"/>
    <mergeCell ref="E89:H89"/>
    <mergeCell ref="E120:H120"/>
    <mergeCell ref="E122:H122"/>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BM210"/>
  <sheetViews>
    <sheetView showGridLines="0" tabSelected="1" workbookViewId="0">
      <selection activeCell="E23" sqref="E23"/>
    </sheetView>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3" t="s">
        <v>5</v>
      </c>
      <c r="M2" s="198"/>
      <c r="N2" s="198"/>
      <c r="O2" s="198"/>
      <c r="P2" s="198"/>
      <c r="Q2" s="198"/>
      <c r="R2" s="198"/>
      <c r="S2" s="198"/>
      <c r="T2" s="198"/>
      <c r="U2" s="198"/>
      <c r="V2" s="198"/>
      <c r="AT2" s="14" t="s">
        <v>103</v>
      </c>
    </row>
    <row r="3" spans="2:46" ht="6.95" customHeight="1">
      <c r="B3" s="15"/>
      <c r="C3" s="16"/>
      <c r="D3" s="16"/>
      <c r="E3" s="16"/>
      <c r="F3" s="16"/>
      <c r="G3" s="16"/>
      <c r="H3" s="16"/>
      <c r="I3" s="16"/>
      <c r="J3" s="16"/>
      <c r="K3" s="16"/>
      <c r="L3" s="17"/>
      <c r="AT3" s="14" t="s">
        <v>88</v>
      </c>
    </row>
    <row r="4" spans="2:46" ht="24.95" customHeight="1">
      <c r="B4" s="17"/>
      <c r="D4" s="18" t="s">
        <v>105</v>
      </c>
      <c r="L4" s="17"/>
      <c r="M4" s="90" t="s">
        <v>10</v>
      </c>
      <c r="AT4" s="14" t="s">
        <v>3</v>
      </c>
    </row>
    <row r="5" spans="2:46" ht="6.95" customHeight="1">
      <c r="B5" s="17"/>
      <c r="L5" s="17"/>
    </row>
    <row r="6" spans="2:46" ht="12" customHeight="1">
      <c r="B6" s="17"/>
      <c r="D6" s="24" t="s">
        <v>16</v>
      </c>
      <c r="L6" s="17"/>
    </row>
    <row r="7" spans="2:46" ht="26.25" customHeight="1">
      <c r="B7" s="17"/>
      <c r="E7" s="214" t="str">
        <f>'Rekapitulace stavby'!K6</f>
        <v>Havárie plynové kotelny, Domov Černovice - Lidmaň, Technický návrh výměny plynového kotle</v>
      </c>
      <c r="F7" s="215"/>
      <c r="G7" s="215"/>
      <c r="H7" s="215"/>
      <c r="L7" s="17"/>
    </row>
    <row r="8" spans="2:46" ht="12" customHeight="1">
      <c r="B8" s="17"/>
      <c r="D8" s="24" t="s">
        <v>106</v>
      </c>
      <c r="L8" s="17"/>
    </row>
    <row r="9" spans="2:46" s="1" customFormat="1" ht="16.5" customHeight="1">
      <c r="B9" s="29"/>
      <c r="E9" s="214" t="s">
        <v>161</v>
      </c>
      <c r="F9" s="216"/>
      <c r="G9" s="216"/>
      <c r="H9" s="216"/>
      <c r="L9" s="29"/>
    </row>
    <row r="10" spans="2:46" s="1" customFormat="1" ht="12" customHeight="1">
      <c r="B10" s="29"/>
      <c r="D10" s="24" t="s">
        <v>108</v>
      </c>
      <c r="L10" s="29"/>
    </row>
    <row r="11" spans="2:46" s="1" customFormat="1" ht="16.5" customHeight="1">
      <c r="B11" s="29"/>
      <c r="E11" s="171" t="s">
        <v>429</v>
      </c>
      <c r="F11" s="216"/>
      <c r="G11" s="216"/>
      <c r="H11" s="216"/>
      <c r="L11" s="29"/>
    </row>
    <row r="12" spans="2:46" s="1" customFormat="1" ht="11.25">
      <c r="B12" s="29"/>
      <c r="L12" s="29"/>
    </row>
    <row r="13" spans="2:46" s="1" customFormat="1" ht="12" customHeight="1">
      <c r="B13" s="29"/>
      <c r="D13" s="24" t="s">
        <v>18</v>
      </c>
      <c r="F13" s="22" t="s">
        <v>104</v>
      </c>
      <c r="I13" s="24" t="s">
        <v>20</v>
      </c>
      <c r="J13" s="22" t="s">
        <v>1</v>
      </c>
      <c r="L13" s="29"/>
    </row>
    <row r="14" spans="2:46" s="1" customFormat="1" ht="12" customHeight="1">
      <c r="B14" s="29"/>
      <c r="D14" s="24" t="s">
        <v>21</v>
      </c>
      <c r="F14" s="22" t="s">
        <v>22</v>
      </c>
      <c r="I14" s="24" t="s">
        <v>23</v>
      </c>
      <c r="J14" s="49" t="str">
        <f>'Rekapitulace stavby'!AN8</f>
        <v>28. 7. 2023</v>
      </c>
      <c r="L14" s="29"/>
    </row>
    <row r="15" spans="2:46" s="1" customFormat="1" ht="10.9" customHeight="1">
      <c r="B15" s="29"/>
      <c r="L15" s="29"/>
    </row>
    <row r="16" spans="2:46" s="1" customFormat="1" ht="12" customHeight="1">
      <c r="B16" s="29"/>
      <c r="D16" s="24" t="s">
        <v>25</v>
      </c>
      <c r="I16" s="24" t="s">
        <v>26</v>
      </c>
      <c r="J16" s="22" t="s">
        <v>27</v>
      </c>
      <c r="L16" s="29"/>
    </row>
    <row r="17" spans="2:12" s="1" customFormat="1" ht="18" customHeight="1">
      <c r="B17" s="29"/>
      <c r="E17" s="22" t="s">
        <v>28</v>
      </c>
      <c r="I17" s="24" t="s">
        <v>29</v>
      </c>
      <c r="J17" s="22" t="s">
        <v>30</v>
      </c>
      <c r="L17" s="29"/>
    </row>
    <row r="18" spans="2:12" s="1" customFormat="1" ht="6.95" customHeight="1">
      <c r="B18" s="29"/>
      <c r="L18" s="29"/>
    </row>
    <row r="19" spans="2:12" s="1" customFormat="1" ht="12" customHeight="1">
      <c r="B19" s="29"/>
      <c r="D19" s="24" t="s">
        <v>31</v>
      </c>
      <c r="I19" s="24" t="s">
        <v>26</v>
      </c>
      <c r="J19" s="25" t="str">
        <f>'Rekapitulace stavby'!AN13</f>
        <v>Vyplň údaj</v>
      </c>
      <c r="L19" s="29"/>
    </row>
    <row r="20" spans="2:12" s="1" customFormat="1" ht="18" customHeight="1">
      <c r="B20" s="29"/>
      <c r="E20" s="217" t="str">
        <f>'Rekapitulace stavby'!E14</f>
        <v>Vyplň údaj</v>
      </c>
      <c r="F20" s="197"/>
      <c r="G20" s="197"/>
      <c r="H20" s="197"/>
      <c r="I20" s="24" t="s">
        <v>29</v>
      </c>
      <c r="J20" s="25" t="str">
        <f>'Rekapitulace stavby'!AN14</f>
        <v>Vyplň údaj</v>
      </c>
      <c r="L20" s="29"/>
    </row>
    <row r="21" spans="2:12" s="1" customFormat="1" ht="6.95" customHeight="1">
      <c r="B21" s="29"/>
      <c r="L21" s="29"/>
    </row>
    <row r="22" spans="2:12" s="1" customFormat="1" ht="12" customHeight="1">
      <c r="B22" s="29"/>
      <c r="D22" s="24" t="s">
        <v>33</v>
      </c>
      <c r="I22" s="24" t="s">
        <v>26</v>
      </c>
      <c r="J22" s="22" t="s">
        <v>34</v>
      </c>
      <c r="L22" s="29"/>
    </row>
    <row r="23" spans="2:12" s="1" customFormat="1" ht="18" customHeight="1">
      <c r="B23" s="29"/>
      <c r="E23" s="22"/>
      <c r="I23" s="24" t="s">
        <v>29</v>
      </c>
      <c r="J23" s="22" t="s">
        <v>35</v>
      </c>
      <c r="L23" s="29"/>
    </row>
    <row r="24" spans="2:12" s="1" customFormat="1" ht="6.95" customHeight="1">
      <c r="B24" s="29"/>
      <c r="L24" s="29"/>
    </row>
    <row r="25" spans="2:12" s="1" customFormat="1" ht="12" customHeight="1">
      <c r="B25" s="29"/>
      <c r="D25" s="24" t="s">
        <v>37</v>
      </c>
      <c r="I25" s="24" t="s">
        <v>26</v>
      </c>
      <c r="J25" s="22" t="str">
        <f>IF('Rekapitulace stavby'!AN19="","",'Rekapitulace stavby'!AN19)</f>
        <v/>
      </c>
      <c r="L25" s="29"/>
    </row>
    <row r="26" spans="2:12" s="1" customFormat="1" ht="18" customHeight="1">
      <c r="B26" s="29"/>
      <c r="E26" s="22" t="str">
        <f>IF('Rekapitulace stavby'!E20="","",'Rekapitulace stavby'!E20)</f>
        <v xml:space="preserve"> </v>
      </c>
      <c r="I26" s="24" t="s">
        <v>29</v>
      </c>
      <c r="J26" s="22" t="str">
        <f>IF('Rekapitulace stavby'!AN20="","",'Rekapitulace stavby'!AN20)</f>
        <v/>
      </c>
      <c r="L26" s="29"/>
    </row>
    <row r="27" spans="2:12" s="1" customFormat="1" ht="6.95" customHeight="1">
      <c r="B27" s="29"/>
      <c r="L27" s="29"/>
    </row>
    <row r="28" spans="2:12" s="1" customFormat="1" ht="12" customHeight="1">
      <c r="B28" s="29"/>
      <c r="D28" s="24" t="s">
        <v>39</v>
      </c>
      <c r="L28" s="29"/>
    </row>
    <row r="29" spans="2:12" s="7" customFormat="1" ht="274.5" customHeight="1">
      <c r="B29" s="91"/>
      <c r="E29" s="202" t="s">
        <v>430</v>
      </c>
      <c r="F29" s="202"/>
      <c r="G29" s="202"/>
      <c r="H29" s="202"/>
      <c r="L29" s="91"/>
    </row>
    <row r="30" spans="2:12" s="1" customFormat="1" ht="6.95" customHeight="1">
      <c r="B30" s="29"/>
      <c r="L30" s="29"/>
    </row>
    <row r="31" spans="2:12" s="1" customFormat="1" ht="6.95" customHeight="1">
      <c r="B31" s="29"/>
      <c r="D31" s="50"/>
      <c r="E31" s="50"/>
      <c r="F31" s="50"/>
      <c r="G31" s="50"/>
      <c r="H31" s="50"/>
      <c r="I31" s="50"/>
      <c r="J31" s="50"/>
      <c r="K31" s="50"/>
      <c r="L31" s="29"/>
    </row>
    <row r="32" spans="2:12" s="1" customFormat="1" ht="25.35" customHeight="1">
      <c r="B32" s="29"/>
      <c r="D32" s="92" t="s">
        <v>41</v>
      </c>
      <c r="J32" s="63">
        <f>ROUND(J126, 2)</f>
        <v>0</v>
      </c>
      <c r="L32" s="29"/>
    </row>
    <row r="33" spans="2:12" s="1" customFormat="1" ht="6.95" customHeight="1">
      <c r="B33" s="29"/>
      <c r="D33" s="50"/>
      <c r="E33" s="50"/>
      <c r="F33" s="50"/>
      <c r="G33" s="50"/>
      <c r="H33" s="50"/>
      <c r="I33" s="50"/>
      <c r="J33" s="50"/>
      <c r="K33" s="50"/>
      <c r="L33" s="29"/>
    </row>
    <row r="34" spans="2:12" s="1" customFormat="1" ht="14.45" customHeight="1">
      <c r="B34" s="29"/>
      <c r="F34" s="32" t="s">
        <v>43</v>
      </c>
      <c r="I34" s="32" t="s">
        <v>42</v>
      </c>
      <c r="J34" s="32" t="s">
        <v>44</v>
      </c>
      <c r="L34" s="29"/>
    </row>
    <row r="35" spans="2:12" s="1" customFormat="1" ht="14.45" customHeight="1">
      <c r="B35" s="29"/>
      <c r="D35" s="52" t="s">
        <v>45</v>
      </c>
      <c r="E35" s="24" t="s">
        <v>46</v>
      </c>
      <c r="F35" s="83">
        <f>ROUND((SUM(BE126:BE209)),  2)</f>
        <v>0</v>
      </c>
      <c r="I35" s="93">
        <v>0.21</v>
      </c>
      <c r="J35" s="83">
        <f>ROUND(((SUM(BE126:BE209))*I35),  2)</f>
        <v>0</v>
      </c>
      <c r="L35" s="29"/>
    </row>
    <row r="36" spans="2:12" s="1" customFormat="1" ht="14.45" customHeight="1">
      <c r="B36" s="29"/>
      <c r="E36" s="24" t="s">
        <v>47</v>
      </c>
      <c r="F36" s="83">
        <f>ROUND((SUM(BF126:BF209)),  2)</f>
        <v>0</v>
      </c>
      <c r="I36" s="93">
        <v>0.15</v>
      </c>
      <c r="J36" s="83">
        <f>ROUND(((SUM(BF126:BF209))*I36),  2)</f>
        <v>0</v>
      </c>
      <c r="L36" s="29"/>
    </row>
    <row r="37" spans="2:12" s="1" customFormat="1" ht="14.45" hidden="1" customHeight="1">
      <c r="B37" s="29"/>
      <c r="E37" s="24" t="s">
        <v>48</v>
      </c>
      <c r="F37" s="83">
        <f>ROUND((SUM(BG126:BG209)),  2)</f>
        <v>0</v>
      </c>
      <c r="I37" s="93">
        <v>0.21</v>
      </c>
      <c r="J37" s="83">
        <f>0</f>
        <v>0</v>
      </c>
      <c r="L37" s="29"/>
    </row>
    <row r="38" spans="2:12" s="1" customFormat="1" ht="14.45" hidden="1" customHeight="1">
      <c r="B38" s="29"/>
      <c r="E38" s="24" t="s">
        <v>49</v>
      </c>
      <c r="F38" s="83">
        <f>ROUND((SUM(BH126:BH209)),  2)</f>
        <v>0</v>
      </c>
      <c r="I38" s="93">
        <v>0.15</v>
      </c>
      <c r="J38" s="83">
        <f>0</f>
        <v>0</v>
      </c>
      <c r="L38" s="29"/>
    </row>
    <row r="39" spans="2:12" s="1" customFormat="1" ht="14.45" hidden="1" customHeight="1">
      <c r="B39" s="29"/>
      <c r="E39" s="24" t="s">
        <v>50</v>
      </c>
      <c r="F39" s="83">
        <f>ROUND((SUM(BI126:BI209)),  2)</f>
        <v>0</v>
      </c>
      <c r="I39" s="93">
        <v>0</v>
      </c>
      <c r="J39" s="83">
        <f>0</f>
        <v>0</v>
      </c>
      <c r="L39" s="29"/>
    </row>
    <row r="40" spans="2:12" s="1" customFormat="1" ht="6.95" customHeight="1">
      <c r="B40" s="29"/>
      <c r="L40" s="29"/>
    </row>
    <row r="41" spans="2:12" s="1" customFormat="1" ht="25.35" customHeight="1">
      <c r="B41" s="29"/>
      <c r="C41" s="94"/>
      <c r="D41" s="95" t="s">
        <v>51</v>
      </c>
      <c r="E41" s="54"/>
      <c r="F41" s="54"/>
      <c r="G41" s="96" t="s">
        <v>52</v>
      </c>
      <c r="H41" s="97" t="s">
        <v>53</v>
      </c>
      <c r="I41" s="54"/>
      <c r="J41" s="98">
        <f>SUM(J32:J39)</f>
        <v>0</v>
      </c>
      <c r="K41" s="99"/>
      <c r="L41" s="29"/>
    </row>
    <row r="42" spans="2:12" s="1" customFormat="1" ht="14.45" customHeight="1">
      <c r="B42" s="29"/>
      <c r="L42" s="29"/>
    </row>
    <row r="43" spans="2:12" ht="14.45" customHeight="1">
      <c r="B43" s="17"/>
      <c r="L43" s="17"/>
    </row>
    <row r="44" spans="2:12" ht="14.45" customHeight="1">
      <c r="B44" s="17"/>
      <c r="L44" s="17"/>
    </row>
    <row r="45" spans="2:12" ht="14.45" customHeight="1">
      <c r="B45" s="17"/>
      <c r="L45" s="17"/>
    </row>
    <row r="46" spans="2:12" ht="14.45" customHeight="1">
      <c r="B46" s="17"/>
      <c r="L46" s="17"/>
    </row>
    <row r="47" spans="2:12" ht="14.45" customHeight="1">
      <c r="B47" s="17"/>
      <c r="L47" s="17"/>
    </row>
    <row r="48" spans="2:12" ht="14.45" customHeight="1">
      <c r="B48" s="17"/>
      <c r="L48" s="17"/>
    </row>
    <row r="49" spans="2:12" ht="14.45" customHeight="1">
      <c r="B49" s="17"/>
      <c r="L49" s="17"/>
    </row>
    <row r="50" spans="2:12" s="1" customFormat="1" ht="14.45" customHeight="1">
      <c r="B50" s="29"/>
      <c r="D50" s="38" t="s">
        <v>54</v>
      </c>
      <c r="E50" s="39"/>
      <c r="F50" s="39"/>
      <c r="G50" s="38" t="s">
        <v>55</v>
      </c>
      <c r="H50" s="39"/>
      <c r="I50" s="39"/>
      <c r="J50" s="39"/>
      <c r="K50" s="39"/>
      <c r="L50" s="29"/>
    </row>
    <row r="51" spans="2:12" ht="11.25">
      <c r="B51" s="17"/>
      <c r="L51" s="17"/>
    </row>
    <row r="52" spans="2:12" ht="11.25">
      <c r="B52" s="17"/>
      <c r="L52" s="17"/>
    </row>
    <row r="53" spans="2:12" ht="11.25">
      <c r="B53" s="17"/>
      <c r="L53" s="17"/>
    </row>
    <row r="54" spans="2:12" ht="11.25">
      <c r="B54" s="17"/>
      <c r="L54" s="17"/>
    </row>
    <row r="55" spans="2:12" ht="11.25">
      <c r="B55" s="17"/>
      <c r="L55" s="17"/>
    </row>
    <row r="56" spans="2:12" ht="11.25">
      <c r="B56" s="17"/>
      <c r="L56" s="17"/>
    </row>
    <row r="57" spans="2:12" ht="11.25">
      <c r="B57" s="17"/>
      <c r="L57" s="17"/>
    </row>
    <row r="58" spans="2:12" ht="11.25">
      <c r="B58" s="17"/>
      <c r="L58" s="17"/>
    </row>
    <row r="59" spans="2:12" ht="11.25">
      <c r="B59" s="17"/>
      <c r="L59" s="17"/>
    </row>
    <row r="60" spans="2:12" ht="11.25">
      <c r="B60" s="17"/>
      <c r="L60" s="17"/>
    </row>
    <row r="61" spans="2:12" s="1" customFormat="1" ht="12.75">
      <c r="B61" s="29"/>
      <c r="D61" s="40" t="s">
        <v>56</v>
      </c>
      <c r="E61" s="31"/>
      <c r="F61" s="100" t="s">
        <v>57</v>
      </c>
      <c r="G61" s="40" t="s">
        <v>56</v>
      </c>
      <c r="H61" s="31"/>
      <c r="I61" s="31"/>
      <c r="J61" s="101" t="s">
        <v>57</v>
      </c>
      <c r="K61" s="31"/>
      <c r="L61" s="29"/>
    </row>
    <row r="62" spans="2:12" ht="11.25">
      <c r="B62" s="17"/>
      <c r="L62" s="17"/>
    </row>
    <row r="63" spans="2:12" ht="11.25">
      <c r="B63" s="17"/>
      <c r="L63" s="17"/>
    </row>
    <row r="64" spans="2:12" ht="11.25">
      <c r="B64" s="17"/>
      <c r="L64" s="17"/>
    </row>
    <row r="65" spans="2:12" s="1" customFormat="1" ht="12.75">
      <c r="B65" s="29"/>
      <c r="D65" s="38" t="s">
        <v>58</v>
      </c>
      <c r="E65" s="39"/>
      <c r="F65" s="39"/>
      <c r="G65" s="38" t="s">
        <v>59</v>
      </c>
      <c r="H65" s="39"/>
      <c r="I65" s="39"/>
      <c r="J65" s="39"/>
      <c r="K65" s="39"/>
      <c r="L65" s="29"/>
    </row>
    <row r="66" spans="2:12" ht="11.25">
      <c r="B66" s="17"/>
      <c r="L66" s="17"/>
    </row>
    <row r="67" spans="2:12" ht="11.25">
      <c r="B67" s="17"/>
      <c r="L67" s="17"/>
    </row>
    <row r="68" spans="2:12" ht="11.25">
      <c r="B68" s="17"/>
      <c r="L68" s="17"/>
    </row>
    <row r="69" spans="2:12" ht="11.25">
      <c r="B69" s="17"/>
      <c r="L69" s="17"/>
    </row>
    <row r="70" spans="2:12" ht="11.25">
      <c r="B70" s="17"/>
      <c r="L70" s="17"/>
    </row>
    <row r="71" spans="2:12" ht="11.25">
      <c r="B71" s="17"/>
      <c r="L71" s="17"/>
    </row>
    <row r="72" spans="2:12" ht="11.25">
      <c r="B72" s="17"/>
      <c r="L72" s="17"/>
    </row>
    <row r="73" spans="2:12" ht="11.25">
      <c r="B73" s="17"/>
      <c r="L73" s="17"/>
    </row>
    <row r="74" spans="2:12" ht="11.25">
      <c r="B74" s="17"/>
      <c r="L74" s="17"/>
    </row>
    <row r="75" spans="2:12" ht="11.25">
      <c r="B75" s="17"/>
      <c r="L75" s="17"/>
    </row>
    <row r="76" spans="2:12" s="1" customFormat="1" ht="12.75">
      <c r="B76" s="29"/>
      <c r="D76" s="40" t="s">
        <v>56</v>
      </c>
      <c r="E76" s="31"/>
      <c r="F76" s="100" t="s">
        <v>57</v>
      </c>
      <c r="G76" s="40" t="s">
        <v>56</v>
      </c>
      <c r="H76" s="31"/>
      <c r="I76" s="31"/>
      <c r="J76" s="101" t="s">
        <v>57</v>
      </c>
      <c r="K76" s="31"/>
      <c r="L76" s="29"/>
    </row>
    <row r="77" spans="2:12" s="1" customFormat="1" ht="14.45" customHeight="1">
      <c r="B77" s="41"/>
      <c r="C77" s="42"/>
      <c r="D77" s="42"/>
      <c r="E77" s="42"/>
      <c r="F77" s="42"/>
      <c r="G77" s="42"/>
      <c r="H77" s="42"/>
      <c r="I77" s="42"/>
      <c r="J77" s="42"/>
      <c r="K77" s="42"/>
      <c r="L77" s="29"/>
    </row>
    <row r="81" spans="2:12" s="1" customFormat="1" ht="6.95" customHeight="1">
      <c r="B81" s="43"/>
      <c r="C81" s="44"/>
      <c r="D81" s="44"/>
      <c r="E81" s="44"/>
      <c r="F81" s="44"/>
      <c r="G81" s="44"/>
      <c r="H81" s="44"/>
      <c r="I81" s="44"/>
      <c r="J81" s="44"/>
      <c r="K81" s="44"/>
      <c r="L81" s="29"/>
    </row>
    <row r="82" spans="2:12" s="1" customFormat="1" ht="24.95" customHeight="1">
      <c r="B82" s="29"/>
      <c r="C82" s="18" t="s">
        <v>110</v>
      </c>
      <c r="L82" s="29"/>
    </row>
    <row r="83" spans="2:12" s="1" customFormat="1" ht="6.95" customHeight="1">
      <c r="B83" s="29"/>
      <c r="L83" s="29"/>
    </row>
    <row r="84" spans="2:12" s="1" customFormat="1" ht="12" customHeight="1">
      <c r="B84" s="29"/>
      <c r="C84" s="24" t="s">
        <v>16</v>
      </c>
      <c r="L84" s="29"/>
    </row>
    <row r="85" spans="2:12" s="1" customFormat="1" ht="26.25" customHeight="1">
      <c r="B85" s="29"/>
      <c r="E85" s="214" t="str">
        <f>E7</f>
        <v>Havárie plynové kotelny, Domov Černovice - Lidmaň, Technický návrh výměny plynového kotle</v>
      </c>
      <c r="F85" s="215"/>
      <c r="G85" s="215"/>
      <c r="H85" s="215"/>
      <c r="L85" s="29"/>
    </row>
    <row r="86" spans="2:12" ht="12" customHeight="1">
      <c r="B86" s="17"/>
      <c r="C86" s="24" t="s">
        <v>106</v>
      </c>
      <c r="L86" s="17"/>
    </row>
    <row r="87" spans="2:12" s="1" customFormat="1" ht="16.5" customHeight="1">
      <c r="B87" s="29"/>
      <c r="E87" s="214" t="s">
        <v>161</v>
      </c>
      <c r="F87" s="216"/>
      <c r="G87" s="216"/>
      <c r="H87" s="216"/>
      <c r="L87" s="29"/>
    </row>
    <row r="88" spans="2:12" s="1" customFormat="1" ht="12" customHeight="1">
      <c r="B88" s="29"/>
      <c r="C88" s="24" t="s">
        <v>108</v>
      </c>
      <c r="L88" s="29"/>
    </row>
    <row r="89" spans="2:12" s="1" customFormat="1" ht="16.5" customHeight="1">
      <c r="B89" s="29"/>
      <c r="E89" s="171" t="str">
        <f>E11</f>
        <v>14C - Plynová zařízení</v>
      </c>
      <c r="F89" s="216"/>
      <c r="G89" s="216"/>
      <c r="H89" s="216"/>
      <c r="L89" s="29"/>
    </row>
    <row r="90" spans="2:12" s="1" customFormat="1" ht="6.95" customHeight="1">
      <c r="B90" s="29"/>
      <c r="L90" s="29"/>
    </row>
    <row r="91" spans="2:12" s="1" customFormat="1" ht="12" customHeight="1">
      <c r="B91" s="29"/>
      <c r="C91" s="24" t="s">
        <v>21</v>
      </c>
      <c r="F91" s="22" t="str">
        <f>F14</f>
        <v>Černovice, areál Domova Černovice - Lidmaň</v>
      </c>
      <c r="I91" s="24" t="s">
        <v>23</v>
      </c>
      <c r="J91" s="49" t="str">
        <f>IF(J14="","",J14)</f>
        <v>28. 7. 2023</v>
      </c>
      <c r="L91" s="29"/>
    </row>
    <row r="92" spans="2:12" s="1" customFormat="1" ht="6.95" customHeight="1">
      <c r="B92" s="29"/>
      <c r="L92" s="29"/>
    </row>
    <row r="93" spans="2:12" s="1" customFormat="1" ht="25.7" customHeight="1">
      <c r="B93" s="29"/>
      <c r="C93" s="24" t="s">
        <v>25</v>
      </c>
      <c r="F93" s="22" t="str">
        <f>E17</f>
        <v>Kraj Vysočina</v>
      </c>
      <c r="I93" s="24" t="s">
        <v>33</v>
      </c>
      <c r="J93" s="27">
        <f>E23</f>
        <v>0</v>
      </c>
      <c r="L93" s="29"/>
    </row>
    <row r="94" spans="2:12" s="1" customFormat="1" ht="15.2" customHeight="1">
      <c r="B94" s="29"/>
      <c r="C94" s="24" t="s">
        <v>31</v>
      </c>
      <c r="F94" s="22" t="str">
        <f>IF(E20="","",E20)</f>
        <v>Vyplň údaj</v>
      </c>
      <c r="I94" s="24" t="s">
        <v>37</v>
      </c>
      <c r="J94" s="27" t="str">
        <f>E26</f>
        <v xml:space="preserve"> </v>
      </c>
      <c r="L94" s="29"/>
    </row>
    <row r="95" spans="2:12" s="1" customFormat="1" ht="10.35" customHeight="1">
      <c r="B95" s="29"/>
      <c r="L95" s="29"/>
    </row>
    <row r="96" spans="2:12" s="1" customFormat="1" ht="29.25" customHeight="1">
      <c r="B96" s="29"/>
      <c r="C96" s="102" t="s">
        <v>111</v>
      </c>
      <c r="D96" s="94"/>
      <c r="E96" s="94"/>
      <c r="F96" s="94"/>
      <c r="G96" s="94"/>
      <c r="H96" s="94"/>
      <c r="I96" s="94"/>
      <c r="J96" s="103" t="s">
        <v>112</v>
      </c>
      <c r="K96" s="94"/>
      <c r="L96" s="29"/>
    </row>
    <row r="97" spans="2:47" s="1" customFormat="1" ht="10.35" customHeight="1">
      <c r="B97" s="29"/>
      <c r="L97" s="29"/>
    </row>
    <row r="98" spans="2:47" s="1" customFormat="1" ht="22.9" customHeight="1">
      <c r="B98" s="29"/>
      <c r="C98" s="104" t="s">
        <v>113</v>
      </c>
      <c r="J98" s="63">
        <f>J126</f>
        <v>0</v>
      </c>
      <c r="L98" s="29"/>
      <c r="AU98" s="14" t="s">
        <v>114</v>
      </c>
    </row>
    <row r="99" spans="2:47" s="8" customFormat="1" ht="24.95" customHeight="1">
      <c r="B99" s="105"/>
      <c r="D99" s="106" t="s">
        <v>164</v>
      </c>
      <c r="E99" s="107"/>
      <c r="F99" s="107"/>
      <c r="G99" s="107"/>
      <c r="H99" s="107"/>
      <c r="I99" s="107"/>
      <c r="J99" s="108">
        <f>J127</f>
        <v>0</v>
      </c>
      <c r="L99" s="105"/>
    </row>
    <row r="100" spans="2:47" s="9" customFormat="1" ht="19.899999999999999" customHeight="1">
      <c r="B100" s="109"/>
      <c r="D100" s="110" t="s">
        <v>431</v>
      </c>
      <c r="E100" s="111"/>
      <c r="F100" s="111"/>
      <c r="G100" s="111"/>
      <c r="H100" s="111"/>
      <c r="I100" s="111"/>
      <c r="J100" s="112">
        <f>J128</f>
        <v>0</v>
      </c>
      <c r="L100" s="109"/>
    </row>
    <row r="101" spans="2:47" s="9" customFormat="1" ht="19.899999999999999" customHeight="1">
      <c r="B101" s="109"/>
      <c r="D101" s="110" t="s">
        <v>175</v>
      </c>
      <c r="E101" s="111"/>
      <c r="F101" s="111"/>
      <c r="G101" s="111"/>
      <c r="H101" s="111"/>
      <c r="I101" s="111"/>
      <c r="J101" s="112">
        <f>J168</f>
        <v>0</v>
      </c>
      <c r="L101" s="109"/>
    </row>
    <row r="102" spans="2:47" s="9" customFormat="1" ht="19.899999999999999" customHeight="1">
      <c r="B102" s="109"/>
      <c r="D102" s="110" t="s">
        <v>432</v>
      </c>
      <c r="E102" s="111"/>
      <c r="F102" s="111"/>
      <c r="G102" s="111"/>
      <c r="H102" s="111"/>
      <c r="I102" s="111"/>
      <c r="J102" s="112">
        <f>J182</f>
        <v>0</v>
      </c>
      <c r="L102" s="109"/>
    </row>
    <row r="103" spans="2:47" s="8" customFormat="1" ht="24.95" customHeight="1">
      <c r="B103" s="105"/>
      <c r="D103" s="106" t="s">
        <v>433</v>
      </c>
      <c r="E103" s="107"/>
      <c r="F103" s="107"/>
      <c r="G103" s="107"/>
      <c r="H103" s="107"/>
      <c r="I103" s="107"/>
      <c r="J103" s="108">
        <f>J190</f>
        <v>0</v>
      </c>
      <c r="L103" s="105"/>
    </row>
    <row r="104" spans="2:47" s="9" customFormat="1" ht="19.899999999999999" customHeight="1">
      <c r="B104" s="109"/>
      <c r="D104" s="110" t="s">
        <v>434</v>
      </c>
      <c r="E104" s="111"/>
      <c r="F104" s="111"/>
      <c r="G104" s="111"/>
      <c r="H104" s="111"/>
      <c r="I104" s="111"/>
      <c r="J104" s="112">
        <f>J191</f>
        <v>0</v>
      </c>
      <c r="L104" s="109"/>
    </row>
    <row r="105" spans="2:47" s="1" customFormat="1" ht="21.75" customHeight="1">
      <c r="B105" s="29"/>
      <c r="L105" s="29"/>
    </row>
    <row r="106" spans="2:47" s="1" customFormat="1" ht="6.95" customHeight="1">
      <c r="B106" s="41"/>
      <c r="C106" s="42"/>
      <c r="D106" s="42"/>
      <c r="E106" s="42"/>
      <c r="F106" s="42"/>
      <c r="G106" s="42"/>
      <c r="H106" s="42"/>
      <c r="I106" s="42"/>
      <c r="J106" s="42"/>
      <c r="K106" s="42"/>
      <c r="L106" s="29"/>
    </row>
    <row r="110" spans="2:47" s="1" customFormat="1" ht="6.95" customHeight="1">
      <c r="B110" s="43"/>
      <c r="C110" s="44"/>
      <c r="D110" s="44"/>
      <c r="E110" s="44"/>
      <c r="F110" s="44"/>
      <c r="G110" s="44"/>
      <c r="H110" s="44"/>
      <c r="I110" s="44"/>
      <c r="J110" s="44"/>
      <c r="K110" s="44"/>
      <c r="L110" s="29"/>
    </row>
    <row r="111" spans="2:47" s="1" customFormat="1" ht="24.95" customHeight="1">
      <c r="B111" s="29"/>
      <c r="C111" s="18" t="s">
        <v>117</v>
      </c>
      <c r="L111" s="29"/>
    </row>
    <row r="112" spans="2:47" s="1" customFormat="1" ht="6.95" customHeight="1">
      <c r="B112" s="29"/>
      <c r="L112" s="29"/>
    </row>
    <row r="113" spans="2:63" s="1" customFormat="1" ht="12" customHeight="1">
      <c r="B113" s="29"/>
      <c r="C113" s="24" t="s">
        <v>16</v>
      </c>
      <c r="L113" s="29"/>
    </row>
    <row r="114" spans="2:63" s="1" customFormat="1" ht="26.25" customHeight="1">
      <c r="B114" s="29"/>
      <c r="E114" s="214" t="str">
        <f>E7</f>
        <v>Havárie plynové kotelny, Domov Černovice - Lidmaň, Technický návrh výměny plynového kotle</v>
      </c>
      <c r="F114" s="215"/>
      <c r="G114" s="215"/>
      <c r="H114" s="215"/>
      <c r="L114" s="29"/>
    </row>
    <row r="115" spans="2:63" ht="12" customHeight="1">
      <c r="B115" s="17"/>
      <c r="C115" s="24" t="s">
        <v>106</v>
      </c>
      <c r="L115" s="17"/>
    </row>
    <row r="116" spans="2:63" s="1" customFormat="1" ht="16.5" customHeight="1">
      <c r="B116" s="29"/>
      <c r="E116" s="214" t="s">
        <v>161</v>
      </c>
      <c r="F116" s="216"/>
      <c r="G116" s="216"/>
      <c r="H116" s="216"/>
      <c r="L116" s="29"/>
    </row>
    <row r="117" spans="2:63" s="1" customFormat="1" ht="12" customHeight="1">
      <c r="B117" s="29"/>
      <c r="C117" s="24" t="s">
        <v>108</v>
      </c>
      <c r="L117" s="29"/>
    </row>
    <row r="118" spans="2:63" s="1" customFormat="1" ht="16.5" customHeight="1">
      <c r="B118" s="29"/>
      <c r="E118" s="171" t="str">
        <f>E11</f>
        <v>14C - Plynová zařízení</v>
      </c>
      <c r="F118" s="216"/>
      <c r="G118" s="216"/>
      <c r="H118" s="216"/>
      <c r="L118" s="29"/>
    </row>
    <row r="119" spans="2:63" s="1" customFormat="1" ht="6.95" customHeight="1">
      <c r="B119" s="29"/>
      <c r="L119" s="29"/>
    </row>
    <row r="120" spans="2:63" s="1" customFormat="1" ht="12" customHeight="1">
      <c r="B120" s="29"/>
      <c r="C120" s="24" t="s">
        <v>21</v>
      </c>
      <c r="F120" s="22" t="str">
        <f>F14</f>
        <v>Černovice, areál Domova Černovice - Lidmaň</v>
      </c>
      <c r="I120" s="24" t="s">
        <v>23</v>
      </c>
      <c r="J120" s="49" t="str">
        <f>IF(J14="","",J14)</f>
        <v>28. 7. 2023</v>
      </c>
      <c r="L120" s="29"/>
    </row>
    <row r="121" spans="2:63" s="1" customFormat="1" ht="6.95" customHeight="1">
      <c r="B121" s="29"/>
      <c r="L121" s="29"/>
    </row>
    <row r="122" spans="2:63" s="1" customFormat="1" ht="25.7" customHeight="1">
      <c r="B122" s="29"/>
      <c r="C122" s="24" t="s">
        <v>25</v>
      </c>
      <c r="F122" s="22" t="str">
        <f>E17</f>
        <v>Kraj Vysočina</v>
      </c>
      <c r="I122" s="24" t="s">
        <v>33</v>
      </c>
      <c r="J122" s="27">
        <f>E23</f>
        <v>0</v>
      </c>
      <c r="L122" s="29"/>
    </row>
    <row r="123" spans="2:63" s="1" customFormat="1" ht="15.2" customHeight="1">
      <c r="B123" s="29"/>
      <c r="C123" s="24" t="s">
        <v>31</v>
      </c>
      <c r="F123" s="22" t="str">
        <f>IF(E20="","",E20)</f>
        <v>Vyplň údaj</v>
      </c>
      <c r="I123" s="24" t="s">
        <v>37</v>
      </c>
      <c r="J123" s="27" t="str">
        <f>E26</f>
        <v xml:space="preserve"> </v>
      </c>
      <c r="L123" s="29"/>
    </row>
    <row r="124" spans="2:63" s="1" customFormat="1" ht="10.35" customHeight="1">
      <c r="B124" s="29"/>
      <c r="L124" s="29"/>
    </row>
    <row r="125" spans="2:63" s="10" customFormat="1" ht="29.25" customHeight="1">
      <c r="B125" s="113"/>
      <c r="C125" s="114" t="s">
        <v>118</v>
      </c>
      <c r="D125" s="115" t="s">
        <v>66</v>
      </c>
      <c r="E125" s="115" t="s">
        <v>62</v>
      </c>
      <c r="F125" s="115" t="s">
        <v>63</v>
      </c>
      <c r="G125" s="115" t="s">
        <v>119</v>
      </c>
      <c r="H125" s="115" t="s">
        <v>120</v>
      </c>
      <c r="I125" s="115" t="s">
        <v>121</v>
      </c>
      <c r="J125" s="115" t="s">
        <v>112</v>
      </c>
      <c r="K125" s="116" t="s">
        <v>122</v>
      </c>
      <c r="L125" s="113"/>
      <c r="M125" s="56" t="s">
        <v>1</v>
      </c>
      <c r="N125" s="57" t="s">
        <v>45</v>
      </c>
      <c r="O125" s="57" t="s">
        <v>123</v>
      </c>
      <c r="P125" s="57" t="s">
        <v>124</v>
      </c>
      <c r="Q125" s="57" t="s">
        <v>125</v>
      </c>
      <c r="R125" s="57" t="s">
        <v>126</v>
      </c>
      <c r="S125" s="57" t="s">
        <v>127</v>
      </c>
      <c r="T125" s="58" t="s">
        <v>128</v>
      </c>
    </row>
    <row r="126" spans="2:63" s="1" customFormat="1" ht="22.9" customHeight="1">
      <c r="B126" s="29"/>
      <c r="C126" s="61" t="s">
        <v>129</v>
      </c>
      <c r="J126" s="117">
        <f>BK126</f>
        <v>0</v>
      </c>
      <c r="L126" s="29"/>
      <c r="M126" s="59"/>
      <c r="N126" s="50"/>
      <c r="O126" s="50"/>
      <c r="P126" s="118">
        <f>P127+P190</f>
        <v>0</v>
      </c>
      <c r="Q126" s="50"/>
      <c r="R126" s="118">
        <f>R127+R190</f>
        <v>0.31878265999999994</v>
      </c>
      <c r="S126" s="50"/>
      <c r="T126" s="119">
        <f>T127+T190</f>
        <v>3.6909999999999998E-2</v>
      </c>
      <c r="AT126" s="14" t="s">
        <v>80</v>
      </c>
      <c r="AU126" s="14" t="s">
        <v>114</v>
      </c>
      <c r="BK126" s="120">
        <f>BK127+BK190</f>
        <v>0</v>
      </c>
    </row>
    <row r="127" spans="2:63" s="11" customFormat="1" ht="25.9" customHeight="1">
      <c r="B127" s="121"/>
      <c r="D127" s="122" t="s">
        <v>80</v>
      </c>
      <c r="E127" s="123" t="s">
        <v>176</v>
      </c>
      <c r="F127" s="123" t="s">
        <v>177</v>
      </c>
      <c r="I127" s="124"/>
      <c r="J127" s="125">
        <f>BK127</f>
        <v>0</v>
      </c>
      <c r="L127" s="121"/>
      <c r="M127" s="126"/>
      <c r="P127" s="127">
        <f>P128+P168+P182</f>
        <v>0</v>
      </c>
      <c r="R127" s="127">
        <f>R128+R168+R182</f>
        <v>0.17609265999999996</v>
      </c>
      <c r="T127" s="128">
        <f>T128+T168+T182</f>
        <v>3.6909999999999998E-2</v>
      </c>
      <c r="AR127" s="122" t="s">
        <v>92</v>
      </c>
      <c r="AT127" s="129" t="s">
        <v>80</v>
      </c>
      <c r="AU127" s="129" t="s">
        <v>81</v>
      </c>
      <c r="AY127" s="122" t="s">
        <v>133</v>
      </c>
      <c r="BK127" s="130">
        <f>BK128+BK168+BK182</f>
        <v>0</v>
      </c>
    </row>
    <row r="128" spans="2:63" s="11" customFormat="1" ht="22.9" customHeight="1">
      <c r="B128" s="121"/>
      <c r="D128" s="122" t="s">
        <v>80</v>
      </c>
      <c r="E128" s="131" t="s">
        <v>435</v>
      </c>
      <c r="F128" s="131" t="s">
        <v>436</v>
      </c>
      <c r="I128" s="124"/>
      <c r="J128" s="132">
        <f>BK128</f>
        <v>0</v>
      </c>
      <c r="L128" s="121"/>
      <c r="M128" s="126"/>
      <c r="P128" s="127">
        <f>SUM(P129:P167)</f>
        <v>0</v>
      </c>
      <c r="R128" s="127">
        <f>SUM(R129:R167)</f>
        <v>0.15225999999999995</v>
      </c>
      <c r="T128" s="128">
        <f>SUM(T129:T167)</f>
        <v>3.6909999999999998E-2</v>
      </c>
      <c r="AR128" s="122" t="s">
        <v>92</v>
      </c>
      <c r="AT128" s="129" t="s">
        <v>80</v>
      </c>
      <c r="AU128" s="129" t="s">
        <v>88</v>
      </c>
      <c r="AY128" s="122" t="s">
        <v>133</v>
      </c>
      <c r="BK128" s="130">
        <f>SUM(BK129:BK167)</f>
        <v>0</v>
      </c>
    </row>
    <row r="129" spans="2:65" s="1" customFormat="1" ht="24.2" customHeight="1">
      <c r="B129" s="133"/>
      <c r="C129" s="134" t="s">
        <v>88</v>
      </c>
      <c r="D129" s="134" t="s">
        <v>136</v>
      </c>
      <c r="E129" s="135" t="s">
        <v>437</v>
      </c>
      <c r="F129" s="136" t="s">
        <v>438</v>
      </c>
      <c r="G129" s="137" t="s">
        <v>182</v>
      </c>
      <c r="H129" s="138">
        <v>22</v>
      </c>
      <c r="I129" s="139"/>
      <c r="J129" s="140">
        <f>ROUND(I129*H129,2)</f>
        <v>0</v>
      </c>
      <c r="K129" s="136" t="s">
        <v>439</v>
      </c>
      <c r="L129" s="29"/>
      <c r="M129" s="141" t="s">
        <v>1</v>
      </c>
      <c r="N129" s="142" t="s">
        <v>47</v>
      </c>
      <c r="P129" s="143">
        <f>O129*H129</f>
        <v>0</v>
      </c>
      <c r="Q129" s="143">
        <v>1.8500000000000001E-3</v>
      </c>
      <c r="R129" s="143">
        <f>Q129*H129</f>
        <v>4.07E-2</v>
      </c>
      <c r="S129" s="143">
        <v>0</v>
      </c>
      <c r="T129" s="144">
        <f>S129*H129</f>
        <v>0</v>
      </c>
      <c r="AR129" s="145" t="s">
        <v>184</v>
      </c>
      <c r="AT129" s="145" t="s">
        <v>136</v>
      </c>
      <c r="AU129" s="145" t="s">
        <v>92</v>
      </c>
      <c r="AY129" s="14" t="s">
        <v>133</v>
      </c>
      <c r="BE129" s="146">
        <f>IF(N129="základní",J129,0)</f>
        <v>0</v>
      </c>
      <c r="BF129" s="146">
        <f>IF(N129="snížená",J129,0)</f>
        <v>0</v>
      </c>
      <c r="BG129" s="146">
        <f>IF(N129="zákl. přenesená",J129,0)</f>
        <v>0</v>
      </c>
      <c r="BH129" s="146">
        <f>IF(N129="sníž. přenesená",J129,0)</f>
        <v>0</v>
      </c>
      <c r="BI129" s="146">
        <f>IF(N129="nulová",J129,0)</f>
        <v>0</v>
      </c>
      <c r="BJ129" s="14" t="s">
        <v>92</v>
      </c>
      <c r="BK129" s="146">
        <f>ROUND(I129*H129,2)</f>
        <v>0</v>
      </c>
      <c r="BL129" s="14" t="s">
        <v>184</v>
      </c>
      <c r="BM129" s="145" t="s">
        <v>440</v>
      </c>
    </row>
    <row r="130" spans="2:65" s="1" customFormat="1" ht="19.5">
      <c r="B130" s="29"/>
      <c r="D130" s="147" t="s">
        <v>141</v>
      </c>
      <c r="F130" s="148" t="s">
        <v>441</v>
      </c>
      <c r="I130" s="149"/>
      <c r="L130" s="29"/>
      <c r="M130" s="150"/>
      <c r="T130" s="53"/>
      <c r="AT130" s="14" t="s">
        <v>141</v>
      </c>
      <c r="AU130" s="14" t="s">
        <v>92</v>
      </c>
    </row>
    <row r="131" spans="2:65" s="12" customFormat="1" ht="11.25">
      <c r="B131" s="164"/>
      <c r="D131" s="147" t="s">
        <v>442</v>
      </c>
      <c r="E131" s="165" t="s">
        <v>1</v>
      </c>
      <c r="F131" s="166" t="s">
        <v>443</v>
      </c>
      <c r="H131" s="167">
        <v>22</v>
      </c>
      <c r="I131" s="168"/>
      <c r="L131" s="164"/>
      <c r="M131" s="169"/>
      <c r="T131" s="170"/>
      <c r="AT131" s="165" t="s">
        <v>442</v>
      </c>
      <c r="AU131" s="165" t="s">
        <v>92</v>
      </c>
      <c r="AV131" s="12" t="s">
        <v>92</v>
      </c>
      <c r="AW131" s="12" t="s">
        <v>36</v>
      </c>
      <c r="AX131" s="12" t="s">
        <v>88</v>
      </c>
      <c r="AY131" s="165" t="s">
        <v>133</v>
      </c>
    </row>
    <row r="132" spans="2:65" s="1" customFormat="1" ht="24.2" customHeight="1">
      <c r="B132" s="133"/>
      <c r="C132" s="134" t="s">
        <v>92</v>
      </c>
      <c r="D132" s="134" t="s">
        <v>136</v>
      </c>
      <c r="E132" s="135" t="s">
        <v>444</v>
      </c>
      <c r="F132" s="136" t="s">
        <v>445</v>
      </c>
      <c r="G132" s="137" t="s">
        <v>182</v>
      </c>
      <c r="H132" s="138">
        <v>11</v>
      </c>
      <c r="I132" s="139"/>
      <c r="J132" s="140">
        <f>ROUND(I132*H132,2)</f>
        <v>0</v>
      </c>
      <c r="K132" s="136" t="s">
        <v>439</v>
      </c>
      <c r="L132" s="29"/>
      <c r="M132" s="141" t="s">
        <v>1</v>
      </c>
      <c r="N132" s="142" t="s">
        <v>47</v>
      </c>
      <c r="P132" s="143">
        <f>O132*H132</f>
        <v>0</v>
      </c>
      <c r="Q132" s="143">
        <v>4.9300000000000004E-3</v>
      </c>
      <c r="R132" s="143">
        <f>Q132*H132</f>
        <v>5.423E-2</v>
      </c>
      <c r="S132" s="143">
        <v>0</v>
      </c>
      <c r="T132" s="144">
        <f>S132*H132</f>
        <v>0</v>
      </c>
      <c r="AR132" s="145" t="s">
        <v>184</v>
      </c>
      <c r="AT132" s="145" t="s">
        <v>136</v>
      </c>
      <c r="AU132" s="145" t="s">
        <v>92</v>
      </c>
      <c r="AY132" s="14" t="s">
        <v>133</v>
      </c>
      <c r="BE132" s="146">
        <f>IF(N132="základní",J132,0)</f>
        <v>0</v>
      </c>
      <c r="BF132" s="146">
        <f>IF(N132="snížená",J132,0)</f>
        <v>0</v>
      </c>
      <c r="BG132" s="146">
        <f>IF(N132="zákl. přenesená",J132,0)</f>
        <v>0</v>
      </c>
      <c r="BH132" s="146">
        <f>IF(N132="sníž. přenesená",J132,0)</f>
        <v>0</v>
      </c>
      <c r="BI132" s="146">
        <f>IF(N132="nulová",J132,0)</f>
        <v>0</v>
      </c>
      <c r="BJ132" s="14" t="s">
        <v>92</v>
      </c>
      <c r="BK132" s="146">
        <f>ROUND(I132*H132,2)</f>
        <v>0</v>
      </c>
      <c r="BL132" s="14" t="s">
        <v>184</v>
      </c>
      <c r="BM132" s="145" t="s">
        <v>446</v>
      </c>
    </row>
    <row r="133" spans="2:65" s="1" customFormat="1" ht="19.5">
      <c r="B133" s="29"/>
      <c r="D133" s="147" t="s">
        <v>141</v>
      </c>
      <c r="F133" s="148" t="s">
        <v>447</v>
      </c>
      <c r="I133" s="149"/>
      <c r="L133" s="29"/>
      <c r="M133" s="150"/>
      <c r="T133" s="53"/>
      <c r="AT133" s="14" t="s">
        <v>141</v>
      </c>
      <c r="AU133" s="14" t="s">
        <v>92</v>
      </c>
    </row>
    <row r="134" spans="2:65" s="12" customFormat="1" ht="11.25">
      <c r="B134" s="164"/>
      <c r="D134" s="147" t="s">
        <v>442</v>
      </c>
      <c r="E134" s="165" t="s">
        <v>1</v>
      </c>
      <c r="F134" s="166" t="s">
        <v>448</v>
      </c>
      <c r="H134" s="167">
        <v>11</v>
      </c>
      <c r="I134" s="168"/>
      <c r="L134" s="164"/>
      <c r="M134" s="169"/>
      <c r="T134" s="170"/>
      <c r="AT134" s="165" t="s">
        <v>442</v>
      </c>
      <c r="AU134" s="165" t="s">
        <v>92</v>
      </c>
      <c r="AV134" s="12" t="s">
        <v>92</v>
      </c>
      <c r="AW134" s="12" t="s">
        <v>36</v>
      </c>
      <c r="AX134" s="12" t="s">
        <v>88</v>
      </c>
      <c r="AY134" s="165" t="s">
        <v>133</v>
      </c>
    </row>
    <row r="135" spans="2:65" s="1" customFormat="1" ht="16.5" customHeight="1">
      <c r="B135" s="133"/>
      <c r="C135" s="134" t="s">
        <v>147</v>
      </c>
      <c r="D135" s="134" t="s">
        <v>136</v>
      </c>
      <c r="E135" s="135" t="s">
        <v>449</v>
      </c>
      <c r="F135" s="136" t="s">
        <v>450</v>
      </c>
      <c r="G135" s="137" t="s">
        <v>182</v>
      </c>
      <c r="H135" s="138">
        <v>2</v>
      </c>
      <c r="I135" s="139"/>
      <c r="J135" s="140">
        <f>ROUND(I135*H135,2)</f>
        <v>0</v>
      </c>
      <c r="K135" s="136" t="s">
        <v>439</v>
      </c>
      <c r="L135" s="29"/>
      <c r="M135" s="141" t="s">
        <v>1</v>
      </c>
      <c r="N135" s="142" t="s">
        <v>47</v>
      </c>
      <c r="P135" s="143">
        <f>O135*H135</f>
        <v>0</v>
      </c>
      <c r="Q135" s="143">
        <v>2.5600000000000002E-3</v>
      </c>
      <c r="R135" s="143">
        <f>Q135*H135</f>
        <v>5.1200000000000004E-3</v>
      </c>
      <c r="S135" s="143">
        <v>0</v>
      </c>
      <c r="T135" s="144">
        <f>S135*H135</f>
        <v>0</v>
      </c>
      <c r="AR135" s="145" t="s">
        <v>184</v>
      </c>
      <c r="AT135" s="145" t="s">
        <v>136</v>
      </c>
      <c r="AU135" s="145" t="s">
        <v>92</v>
      </c>
      <c r="AY135" s="14" t="s">
        <v>133</v>
      </c>
      <c r="BE135" s="146">
        <f>IF(N135="základní",J135,0)</f>
        <v>0</v>
      </c>
      <c r="BF135" s="146">
        <f>IF(N135="snížená",J135,0)</f>
        <v>0</v>
      </c>
      <c r="BG135" s="146">
        <f>IF(N135="zákl. přenesená",J135,0)</f>
        <v>0</v>
      </c>
      <c r="BH135" s="146">
        <f>IF(N135="sníž. přenesená",J135,0)</f>
        <v>0</v>
      </c>
      <c r="BI135" s="146">
        <f>IF(N135="nulová",J135,0)</f>
        <v>0</v>
      </c>
      <c r="BJ135" s="14" t="s">
        <v>92</v>
      </c>
      <c r="BK135" s="146">
        <f>ROUND(I135*H135,2)</f>
        <v>0</v>
      </c>
      <c r="BL135" s="14" t="s">
        <v>184</v>
      </c>
      <c r="BM135" s="145" t="s">
        <v>451</v>
      </c>
    </row>
    <row r="136" spans="2:65" s="1" customFormat="1" ht="11.25">
      <c r="B136" s="29"/>
      <c r="D136" s="147" t="s">
        <v>141</v>
      </c>
      <c r="F136" s="148" t="s">
        <v>452</v>
      </c>
      <c r="I136" s="149"/>
      <c r="L136" s="29"/>
      <c r="M136" s="150"/>
      <c r="T136" s="53"/>
      <c r="AT136" s="14" t="s">
        <v>141</v>
      </c>
      <c r="AU136" s="14" t="s">
        <v>92</v>
      </c>
    </row>
    <row r="137" spans="2:65" s="12" customFormat="1" ht="11.25">
      <c r="B137" s="164"/>
      <c r="D137" s="147" t="s">
        <v>442</v>
      </c>
      <c r="E137" s="165" t="s">
        <v>1</v>
      </c>
      <c r="F137" s="166" t="s">
        <v>453</v>
      </c>
      <c r="H137" s="167">
        <v>2</v>
      </c>
      <c r="I137" s="168"/>
      <c r="L137" s="164"/>
      <c r="M137" s="169"/>
      <c r="T137" s="170"/>
      <c r="AT137" s="165" t="s">
        <v>442</v>
      </c>
      <c r="AU137" s="165" t="s">
        <v>92</v>
      </c>
      <c r="AV137" s="12" t="s">
        <v>92</v>
      </c>
      <c r="AW137" s="12" t="s">
        <v>36</v>
      </c>
      <c r="AX137" s="12" t="s">
        <v>88</v>
      </c>
      <c r="AY137" s="165" t="s">
        <v>133</v>
      </c>
    </row>
    <row r="138" spans="2:65" s="1" customFormat="1" ht="21.75" customHeight="1">
      <c r="B138" s="133"/>
      <c r="C138" s="134" t="s">
        <v>132</v>
      </c>
      <c r="D138" s="134" t="s">
        <v>136</v>
      </c>
      <c r="E138" s="135" t="s">
        <v>454</v>
      </c>
      <c r="F138" s="136" t="s">
        <v>455</v>
      </c>
      <c r="G138" s="137" t="s">
        <v>182</v>
      </c>
      <c r="H138" s="138">
        <v>8</v>
      </c>
      <c r="I138" s="139"/>
      <c r="J138" s="140">
        <f>ROUND(I138*H138,2)</f>
        <v>0</v>
      </c>
      <c r="K138" s="136" t="s">
        <v>439</v>
      </c>
      <c r="L138" s="29"/>
      <c r="M138" s="141" t="s">
        <v>1</v>
      </c>
      <c r="N138" s="142" t="s">
        <v>47</v>
      </c>
      <c r="P138" s="143">
        <f>O138*H138</f>
        <v>0</v>
      </c>
      <c r="Q138" s="143">
        <v>2.4000000000000001E-4</v>
      </c>
      <c r="R138" s="143">
        <f>Q138*H138</f>
        <v>1.92E-3</v>
      </c>
      <c r="S138" s="143">
        <v>2.5400000000000002E-3</v>
      </c>
      <c r="T138" s="144">
        <f>S138*H138</f>
        <v>2.0320000000000001E-2</v>
      </c>
      <c r="AR138" s="145" t="s">
        <v>184</v>
      </c>
      <c r="AT138" s="145" t="s">
        <v>136</v>
      </c>
      <c r="AU138" s="145" t="s">
        <v>92</v>
      </c>
      <c r="AY138" s="14" t="s">
        <v>133</v>
      </c>
      <c r="BE138" s="146">
        <f>IF(N138="základní",J138,0)</f>
        <v>0</v>
      </c>
      <c r="BF138" s="146">
        <f>IF(N138="snížená",J138,0)</f>
        <v>0</v>
      </c>
      <c r="BG138" s="146">
        <f>IF(N138="zákl. přenesená",J138,0)</f>
        <v>0</v>
      </c>
      <c r="BH138" s="146">
        <f>IF(N138="sníž. přenesená",J138,0)</f>
        <v>0</v>
      </c>
      <c r="BI138" s="146">
        <f>IF(N138="nulová",J138,0)</f>
        <v>0</v>
      </c>
      <c r="BJ138" s="14" t="s">
        <v>92</v>
      </c>
      <c r="BK138" s="146">
        <f>ROUND(I138*H138,2)</f>
        <v>0</v>
      </c>
      <c r="BL138" s="14" t="s">
        <v>184</v>
      </c>
      <c r="BM138" s="145" t="s">
        <v>456</v>
      </c>
    </row>
    <row r="139" spans="2:65" s="1" customFormat="1" ht="19.5">
      <c r="B139" s="29"/>
      <c r="D139" s="147" t="s">
        <v>141</v>
      </c>
      <c r="F139" s="148" t="s">
        <v>457</v>
      </c>
      <c r="I139" s="149"/>
      <c r="L139" s="29"/>
      <c r="M139" s="150"/>
      <c r="T139" s="53"/>
      <c r="AT139" s="14" t="s">
        <v>141</v>
      </c>
      <c r="AU139" s="14" t="s">
        <v>92</v>
      </c>
    </row>
    <row r="140" spans="2:65" s="12" customFormat="1" ht="11.25">
      <c r="B140" s="164"/>
      <c r="D140" s="147" t="s">
        <v>442</v>
      </c>
      <c r="E140" s="165" t="s">
        <v>1</v>
      </c>
      <c r="F140" s="166" t="s">
        <v>458</v>
      </c>
      <c r="H140" s="167">
        <v>8</v>
      </c>
      <c r="I140" s="168"/>
      <c r="L140" s="164"/>
      <c r="M140" s="169"/>
      <c r="T140" s="170"/>
      <c r="AT140" s="165" t="s">
        <v>442</v>
      </c>
      <c r="AU140" s="165" t="s">
        <v>92</v>
      </c>
      <c r="AV140" s="12" t="s">
        <v>92</v>
      </c>
      <c r="AW140" s="12" t="s">
        <v>36</v>
      </c>
      <c r="AX140" s="12" t="s">
        <v>88</v>
      </c>
      <c r="AY140" s="165" t="s">
        <v>133</v>
      </c>
    </row>
    <row r="141" spans="2:65" s="1" customFormat="1" ht="24.2" customHeight="1">
      <c r="B141" s="133"/>
      <c r="C141" s="134" t="s">
        <v>156</v>
      </c>
      <c r="D141" s="134" t="s">
        <v>136</v>
      </c>
      <c r="E141" s="135" t="s">
        <v>459</v>
      </c>
      <c r="F141" s="136" t="s">
        <v>460</v>
      </c>
      <c r="G141" s="137" t="s">
        <v>182</v>
      </c>
      <c r="H141" s="138">
        <v>3</v>
      </c>
      <c r="I141" s="139"/>
      <c r="J141" s="140">
        <f>ROUND(I141*H141,2)</f>
        <v>0</v>
      </c>
      <c r="K141" s="136" t="s">
        <v>439</v>
      </c>
      <c r="L141" s="29"/>
      <c r="M141" s="141" t="s">
        <v>1</v>
      </c>
      <c r="N141" s="142" t="s">
        <v>47</v>
      </c>
      <c r="P141" s="143">
        <f>O141*H141</f>
        <v>0</v>
      </c>
      <c r="Q141" s="143">
        <v>2.4000000000000001E-4</v>
      </c>
      <c r="R141" s="143">
        <f>Q141*H141</f>
        <v>7.2000000000000005E-4</v>
      </c>
      <c r="S141" s="143">
        <v>5.5300000000000002E-3</v>
      </c>
      <c r="T141" s="144">
        <f>S141*H141</f>
        <v>1.6590000000000001E-2</v>
      </c>
      <c r="AR141" s="145" t="s">
        <v>184</v>
      </c>
      <c r="AT141" s="145" t="s">
        <v>136</v>
      </c>
      <c r="AU141" s="145" t="s">
        <v>92</v>
      </c>
      <c r="AY141" s="14" t="s">
        <v>133</v>
      </c>
      <c r="BE141" s="146">
        <f>IF(N141="základní",J141,0)</f>
        <v>0</v>
      </c>
      <c r="BF141" s="146">
        <f>IF(N141="snížená",J141,0)</f>
        <v>0</v>
      </c>
      <c r="BG141" s="146">
        <f>IF(N141="zákl. přenesená",J141,0)</f>
        <v>0</v>
      </c>
      <c r="BH141" s="146">
        <f>IF(N141="sníž. přenesená",J141,0)</f>
        <v>0</v>
      </c>
      <c r="BI141" s="146">
        <f>IF(N141="nulová",J141,0)</f>
        <v>0</v>
      </c>
      <c r="BJ141" s="14" t="s">
        <v>92</v>
      </c>
      <c r="BK141" s="146">
        <f>ROUND(I141*H141,2)</f>
        <v>0</v>
      </c>
      <c r="BL141" s="14" t="s">
        <v>184</v>
      </c>
      <c r="BM141" s="145" t="s">
        <v>461</v>
      </c>
    </row>
    <row r="142" spans="2:65" s="1" customFormat="1" ht="19.5">
      <c r="B142" s="29"/>
      <c r="D142" s="147" t="s">
        <v>141</v>
      </c>
      <c r="F142" s="148" t="s">
        <v>462</v>
      </c>
      <c r="I142" s="149"/>
      <c r="L142" s="29"/>
      <c r="M142" s="150"/>
      <c r="T142" s="53"/>
      <c r="AT142" s="14" t="s">
        <v>141</v>
      </c>
      <c r="AU142" s="14" t="s">
        <v>92</v>
      </c>
    </row>
    <row r="143" spans="2:65" s="1" customFormat="1" ht="16.5" customHeight="1">
      <c r="B143" s="133"/>
      <c r="C143" s="134" t="s">
        <v>209</v>
      </c>
      <c r="D143" s="134" t="s">
        <v>136</v>
      </c>
      <c r="E143" s="135" t="s">
        <v>463</v>
      </c>
      <c r="F143" s="136" t="s">
        <v>464</v>
      </c>
      <c r="G143" s="137" t="s">
        <v>201</v>
      </c>
      <c r="H143" s="138">
        <v>2</v>
      </c>
      <c r="I143" s="139"/>
      <c r="J143" s="140">
        <f>ROUND(I143*H143,2)</f>
        <v>0</v>
      </c>
      <c r="K143" s="136" t="s">
        <v>439</v>
      </c>
      <c r="L143" s="29"/>
      <c r="M143" s="141" t="s">
        <v>1</v>
      </c>
      <c r="N143" s="142" t="s">
        <v>47</v>
      </c>
      <c r="P143" s="143">
        <f>O143*H143</f>
        <v>0</v>
      </c>
      <c r="Q143" s="143">
        <v>0</v>
      </c>
      <c r="R143" s="143">
        <f>Q143*H143</f>
        <v>0</v>
      </c>
      <c r="S143" s="143">
        <v>0</v>
      </c>
      <c r="T143" s="144">
        <f>S143*H143</f>
        <v>0</v>
      </c>
      <c r="AR143" s="145" t="s">
        <v>184</v>
      </c>
      <c r="AT143" s="145" t="s">
        <v>136</v>
      </c>
      <c r="AU143" s="145" t="s">
        <v>92</v>
      </c>
      <c r="AY143" s="14" t="s">
        <v>133</v>
      </c>
      <c r="BE143" s="146">
        <f>IF(N143="základní",J143,0)</f>
        <v>0</v>
      </c>
      <c r="BF143" s="146">
        <f>IF(N143="snížená",J143,0)</f>
        <v>0</v>
      </c>
      <c r="BG143" s="146">
        <f>IF(N143="zákl. přenesená",J143,0)</f>
        <v>0</v>
      </c>
      <c r="BH143" s="146">
        <f>IF(N143="sníž. přenesená",J143,0)</f>
        <v>0</v>
      </c>
      <c r="BI143" s="146">
        <f>IF(N143="nulová",J143,0)</f>
        <v>0</v>
      </c>
      <c r="BJ143" s="14" t="s">
        <v>92</v>
      </c>
      <c r="BK143" s="146">
        <f>ROUND(I143*H143,2)</f>
        <v>0</v>
      </c>
      <c r="BL143" s="14" t="s">
        <v>184</v>
      </c>
      <c r="BM143" s="145" t="s">
        <v>465</v>
      </c>
    </row>
    <row r="144" spans="2:65" s="1" customFormat="1" ht="11.25">
      <c r="B144" s="29"/>
      <c r="D144" s="147" t="s">
        <v>141</v>
      </c>
      <c r="F144" s="148" t="s">
        <v>466</v>
      </c>
      <c r="I144" s="149"/>
      <c r="L144" s="29"/>
      <c r="M144" s="150"/>
      <c r="T144" s="53"/>
      <c r="AT144" s="14" t="s">
        <v>141</v>
      </c>
      <c r="AU144" s="14" t="s">
        <v>92</v>
      </c>
    </row>
    <row r="145" spans="2:65" s="1" customFormat="1" ht="16.5" customHeight="1">
      <c r="B145" s="133"/>
      <c r="C145" s="134" t="s">
        <v>213</v>
      </c>
      <c r="D145" s="134" t="s">
        <v>136</v>
      </c>
      <c r="E145" s="135" t="s">
        <v>467</v>
      </c>
      <c r="F145" s="136" t="s">
        <v>468</v>
      </c>
      <c r="G145" s="137" t="s">
        <v>182</v>
      </c>
      <c r="H145" s="138">
        <v>100</v>
      </c>
      <c r="I145" s="139"/>
      <c r="J145" s="140">
        <f>ROUND(I145*H145,2)</f>
        <v>0</v>
      </c>
      <c r="K145" s="136" t="s">
        <v>439</v>
      </c>
      <c r="L145" s="29"/>
      <c r="M145" s="141" t="s">
        <v>1</v>
      </c>
      <c r="N145" s="142" t="s">
        <v>47</v>
      </c>
      <c r="P145" s="143">
        <f>O145*H145</f>
        <v>0</v>
      </c>
      <c r="Q145" s="143">
        <v>0</v>
      </c>
      <c r="R145" s="143">
        <f>Q145*H145</f>
        <v>0</v>
      </c>
      <c r="S145" s="143">
        <v>0</v>
      </c>
      <c r="T145" s="144">
        <f>S145*H145</f>
        <v>0</v>
      </c>
      <c r="AR145" s="145" t="s">
        <v>184</v>
      </c>
      <c r="AT145" s="145" t="s">
        <v>136</v>
      </c>
      <c r="AU145" s="145" t="s">
        <v>92</v>
      </c>
      <c r="AY145" s="14" t="s">
        <v>133</v>
      </c>
      <c r="BE145" s="146">
        <f>IF(N145="základní",J145,0)</f>
        <v>0</v>
      </c>
      <c r="BF145" s="146">
        <f>IF(N145="snížená",J145,0)</f>
        <v>0</v>
      </c>
      <c r="BG145" s="146">
        <f>IF(N145="zákl. přenesená",J145,0)</f>
        <v>0</v>
      </c>
      <c r="BH145" s="146">
        <f>IF(N145="sníž. přenesená",J145,0)</f>
        <v>0</v>
      </c>
      <c r="BI145" s="146">
        <f>IF(N145="nulová",J145,0)</f>
        <v>0</v>
      </c>
      <c r="BJ145" s="14" t="s">
        <v>92</v>
      </c>
      <c r="BK145" s="146">
        <f>ROUND(I145*H145,2)</f>
        <v>0</v>
      </c>
      <c r="BL145" s="14" t="s">
        <v>184</v>
      </c>
      <c r="BM145" s="145" t="s">
        <v>469</v>
      </c>
    </row>
    <row r="146" spans="2:65" s="1" customFormat="1" ht="11.25">
      <c r="B146" s="29"/>
      <c r="D146" s="147" t="s">
        <v>141</v>
      </c>
      <c r="F146" s="148" t="s">
        <v>470</v>
      </c>
      <c r="I146" s="149"/>
      <c r="L146" s="29"/>
      <c r="M146" s="150"/>
      <c r="T146" s="53"/>
      <c r="AT146" s="14" t="s">
        <v>141</v>
      </c>
      <c r="AU146" s="14" t="s">
        <v>92</v>
      </c>
    </row>
    <row r="147" spans="2:65" s="12" customFormat="1" ht="11.25">
      <c r="B147" s="164"/>
      <c r="D147" s="147" t="s">
        <v>442</v>
      </c>
      <c r="E147" s="165" t="s">
        <v>1</v>
      </c>
      <c r="F147" s="166" t="s">
        <v>471</v>
      </c>
      <c r="H147" s="167">
        <v>100</v>
      </c>
      <c r="I147" s="168"/>
      <c r="L147" s="164"/>
      <c r="M147" s="169"/>
      <c r="T147" s="170"/>
      <c r="AT147" s="165" t="s">
        <v>442</v>
      </c>
      <c r="AU147" s="165" t="s">
        <v>92</v>
      </c>
      <c r="AV147" s="12" t="s">
        <v>92</v>
      </c>
      <c r="AW147" s="12" t="s">
        <v>36</v>
      </c>
      <c r="AX147" s="12" t="s">
        <v>88</v>
      </c>
      <c r="AY147" s="165" t="s">
        <v>133</v>
      </c>
    </row>
    <row r="148" spans="2:65" s="1" customFormat="1" ht="16.5" customHeight="1">
      <c r="B148" s="133"/>
      <c r="C148" s="134" t="s">
        <v>218</v>
      </c>
      <c r="D148" s="134" t="s">
        <v>136</v>
      </c>
      <c r="E148" s="135" t="s">
        <v>472</v>
      </c>
      <c r="F148" s="136" t="s">
        <v>473</v>
      </c>
      <c r="G148" s="137" t="s">
        <v>201</v>
      </c>
      <c r="H148" s="138">
        <v>1</v>
      </c>
      <c r="I148" s="139"/>
      <c r="J148" s="140">
        <f>ROUND(I148*H148,2)</f>
        <v>0</v>
      </c>
      <c r="K148" s="136" t="s">
        <v>439</v>
      </c>
      <c r="L148" s="29"/>
      <c r="M148" s="141" t="s">
        <v>1</v>
      </c>
      <c r="N148" s="142" t="s">
        <v>47</v>
      </c>
      <c r="P148" s="143">
        <f>O148*H148</f>
        <v>0</v>
      </c>
      <c r="Q148" s="143">
        <v>2.5000000000000001E-4</v>
      </c>
      <c r="R148" s="143">
        <f>Q148*H148</f>
        <v>2.5000000000000001E-4</v>
      </c>
      <c r="S148" s="143">
        <v>0</v>
      </c>
      <c r="T148" s="144">
        <f>S148*H148</f>
        <v>0</v>
      </c>
      <c r="AR148" s="145" t="s">
        <v>184</v>
      </c>
      <c r="AT148" s="145" t="s">
        <v>136</v>
      </c>
      <c r="AU148" s="145" t="s">
        <v>92</v>
      </c>
      <c r="AY148" s="14" t="s">
        <v>133</v>
      </c>
      <c r="BE148" s="146">
        <f>IF(N148="základní",J148,0)</f>
        <v>0</v>
      </c>
      <c r="BF148" s="146">
        <f>IF(N148="snížená",J148,0)</f>
        <v>0</v>
      </c>
      <c r="BG148" s="146">
        <f>IF(N148="zákl. přenesená",J148,0)</f>
        <v>0</v>
      </c>
      <c r="BH148" s="146">
        <f>IF(N148="sníž. přenesená",J148,0)</f>
        <v>0</v>
      </c>
      <c r="BI148" s="146">
        <f>IF(N148="nulová",J148,0)</f>
        <v>0</v>
      </c>
      <c r="BJ148" s="14" t="s">
        <v>92</v>
      </c>
      <c r="BK148" s="146">
        <f>ROUND(I148*H148,2)</f>
        <v>0</v>
      </c>
      <c r="BL148" s="14" t="s">
        <v>184</v>
      </c>
      <c r="BM148" s="145" t="s">
        <v>474</v>
      </c>
    </row>
    <row r="149" spans="2:65" s="1" customFormat="1" ht="11.25">
      <c r="B149" s="29"/>
      <c r="D149" s="147" t="s">
        <v>141</v>
      </c>
      <c r="F149" s="148" t="s">
        <v>475</v>
      </c>
      <c r="I149" s="149"/>
      <c r="L149" s="29"/>
      <c r="M149" s="150"/>
      <c r="T149" s="53"/>
      <c r="AT149" s="14" t="s">
        <v>141</v>
      </c>
      <c r="AU149" s="14" t="s">
        <v>92</v>
      </c>
    </row>
    <row r="150" spans="2:65" s="1" customFormat="1" ht="24.2" customHeight="1">
      <c r="B150" s="133"/>
      <c r="C150" s="134" t="s">
        <v>223</v>
      </c>
      <c r="D150" s="134" t="s">
        <v>136</v>
      </c>
      <c r="E150" s="135" t="s">
        <v>476</v>
      </c>
      <c r="F150" s="136" t="s">
        <v>477</v>
      </c>
      <c r="G150" s="137" t="s">
        <v>206</v>
      </c>
      <c r="H150" s="138">
        <v>3</v>
      </c>
      <c r="I150" s="139"/>
      <c r="J150" s="140">
        <f>ROUND(I150*H150,2)</f>
        <v>0</v>
      </c>
      <c r="K150" s="136" t="s">
        <v>439</v>
      </c>
      <c r="L150" s="29"/>
      <c r="M150" s="141" t="s">
        <v>1</v>
      </c>
      <c r="N150" s="142" t="s">
        <v>47</v>
      </c>
      <c r="P150" s="143">
        <f>O150*H150</f>
        <v>0</v>
      </c>
      <c r="Q150" s="143">
        <v>1.3350000000000001E-2</v>
      </c>
      <c r="R150" s="143">
        <f>Q150*H150</f>
        <v>4.0050000000000002E-2</v>
      </c>
      <c r="S150" s="143">
        <v>0</v>
      </c>
      <c r="T150" s="144">
        <f>S150*H150</f>
        <v>0</v>
      </c>
      <c r="AR150" s="145" t="s">
        <v>184</v>
      </c>
      <c r="AT150" s="145" t="s">
        <v>136</v>
      </c>
      <c r="AU150" s="145" t="s">
        <v>92</v>
      </c>
      <c r="AY150" s="14" t="s">
        <v>133</v>
      </c>
      <c r="BE150" s="146">
        <f>IF(N150="základní",J150,0)</f>
        <v>0</v>
      </c>
      <c r="BF150" s="146">
        <f>IF(N150="snížená",J150,0)</f>
        <v>0</v>
      </c>
      <c r="BG150" s="146">
        <f>IF(N150="zákl. přenesená",J150,0)</f>
        <v>0</v>
      </c>
      <c r="BH150" s="146">
        <f>IF(N150="sníž. přenesená",J150,0)</f>
        <v>0</v>
      </c>
      <c r="BI150" s="146">
        <f>IF(N150="nulová",J150,0)</f>
        <v>0</v>
      </c>
      <c r="BJ150" s="14" t="s">
        <v>92</v>
      </c>
      <c r="BK150" s="146">
        <f>ROUND(I150*H150,2)</f>
        <v>0</v>
      </c>
      <c r="BL150" s="14" t="s">
        <v>184</v>
      </c>
      <c r="BM150" s="145" t="s">
        <v>478</v>
      </c>
    </row>
    <row r="151" spans="2:65" s="1" customFormat="1" ht="19.5">
      <c r="B151" s="29"/>
      <c r="D151" s="147" t="s">
        <v>141</v>
      </c>
      <c r="F151" s="148" t="s">
        <v>479</v>
      </c>
      <c r="I151" s="149"/>
      <c r="L151" s="29"/>
      <c r="M151" s="150"/>
      <c r="T151" s="53"/>
      <c r="AT151" s="14" t="s">
        <v>141</v>
      </c>
      <c r="AU151" s="14" t="s">
        <v>92</v>
      </c>
    </row>
    <row r="152" spans="2:65" s="1" customFormat="1" ht="24.2" customHeight="1">
      <c r="B152" s="133"/>
      <c r="C152" s="134" t="s">
        <v>227</v>
      </c>
      <c r="D152" s="134" t="s">
        <v>136</v>
      </c>
      <c r="E152" s="135" t="s">
        <v>480</v>
      </c>
      <c r="F152" s="136" t="s">
        <v>481</v>
      </c>
      <c r="G152" s="137" t="s">
        <v>201</v>
      </c>
      <c r="H152" s="138">
        <v>2</v>
      </c>
      <c r="I152" s="139"/>
      <c r="J152" s="140">
        <f>ROUND(I152*H152,2)</f>
        <v>0</v>
      </c>
      <c r="K152" s="136" t="s">
        <v>439</v>
      </c>
      <c r="L152" s="29"/>
      <c r="M152" s="141" t="s">
        <v>1</v>
      </c>
      <c r="N152" s="142" t="s">
        <v>47</v>
      </c>
      <c r="P152" s="143">
        <f>O152*H152</f>
        <v>0</v>
      </c>
      <c r="Q152" s="143">
        <v>4.0000000000000001E-3</v>
      </c>
      <c r="R152" s="143">
        <f>Q152*H152</f>
        <v>8.0000000000000002E-3</v>
      </c>
      <c r="S152" s="143">
        <v>0</v>
      </c>
      <c r="T152" s="144">
        <f>S152*H152</f>
        <v>0</v>
      </c>
      <c r="AR152" s="145" t="s">
        <v>184</v>
      </c>
      <c r="AT152" s="145" t="s">
        <v>136</v>
      </c>
      <c r="AU152" s="145" t="s">
        <v>92</v>
      </c>
      <c r="AY152" s="14" t="s">
        <v>133</v>
      </c>
      <c r="BE152" s="146">
        <f>IF(N152="základní",J152,0)</f>
        <v>0</v>
      </c>
      <c r="BF152" s="146">
        <f>IF(N152="snížená",J152,0)</f>
        <v>0</v>
      </c>
      <c r="BG152" s="146">
        <f>IF(N152="zákl. přenesená",J152,0)</f>
        <v>0</v>
      </c>
      <c r="BH152" s="146">
        <f>IF(N152="sníž. přenesená",J152,0)</f>
        <v>0</v>
      </c>
      <c r="BI152" s="146">
        <f>IF(N152="nulová",J152,0)</f>
        <v>0</v>
      </c>
      <c r="BJ152" s="14" t="s">
        <v>92</v>
      </c>
      <c r="BK152" s="146">
        <f>ROUND(I152*H152,2)</f>
        <v>0</v>
      </c>
      <c r="BL152" s="14" t="s">
        <v>184</v>
      </c>
      <c r="BM152" s="145" t="s">
        <v>482</v>
      </c>
    </row>
    <row r="153" spans="2:65" s="1" customFormat="1" ht="19.5">
      <c r="B153" s="29"/>
      <c r="D153" s="147" t="s">
        <v>141</v>
      </c>
      <c r="F153" s="148" t="s">
        <v>483</v>
      </c>
      <c r="I153" s="149"/>
      <c r="L153" s="29"/>
      <c r="M153" s="150"/>
      <c r="T153" s="53"/>
      <c r="AT153" s="14" t="s">
        <v>141</v>
      </c>
      <c r="AU153" s="14" t="s">
        <v>92</v>
      </c>
    </row>
    <row r="154" spans="2:65" s="1" customFormat="1" ht="16.5" customHeight="1">
      <c r="B154" s="133"/>
      <c r="C154" s="154" t="s">
        <v>231</v>
      </c>
      <c r="D154" s="154" t="s">
        <v>187</v>
      </c>
      <c r="E154" s="155" t="s">
        <v>484</v>
      </c>
      <c r="F154" s="156" t="s">
        <v>485</v>
      </c>
      <c r="G154" s="157" t="s">
        <v>201</v>
      </c>
      <c r="H154" s="158">
        <v>1</v>
      </c>
      <c r="I154" s="159"/>
      <c r="J154" s="160">
        <f>ROUND(I154*H154,2)</f>
        <v>0</v>
      </c>
      <c r="K154" s="156" t="s">
        <v>1</v>
      </c>
      <c r="L154" s="161"/>
      <c r="M154" s="162" t="s">
        <v>1</v>
      </c>
      <c r="N154" s="163" t="s">
        <v>47</v>
      </c>
      <c r="P154" s="143">
        <f>O154*H154</f>
        <v>0</v>
      </c>
      <c r="Q154" s="143">
        <v>0</v>
      </c>
      <c r="R154" s="143">
        <f>Q154*H154</f>
        <v>0</v>
      </c>
      <c r="S154" s="143">
        <v>0</v>
      </c>
      <c r="T154" s="144">
        <f>S154*H154</f>
        <v>0</v>
      </c>
      <c r="AR154" s="145" t="s">
        <v>190</v>
      </c>
      <c r="AT154" s="145" t="s">
        <v>187</v>
      </c>
      <c r="AU154" s="145" t="s">
        <v>92</v>
      </c>
      <c r="AY154" s="14" t="s">
        <v>133</v>
      </c>
      <c r="BE154" s="146">
        <f>IF(N154="základní",J154,0)</f>
        <v>0</v>
      </c>
      <c r="BF154" s="146">
        <f>IF(N154="snížená",J154,0)</f>
        <v>0</v>
      </c>
      <c r="BG154" s="146">
        <f>IF(N154="zákl. přenesená",J154,0)</f>
        <v>0</v>
      </c>
      <c r="BH154" s="146">
        <f>IF(N154="sníž. přenesená",J154,0)</f>
        <v>0</v>
      </c>
      <c r="BI154" s="146">
        <f>IF(N154="nulová",J154,0)</f>
        <v>0</v>
      </c>
      <c r="BJ154" s="14" t="s">
        <v>92</v>
      </c>
      <c r="BK154" s="146">
        <f>ROUND(I154*H154,2)</f>
        <v>0</v>
      </c>
      <c r="BL154" s="14" t="s">
        <v>184</v>
      </c>
      <c r="BM154" s="145" t="s">
        <v>486</v>
      </c>
    </row>
    <row r="155" spans="2:65" s="1" customFormat="1" ht="68.25">
      <c r="B155" s="29"/>
      <c r="D155" s="147" t="s">
        <v>141</v>
      </c>
      <c r="F155" s="148" t="s">
        <v>487</v>
      </c>
      <c r="I155" s="149"/>
      <c r="L155" s="29"/>
      <c r="M155" s="150"/>
      <c r="T155" s="53"/>
      <c r="AT155" s="14" t="s">
        <v>141</v>
      </c>
      <c r="AU155" s="14" t="s">
        <v>92</v>
      </c>
    </row>
    <row r="156" spans="2:65" s="1" customFormat="1" ht="24.2" customHeight="1">
      <c r="B156" s="133"/>
      <c r="C156" s="154" t="s">
        <v>238</v>
      </c>
      <c r="D156" s="154" t="s">
        <v>187</v>
      </c>
      <c r="E156" s="155" t="s">
        <v>488</v>
      </c>
      <c r="F156" s="156" t="s">
        <v>489</v>
      </c>
      <c r="G156" s="157" t="s">
        <v>139</v>
      </c>
      <c r="H156" s="158">
        <v>1</v>
      </c>
      <c r="I156" s="159"/>
      <c r="J156" s="160">
        <f>ROUND(I156*H156,2)</f>
        <v>0</v>
      </c>
      <c r="K156" s="156" t="s">
        <v>1</v>
      </c>
      <c r="L156" s="161"/>
      <c r="M156" s="162" t="s">
        <v>1</v>
      </c>
      <c r="N156" s="163" t="s">
        <v>47</v>
      </c>
      <c r="P156" s="143">
        <f>O156*H156</f>
        <v>0</v>
      </c>
      <c r="Q156" s="143">
        <v>0</v>
      </c>
      <c r="R156" s="143">
        <f>Q156*H156</f>
        <v>0</v>
      </c>
      <c r="S156" s="143">
        <v>0</v>
      </c>
      <c r="T156" s="144">
        <f>S156*H156</f>
        <v>0</v>
      </c>
      <c r="AR156" s="145" t="s">
        <v>190</v>
      </c>
      <c r="AT156" s="145" t="s">
        <v>187</v>
      </c>
      <c r="AU156" s="145" t="s">
        <v>92</v>
      </c>
      <c r="AY156" s="14" t="s">
        <v>133</v>
      </c>
      <c r="BE156" s="146">
        <f>IF(N156="základní",J156,0)</f>
        <v>0</v>
      </c>
      <c r="BF156" s="146">
        <f>IF(N156="snížená",J156,0)</f>
        <v>0</v>
      </c>
      <c r="BG156" s="146">
        <f>IF(N156="zákl. přenesená",J156,0)</f>
        <v>0</v>
      </c>
      <c r="BH156" s="146">
        <f>IF(N156="sníž. přenesená",J156,0)</f>
        <v>0</v>
      </c>
      <c r="BI156" s="146">
        <f>IF(N156="nulová",J156,0)</f>
        <v>0</v>
      </c>
      <c r="BJ156" s="14" t="s">
        <v>92</v>
      </c>
      <c r="BK156" s="146">
        <f>ROUND(I156*H156,2)</f>
        <v>0</v>
      </c>
      <c r="BL156" s="14" t="s">
        <v>184</v>
      </c>
      <c r="BM156" s="145" t="s">
        <v>490</v>
      </c>
    </row>
    <row r="157" spans="2:65" s="1" customFormat="1" ht="68.25">
      <c r="B157" s="29"/>
      <c r="D157" s="147" t="s">
        <v>141</v>
      </c>
      <c r="F157" s="148" t="s">
        <v>491</v>
      </c>
      <c r="I157" s="149"/>
      <c r="L157" s="29"/>
      <c r="M157" s="150"/>
      <c r="T157" s="53"/>
      <c r="AT157" s="14" t="s">
        <v>141</v>
      </c>
      <c r="AU157" s="14" t="s">
        <v>92</v>
      </c>
    </row>
    <row r="158" spans="2:65" s="1" customFormat="1" ht="24.2" customHeight="1">
      <c r="B158" s="133"/>
      <c r="C158" s="134" t="s">
        <v>243</v>
      </c>
      <c r="D158" s="134" t="s">
        <v>136</v>
      </c>
      <c r="E158" s="135" t="s">
        <v>492</v>
      </c>
      <c r="F158" s="136" t="s">
        <v>493</v>
      </c>
      <c r="G158" s="137" t="s">
        <v>206</v>
      </c>
      <c r="H158" s="138">
        <v>3</v>
      </c>
      <c r="I158" s="139"/>
      <c r="J158" s="140">
        <f>ROUND(I158*H158,2)</f>
        <v>0</v>
      </c>
      <c r="K158" s="136" t="s">
        <v>439</v>
      </c>
      <c r="L158" s="29"/>
      <c r="M158" s="141" t="s">
        <v>1</v>
      </c>
      <c r="N158" s="142" t="s">
        <v>47</v>
      </c>
      <c r="P158" s="143">
        <f>O158*H158</f>
        <v>0</v>
      </c>
      <c r="Q158" s="143">
        <v>6.9999999999999994E-5</v>
      </c>
      <c r="R158" s="143">
        <f>Q158*H158</f>
        <v>2.0999999999999998E-4</v>
      </c>
      <c r="S158" s="143">
        <v>0</v>
      </c>
      <c r="T158" s="144">
        <f>S158*H158</f>
        <v>0</v>
      </c>
      <c r="AR158" s="145" t="s">
        <v>184</v>
      </c>
      <c r="AT158" s="145" t="s">
        <v>136</v>
      </c>
      <c r="AU158" s="145" t="s">
        <v>92</v>
      </c>
      <c r="AY158" s="14" t="s">
        <v>133</v>
      </c>
      <c r="BE158" s="146">
        <f>IF(N158="základní",J158,0)</f>
        <v>0</v>
      </c>
      <c r="BF158" s="146">
        <f>IF(N158="snížená",J158,0)</f>
        <v>0</v>
      </c>
      <c r="BG158" s="146">
        <f>IF(N158="zákl. přenesená",J158,0)</f>
        <v>0</v>
      </c>
      <c r="BH158" s="146">
        <f>IF(N158="sníž. přenesená",J158,0)</f>
        <v>0</v>
      </c>
      <c r="BI158" s="146">
        <f>IF(N158="nulová",J158,0)</f>
        <v>0</v>
      </c>
      <c r="BJ158" s="14" t="s">
        <v>92</v>
      </c>
      <c r="BK158" s="146">
        <f>ROUND(I158*H158,2)</f>
        <v>0</v>
      </c>
      <c r="BL158" s="14" t="s">
        <v>184</v>
      </c>
      <c r="BM158" s="145" t="s">
        <v>494</v>
      </c>
    </row>
    <row r="159" spans="2:65" s="1" customFormat="1" ht="19.5">
      <c r="B159" s="29"/>
      <c r="D159" s="147" t="s">
        <v>141</v>
      </c>
      <c r="F159" s="148" t="s">
        <v>495</v>
      </c>
      <c r="I159" s="149"/>
      <c r="L159" s="29"/>
      <c r="M159" s="150"/>
      <c r="T159" s="53"/>
      <c r="AT159" s="14" t="s">
        <v>141</v>
      </c>
      <c r="AU159" s="14" t="s">
        <v>92</v>
      </c>
    </row>
    <row r="160" spans="2:65" s="12" customFormat="1" ht="11.25">
      <c r="B160" s="164"/>
      <c r="D160" s="147" t="s">
        <v>442</v>
      </c>
      <c r="E160" s="165" t="s">
        <v>1</v>
      </c>
      <c r="F160" s="166" t="s">
        <v>496</v>
      </c>
      <c r="H160" s="167">
        <v>3</v>
      </c>
      <c r="I160" s="168"/>
      <c r="L160" s="164"/>
      <c r="M160" s="169"/>
      <c r="T160" s="170"/>
      <c r="AT160" s="165" t="s">
        <v>442</v>
      </c>
      <c r="AU160" s="165" t="s">
        <v>92</v>
      </c>
      <c r="AV160" s="12" t="s">
        <v>92</v>
      </c>
      <c r="AW160" s="12" t="s">
        <v>36</v>
      </c>
      <c r="AX160" s="12" t="s">
        <v>88</v>
      </c>
      <c r="AY160" s="165" t="s">
        <v>133</v>
      </c>
    </row>
    <row r="161" spans="2:65" s="1" customFormat="1" ht="24.2" customHeight="1">
      <c r="B161" s="133"/>
      <c r="C161" s="154" t="s">
        <v>248</v>
      </c>
      <c r="D161" s="154" t="s">
        <v>187</v>
      </c>
      <c r="E161" s="155" t="s">
        <v>497</v>
      </c>
      <c r="F161" s="156" t="s">
        <v>498</v>
      </c>
      <c r="G161" s="157" t="s">
        <v>201</v>
      </c>
      <c r="H161" s="158">
        <v>1</v>
      </c>
      <c r="I161" s="159"/>
      <c r="J161" s="160">
        <f>ROUND(I161*H161,2)</f>
        <v>0</v>
      </c>
      <c r="K161" s="156" t="s">
        <v>1</v>
      </c>
      <c r="L161" s="161"/>
      <c r="M161" s="162" t="s">
        <v>1</v>
      </c>
      <c r="N161" s="163" t="s">
        <v>47</v>
      </c>
      <c r="P161" s="143">
        <f>O161*H161</f>
        <v>0</v>
      </c>
      <c r="Q161" s="143">
        <v>1E-4</v>
      </c>
      <c r="R161" s="143">
        <f>Q161*H161</f>
        <v>1E-4</v>
      </c>
      <c r="S161" s="143">
        <v>0</v>
      </c>
      <c r="T161" s="144">
        <f>S161*H161</f>
        <v>0</v>
      </c>
      <c r="AR161" s="145" t="s">
        <v>190</v>
      </c>
      <c r="AT161" s="145" t="s">
        <v>187</v>
      </c>
      <c r="AU161" s="145" t="s">
        <v>92</v>
      </c>
      <c r="AY161" s="14" t="s">
        <v>133</v>
      </c>
      <c r="BE161" s="146">
        <f>IF(N161="základní",J161,0)</f>
        <v>0</v>
      </c>
      <c r="BF161" s="146">
        <f>IF(N161="snížená",J161,0)</f>
        <v>0</v>
      </c>
      <c r="BG161" s="146">
        <f>IF(N161="zákl. přenesená",J161,0)</f>
        <v>0</v>
      </c>
      <c r="BH161" s="146">
        <f>IF(N161="sníž. přenesená",J161,0)</f>
        <v>0</v>
      </c>
      <c r="BI161" s="146">
        <f>IF(N161="nulová",J161,0)</f>
        <v>0</v>
      </c>
      <c r="BJ161" s="14" t="s">
        <v>92</v>
      </c>
      <c r="BK161" s="146">
        <f>ROUND(I161*H161,2)</f>
        <v>0</v>
      </c>
      <c r="BL161" s="14" t="s">
        <v>184</v>
      </c>
      <c r="BM161" s="145" t="s">
        <v>499</v>
      </c>
    </row>
    <row r="162" spans="2:65" s="1" customFormat="1" ht="24.2" customHeight="1">
      <c r="B162" s="133"/>
      <c r="C162" s="154" t="s">
        <v>8</v>
      </c>
      <c r="D162" s="154" t="s">
        <v>187</v>
      </c>
      <c r="E162" s="155" t="s">
        <v>500</v>
      </c>
      <c r="F162" s="156" t="s">
        <v>501</v>
      </c>
      <c r="G162" s="157" t="s">
        <v>201</v>
      </c>
      <c r="H162" s="158">
        <v>1</v>
      </c>
      <c r="I162" s="159"/>
      <c r="J162" s="160">
        <f>ROUND(I162*H162,2)</f>
        <v>0</v>
      </c>
      <c r="K162" s="156" t="s">
        <v>1</v>
      </c>
      <c r="L162" s="161"/>
      <c r="M162" s="162" t="s">
        <v>1</v>
      </c>
      <c r="N162" s="163" t="s">
        <v>47</v>
      </c>
      <c r="P162" s="143">
        <f>O162*H162</f>
        <v>0</v>
      </c>
      <c r="Q162" s="143">
        <v>1E-4</v>
      </c>
      <c r="R162" s="143">
        <f>Q162*H162</f>
        <v>1E-4</v>
      </c>
      <c r="S162" s="143">
        <v>0</v>
      </c>
      <c r="T162" s="144">
        <f>S162*H162</f>
        <v>0</v>
      </c>
      <c r="AR162" s="145" t="s">
        <v>190</v>
      </c>
      <c r="AT162" s="145" t="s">
        <v>187</v>
      </c>
      <c r="AU162" s="145" t="s">
        <v>92</v>
      </c>
      <c r="AY162" s="14" t="s">
        <v>133</v>
      </c>
      <c r="BE162" s="146">
        <f>IF(N162="základní",J162,0)</f>
        <v>0</v>
      </c>
      <c r="BF162" s="146">
        <f>IF(N162="snížená",J162,0)</f>
        <v>0</v>
      </c>
      <c r="BG162" s="146">
        <f>IF(N162="zákl. přenesená",J162,0)</f>
        <v>0</v>
      </c>
      <c r="BH162" s="146">
        <f>IF(N162="sníž. přenesená",J162,0)</f>
        <v>0</v>
      </c>
      <c r="BI162" s="146">
        <f>IF(N162="nulová",J162,0)</f>
        <v>0</v>
      </c>
      <c r="BJ162" s="14" t="s">
        <v>92</v>
      </c>
      <c r="BK162" s="146">
        <f>ROUND(I162*H162,2)</f>
        <v>0</v>
      </c>
      <c r="BL162" s="14" t="s">
        <v>184</v>
      </c>
      <c r="BM162" s="145" t="s">
        <v>502</v>
      </c>
    </row>
    <row r="163" spans="2:65" s="1" customFormat="1" ht="16.5" customHeight="1">
      <c r="B163" s="133"/>
      <c r="C163" s="134" t="s">
        <v>184</v>
      </c>
      <c r="D163" s="134" t="s">
        <v>136</v>
      </c>
      <c r="E163" s="135" t="s">
        <v>503</v>
      </c>
      <c r="F163" s="136" t="s">
        <v>504</v>
      </c>
      <c r="G163" s="137" t="s">
        <v>201</v>
      </c>
      <c r="H163" s="138">
        <v>1</v>
      </c>
      <c r="I163" s="139"/>
      <c r="J163" s="140">
        <f>ROUND(I163*H163,2)</f>
        <v>0</v>
      </c>
      <c r="K163" s="136" t="s">
        <v>1</v>
      </c>
      <c r="L163" s="29"/>
      <c r="M163" s="141" t="s">
        <v>1</v>
      </c>
      <c r="N163" s="142" t="s">
        <v>47</v>
      </c>
      <c r="P163" s="143">
        <f>O163*H163</f>
        <v>0</v>
      </c>
      <c r="Q163" s="143">
        <v>2.4000000000000001E-4</v>
      </c>
      <c r="R163" s="143">
        <f>Q163*H163</f>
        <v>2.4000000000000001E-4</v>
      </c>
      <c r="S163" s="143">
        <v>0</v>
      </c>
      <c r="T163" s="144">
        <f>S163*H163</f>
        <v>0</v>
      </c>
      <c r="AR163" s="145" t="s">
        <v>184</v>
      </c>
      <c r="AT163" s="145" t="s">
        <v>136</v>
      </c>
      <c r="AU163" s="145" t="s">
        <v>92</v>
      </c>
      <c r="AY163" s="14" t="s">
        <v>133</v>
      </c>
      <c r="BE163" s="146">
        <f>IF(N163="základní",J163,0)</f>
        <v>0</v>
      </c>
      <c r="BF163" s="146">
        <f>IF(N163="snížená",J163,0)</f>
        <v>0</v>
      </c>
      <c r="BG163" s="146">
        <f>IF(N163="zákl. přenesená",J163,0)</f>
        <v>0</v>
      </c>
      <c r="BH163" s="146">
        <f>IF(N163="sníž. přenesená",J163,0)</f>
        <v>0</v>
      </c>
      <c r="BI163" s="146">
        <f>IF(N163="nulová",J163,0)</f>
        <v>0</v>
      </c>
      <c r="BJ163" s="14" t="s">
        <v>92</v>
      </c>
      <c r="BK163" s="146">
        <f>ROUND(I163*H163,2)</f>
        <v>0</v>
      </c>
      <c r="BL163" s="14" t="s">
        <v>184</v>
      </c>
      <c r="BM163" s="145" t="s">
        <v>505</v>
      </c>
    </row>
    <row r="164" spans="2:65" s="1" customFormat="1" ht="24.2" customHeight="1">
      <c r="B164" s="133"/>
      <c r="C164" s="134" t="s">
        <v>263</v>
      </c>
      <c r="D164" s="134" t="s">
        <v>136</v>
      </c>
      <c r="E164" s="135" t="s">
        <v>506</v>
      </c>
      <c r="F164" s="136" t="s">
        <v>507</v>
      </c>
      <c r="G164" s="137" t="s">
        <v>201</v>
      </c>
      <c r="H164" s="138">
        <v>1</v>
      </c>
      <c r="I164" s="139"/>
      <c r="J164" s="140">
        <f>ROUND(I164*H164,2)</f>
        <v>0</v>
      </c>
      <c r="K164" s="136" t="s">
        <v>439</v>
      </c>
      <c r="L164" s="29"/>
      <c r="M164" s="141" t="s">
        <v>1</v>
      </c>
      <c r="N164" s="142" t="s">
        <v>47</v>
      </c>
      <c r="P164" s="143">
        <f>O164*H164</f>
        <v>0</v>
      </c>
      <c r="Q164" s="143">
        <v>2.4000000000000001E-4</v>
      </c>
      <c r="R164" s="143">
        <f>Q164*H164</f>
        <v>2.4000000000000001E-4</v>
      </c>
      <c r="S164" s="143">
        <v>0</v>
      </c>
      <c r="T164" s="144">
        <f>S164*H164</f>
        <v>0</v>
      </c>
      <c r="AR164" s="145" t="s">
        <v>184</v>
      </c>
      <c r="AT164" s="145" t="s">
        <v>136</v>
      </c>
      <c r="AU164" s="145" t="s">
        <v>92</v>
      </c>
      <c r="AY164" s="14" t="s">
        <v>133</v>
      </c>
      <c r="BE164" s="146">
        <f>IF(N164="základní",J164,0)</f>
        <v>0</v>
      </c>
      <c r="BF164" s="146">
        <f>IF(N164="snížená",J164,0)</f>
        <v>0</v>
      </c>
      <c r="BG164" s="146">
        <f>IF(N164="zákl. přenesená",J164,0)</f>
        <v>0</v>
      </c>
      <c r="BH164" s="146">
        <f>IF(N164="sníž. přenesená",J164,0)</f>
        <v>0</v>
      </c>
      <c r="BI164" s="146">
        <f>IF(N164="nulová",J164,0)</f>
        <v>0</v>
      </c>
      <c r="BJ164" s="14" t="s">
        <v>92</v>
      </c>
      <c r="BK164" s="146">
        <f>ROUND(I164*H164,2)</f>
        <v>0</v>
      </c>
      <c r="BL164" s="14" t="s">
        <v>184</v>
      </c>
      <c r="BM164" s="145" t="s">
        <v>508</v>
      </c>
    </row>
    <row r="165" spans="2:65" s="1" customFormat="1" ht="19.5">
      <c r="B165" s="29"/>
      <c r="D165" s="147" t="s">
        <v>141</v>
      </c>
      <c r="F165" s="148" t="s">
        <v>509</v>
      </c>
      <c r="I165" s="149"/>
      <c r="L165" s="29"/>
      <c r="M165" s="150"/>
      <c r="T165" s="53"/>
      <c r="AT165" s="14" t="s">
        <v>141</v>
      </c>
      <c r="AU165" s="14" t="s">
        <v>92</v>
      </c>
    </row>
    <row r="166" spans="2:65" s="1" customFormat="1" ht="24.2" customHeight="1">
      <c r="B166" s="133"/>
      <c r="C166" s="134" t="s">
        <v>271</v>
      </c>
      <c r="D166" s="134" t="s">
        <v>136</v>
      </c>
      <c r="E166" s="135" t="s">
        <v>510</v>
      </c>
      <c r="F166" s="136" t="s">
        <v>511</v>
      </c>
      <c r="G166" s="137" t="s">
        <v>201</v>
      </c>
      <c r="H166" s="138">
        <v>1</v>
      </c>
      <c r="I166" s="139"/>
      <c r="J166" s="140">
        <f>ROUND(I166*H166,2)</f>
        <v>0</v>
      </c>
      <c r="K166" s="136" t="s">
        <v>439</v>
      </c>
      <c r="L166" s="29"/>
      <c r="M166" s="141" t="s">
        <v>1</v>
      </c>
      <c r="N166" s="142" t="s">
        <v>47</v>
      </c>
      <c r="P166" s="143">
        <f>O166*H166</f>
        <v>0</v>
      </c>
      <c r="Q166" s="143">
        <v>3.8000000000000002E-4</v>
      </c>
      <c r="R166" s="143">
        <f>Q166*H166</f>
        <v>3.8000000000000002E-4</v>
      </c>
      <c r="S166" s="143">
        <v>0</v>
      </c>
      <c r="T166" s="144">
        <f>S166*H166</f>
        <v>0</v>
      </c>
      <c r="AR166" s="145" t="s">
        <v>184</v>
      </c>
      <c r="AT166" s="145" t="s">
        <v>136</v>
      </c>
      <c r="AU166" s="145" t="s">
        <v>92</v>
      </c>
      <c r="AY166" s="14" t="s">
        <v>133</v>
      </c>
      <c r="BE166" s="146">
        <f>IF(N166="základní",J166,0)</f>
        <v>0</v>
      </c>
      <c r="BF166" s="146">
        <f>IF(N166="snížená",J166,0)</f>
        <v>0</v>
      </c>
      <c r="BG166" s="146">
        <f>IF(N166="zákl. přenesená",J166,0)</f>
        <v>0</v>
      </c>
      <c r="BH166" s="146">
        <f>IF(N166="sníž. přenesená",J166,0)</f>
        <v>0</v>
      </c>
      <c r="BI166" s="146">
        <f>IF(N166="nulová",J166,0)</f>
        <v>0</v>
      </c>
      <c r="BJ166" s="14" t="s">
        <v>92</v>
      </c>
      <c r="BK166" s="146">
        <f>ROUND(I166*H166,2)</f>
        <v>0</v>
      </c>
      <c r="BL166" s="14" t="s">
        <v>184</v>
      </c>
      <c r="BM166" s="145" t="s">
        <v>512</v>
      </c>
    </row>
    <row r="167" spans="2:65" s="1" customFormat="1" ht="19.5">
      <c r="B167" s="29"/>
      <c r="D167" s="147" t="s">
        <v>141</v>
      </c>
      <c r="F167" s="148" t="s">
        <v>513</v>
      </c>
      <c r="I167" s="149"/>
      <c r="L167" s="29"/>
      <c r="M167" s="150"/>
      <c r="T167" s="53"/>
      <c r="AT167" s="14" t="s">
        <v>141</v>
      </c>
      <c r="AU167" s="14" t="s">
        <v>92</v>
      </c>
    </row>
    <row r="168" spans="2:65" s="11" customFormat="1" ht="22.9" customHeight="1">
      <c r="B168" s="121"/>
      <c r="D168" s="122" t="s">
        <v>80</v>
      </c>
      <c r="E168" s="131" t="s">
        <v>422</v>
      </c>
      <c r="F168" s="131" t="s">
        <v>423</v>
      </c>
      <c r="I168" s="124"/>
      <c r="J168" s="132">
        <f>BK168</f>
        <v>0</v>
      </c>
      <c r="L168" s="121"/>
      <c r="M168" s="126"/>
      <c r="P168" s="127">
        <f>SUM(P169:P181)</f>
        <v>0</v>
      </c>
      <c r="R168" s="127">
        <f>SUM(R169:R181)</f>
        <v>7.4797000000000006E-3</v>
      </c>
      <c r="T168" s="128">
        <f>SUM(T169:T181)</f>
        <v>0</v>
      </c>
      <c r="AR168" s="122" t="s">
        <v>92</v>
      </c>
      <c r="AT168" s="129" t="s">
        <v>80</v>
      </c>
      <c r="AU168" s="129" t="s">
        <v>88</v>
      </c>
      <c r="AY168" s="122" t="s">
        <v>133</v>
      </c>
      <c r="BK168" s="130">
        <f>SUM(BK169:BK181)</f>
        <v>0</v>
      </c>
    </row>
    <row r="169" spans="2:65" s="1" customFormat="1" ht="24.2" customHeight="1">
      <c r="B169" s="133"/>
      <c r="C169" s="134" t="s">
        <v>276</v>
      </c>
      <c r="D169" s="134" t="s">
        <v>136</v>
      </c>
      <c r="E169" s="135" t="s">
        <v>514</v>
      </c>
      <c r="F169" s="136" t="s">
        <v>515</v>
      </c>
      <c r="G169" s="137" t="s">
        <v>182</v>
      </c>
      <c r="H169" s="138">
        <v>83</v>
      </c>
      <c r="I169" s="139"/>
      <c r="J169" s="140">
        <f>ROUND(I169*H169,2)</f>
        <v>0</v>
      </c>
      <c r="K169" s="136" t="s">
        <v>439</v>
      </c>
      <c r="L169" s="29"/>
      <c r="M169" s="141" t="s">
        <v>1</v>
      </c>
      <c r="N169" s="142" t="s">
        <v>47</v>
      </c>
      <c r="P169" s="143">
        <f>O169*H169</f>
        <v>0</v>
      </c>
      <c r="Q169" s="143">
        <v>2.0000000000000002E-5</v>
      </c>
      <c r="R169" s="143">
        <f>Q169*H169</f>
        <v>1.6600000000000002E-3</v>
      </c>
      <c r="S169" s="143">
        <v>0</v>
      </c>
      <c r="T169" s="144">
        <f>S169*H169</f>
        <v>0</v>
      </c>
      <c r="AR169" s="145" t="s">
        <v>184</v>
      </c>
      <c r="AT169" s="145" t="s">
        <v>136</v>
      </c>
      <c r="AU169" s="145" t="s">
        <v>92</v>
      </c>
      <c r="AY169" s="14" t="s">
        <v>133</v>
      </c>
      <c r="BE169" s="146">
        <f>IF(N169="základní",J169,0)</f>
        <v>0</v>
      </c>
      <c r="BF169" s="146">
        <f>IF(N169="snížená",J169,0)</f>
        <v>0</v>
      </c>
      <c r="BG169" s="146">
        <f>IF(N169="zákl. přenesená",J169,0)</f>
        <v>0</v>
      </c>
      <c r="BH169" s="146">
        <f>IF(N169="sníž. přenesená",J169,0)</f>
        <v>0</v>
      </c>
      <c r="BI169" s="146">
        <f>IF(N169="nulová",J169,0)</f>
        <v>0</v>
      </c>
      <c r="BJ169" s="14" t="s">
        <v>92</v>
      </c>
      <c r="BK169" s="146">
        <f>ROUND(I169*H169,2)</f>
        <v>0</v>
      </c>
      <c r="BL169" s="14" t="s">
        <v>184</v>
      </c>
      <c r="BM169" s="145" t="s">
        <v>516</v>
      </c>
    </row>
    <row r="170" spans="2:65" s="1" customFormat="1" ht="19.5">
      <c r="B170" s="29"/>
      <c r="D170" s="147" t="s">
        <v>141</v>
      </c>
      <c r="F170" s="148" t="s">
        <v>517</v>
      </c>
      <c r="I170" s="149"/>
      <c r="L170" s="29"/>
      <c r="M170" s="150"/>
      <c r="T170" s="53"/>
      <c r="AT170" s="14" t="s">
        <v>141</v>
      </c>
      <c r="AU170" s="14" t="s">
        <v>92</v>
      </c>
    </row>
    <row r="171" spans="2:65" s="1" customFormat="1" ht="24.2" customHeight="1">
      <c r="B171" s="133"/>
      <c r="C171" s="134" t="s">
        <v>281</v>
      </c>
      <c r="D171" s="134" t="s">
        <v>136</v>
      </c>
      <c r="E171" s="135" t="s">
        <v>518</v>
      </c>
      <c r="F171" s="136" t="s">
        <v>519</v>
      </c>
      <c r="G171" s="137" t="s">
        <v>320</v>
      </c>
      <c r="H171" s="138">
        <v>1.5549999999999999</v>
      </c>
      <c r="I171" s="139"/>
      <c r="J171" s="140">
        <f>ROUND(I171*H171,2)</f>
        <v>0</v>
      </c>
      <c r="K171" s="136" t="s">
        <v>439</v>
      </c>
      <c r="L171" s="29"/>
      <c r="M171" s="141" t="s">
        <v>1</v>
      </c>
      <c r="N171" s="142" t="s">
        <v>47</v>
      </c>
      <c r="P171" s="143">
        <f>O171*H171</f>
        <v>0</v>
      </c>
      <c r="Q171" s="143">
        <v>1.2E-4</v>
      </c>
      <c r="R171" s="143">
        <f>Q171*H171</f>
        <v>1.8660000000000001E-4</v>
      </c>
      <c r="S171" s="143">
        <v>0</v>
      </c>
      <c r="T171" s="144">
        <f>S171*H171</f>
        <v>0</v>
      </c>
      <c r="AR171" s="145" t="s">
        <v>184</v>
      </c>
      <c r="AT171" s="145" t="s">
        <v>136</v>
      </c>
      <c r="AU171" s="145" t="s">
        <v>92</v>
      </c>
      <c r="AY171" s="14" t="s">
        <v>133</v>
      </c>
      <c r="BE171" s="146">
        <f>IF(N171="základní",J171,0)</f>
        <v>0</v>
      </c>
      <c r="BF171" s="146">
        <f>IF(N171="snížená",J171,0)</f>
        <v>0</v>
      </c>
      <c r="BG171" s="146">
        <f>IF(N171="zákl. přenesená",J171,0)</f>
        <v>0</v>
      </c>
      <c r="BH171" s="146">
        <f>IF(N171="sníž. přenesená",J171,0)</f>
        <v>0</v>
      </c>
      <c r="BI171" s="146">
        <f>IF(N171="nulová",J171,0)</f>
        <v>0</v>
      </c>
      <c r="BJ171" s="14" t="s">
        <v>92</v>
      </c>
      <c r="BK171" s="146">
        <f>ROUND(I171*H171,2)</f>
        <v>0</v>
      </c>
      <c r="BL171" s="14" t="s">
        <v>184</v>
      </c>
      <c r="BM171" s="145" t="s">
        <v>520</v>
      </c>
    </row>
    <row r="172" spans="2:65" s="1" customFormat="1" ht="19.5">
      <c r="B172" s="29"/>
      <c r="D172" s="147" t="s">
        <v>141</v>
      </c>
      <c r="F172" s="148" t="s">
        <v>521</v>
      </c>
      <c r="I172" s="149"/>
      <c r="L172" s="29"/>
      <c r="M172" s="150"/>
      <c r="T172" s="53"/>
      <c r="AT172" s="14" t="s">
        <v>141</v>
      </c>
      <c r="AU172" s="14" t="s">
        <v>92</v>
      </c>
    </row>
    <row r="173" spans="2:65" s="12" customFormat="1" ht="11.25">
      <c r="B173" s="164"/>
      <c r="D173" s="147" t="s">
        <v>442</v>
      </c>
      <c r="E173" s="165" t="s">
        <v>1</v>
      </c>
      <c r="F173" s="166" t="s">
        <v>522</v>
      </c>
      <c r="H173" s="167">
        <v>1.5549999999999999</v>
      </c>
      <c r="I173" s="168"/>
      <c r="L173" s="164"/>
      <c r="M173" s="169"/>
      <c r="T173" s="170"/>
      <c r="AT173" s="165" t="s">
        <v>442</v>
      </c>
      <c r="AU173" s="165" t="s">
        <v>92</v>
      </c>
      <c r="AV173" s="12" t="s">
        <v>92</v>
      </c>
      <c r="AW173" s="12" t="s">
        <v>36</v>
      </c>
      <c r="AX173" s="12" t="s">
        <v>88</v>
      </c>
      <c r="AY173" s="165" t="s">
        <v>133</v>
      </c>
    </row>
    <row r="174" spans="2:65" s="1" customFormat="1" ht="24.2" customHeight="1">
      <c r="B174" s="133"/>
      <c r="C174" s="134" t="s">
        <v>7</v>
      </c>
      <c r="D174" s="134" t="s">
        <v>136</v>
      </c>
      <c r="E174" s="135" t="s">
        <v>523</v>
      </c>
      <c r="F174" s="136" t="s">
        <v>524</v>
      </c>
      <c r="G174" s="137" t="s">
        <v>182</v>
      </c>
      <c r="H174" s="138">
        <v>83</v>
      </c>
      <c r="I174" s="139"/>
      <c r="J174" s="140">
        <f>ROUND(I174*H174,2)</f>
        <v>0</v>
      </c>
      <c r="K174" s="136" t="s">
        <v>439</v>
      </c>
      <c r="L174" s="29"/>
      <c r="M174" s="141" t="s">
        <v>1</v>
      </c>
      <c r="N174" s="142" t="s">
        <v>47</v>
      </c>
      <c r="P174" s="143">
        <f>O174*H174</f>
        <v>0</v>
      </c>
      <c r="Q174" s="143">
        <v>3.0000000000000001E-5</v>
      </c>
      <c r="R174" s="143">
        <f>Q174*H174</f>
        <v>2.49E-3</v>
      </c>
      <c r="S174" s="143">
        <v>0</v>
      </c>
      <c r="T174" s="144">
        <f>S174*H174</f>
        <v>0</v>
      </c>
      <c r="AR174" s="145" t="s">
        <v>184</v>
      </c>
      <c r="AT174" s="145" t="s">
        <v>136</v>
      </c>
      <c r="AU174" s="145" t="s">
        <v>92</v>
      </c>
      <c r="AY174" s="14" t="s">
        <v>133</v>
      </c>
      <c r="BE174" s="146">
        <f>IF(N174="základní",J174,0)</f>
        <v>0</v>
      </c>
      <c r="BF174" s="146">
        <f>IF(N174="snížená",J174,0)</f>
        <v>0</v>
      </c>
      <c r="BG174" s="146">
        <f>IF(N174="zákl. přenesená",J174,0)</f>
        <v>0</v>
      </c>
      <c r="BH174" s="146">
        <f>IF(N174="sníž. přenesená",J174,0)</f>
        <v>0</v>
      </c>
      <c r="BI174" s="146">
        <f>IF(N174="nulová",J174,0)</f>
        <v>0</v>
      </c>
      <c r="BJ174" s="14" t="s">
        <v>92</v>
      </c>
      <c r="BK174" s="146">
        <f>ROUND(I174*H174,2)</f>
        <v>0</v>
      </c>
      <c r="BL174" s="14" t="s">
        <v>184</v>
      </c>
      <c r="BM174" s="145" t="s">
        <v>525</v>
      </c>
    </row>
    <row r="175" spans="2:65" s="1" customFormat="1" ht="19.5">
      <c r="B175" s="29"/>
      <c r="D175" s="147" t="s">
        <v>141</v>
      </c>
      <c r="F175" s="148" t="s">
        <v>526</v>
      </c>
      <c r="I175" s="149"/>
      <c r="L175" s="29"/>
      <c r="M175" s="150"/>
      <c r="T175" s="53"/>
      <c r="AT175" s="14" t="s">
        <v>141</v>
      </c>
      <c r="AU175" s="14" t="s">
        <v>92</v>
      </c>
    </row>
    <row r="176" spans="2:65" s="1" customFormat="1" ht="24.2" customHeight="1">
      <c r="B176" s="133"/>
      <c r="C176" s="134" t="s">
        <v>290</v>
      </c>
      <c r="D176" s="134" t="s">
        <v>136</v>
      </c>
      <c r="E176" s="135" t="s">
        <v>527</v>
      </c>
      <c r="F176" s="136" t="s">
        <v>528</v>
      </c>
      <c r="G176" s="137" t="s">
        <v>320</v>
      </c>
      <c r="H176" s="138">
        <v>1.5549999999999999</v>
      </c>
      <c r="I176" s="139"/>
      <c r="J176" s="140">
        <f>ROUND(I176*H176,2)</f>
        <v>0</v>
      </c>
      <c r="K176" s="136" t="s">
        <v>439</v>
      </c>
      <c r="L176" s="29"/>
      <c r="M176" s="141" t="s">
        <v>1</v>
      </c>
      <c r="N176" s="142" t="s">
        <v>47</v>
      </c>
      <c r="P176" s="143">
        <f>O176*H176</f>
        <v>0</v>
      </c>
      <c r="Q176" s="143">
        <v>2.5000000000000001E-4</v>
      </c>
      <c r="R176" s="143">
        <f>Q176*H176</f>
        <v>3.8874999999999999E-4</v>
      </c>
      <c r="S176" s="143">
        <v>0</v>
      </c>
      <c r="T176" s="144">
        <f>S176*H176</f>
        <v>0</v>
      </c>
      <c r="AR176" s="145" t="s">
        <v>184</v>
      </c>
      <c r="AT176" s="145" t="s">
        <v>136</v>
      </c>
      <c r="AU176" s="145" t="s">
        <v>92</v>
      </c>
      <c r="AY176" s="14" t="s">
        <v>133</v>
      </c>
      <c r="BE176" s="146">
        <f>IF(N176="základní",J176,0)</f>
        <v>0</v>
      </c>
      <c r="BF176" s="146">
        <f>IF(N176="snížená",J176,0)</f>
        <v>0</v>
      </c>
      <c r="BG176" s="146">
        <f>IF(N176="zákl. přenesená",J176,0)</f>
        <v>0</v>
      </c>
      <c r="BH176" s="146">
        <f>IF(N176="sníž. přenesená",J176,0)</f>
        <v>0</v>
      </c>
      <c r="BI176" s="146">
        <f>IF(N176="nulová",J176,0)</f>
        <v>0</v>
      </c>
      <c r="BJ176" s="14" t="s">
        <v>92</v>
      </c>
      <c r="BK176" s="146">
        <f>ROUND(I176*H176,2)</f>
        <v>0</v>
      </c>
      <c r="BL176" s="14" t="s">
        <v>184</v>
      </c>
      <c r="BM176" s="145" t="s">
        <v>529</v>
      </c>
    </row>
    <row r="177" spans="2:65" s="1" customFormat="1" ht="19.5">
      <c r="B177" s="29"/>
      <c r="D177" s="147" t="s">
        <v>141</v>
      </c>
      <c r="F177" s="148" t="s">
        <v>530</v>
      </c>
      <c r="I177" s="149"/>
      <c r="L177" s="29"/>
      <c r="M177" s="150"/>
      <c r="T177" s="53"/>
      <c r="AT177" s="14" t="s">
        <v>141</v>
      </c>
      <c r="AU177" s="14" t="s">
        <v>92</v>
      </c>
    </row>
    <row r="178" spans="2:65" s="1" customFormat="1" ht="24.2" customHeight="1">
      <c r="B178" s="133"/>
      <c r="C178" s="134" t="s">
        <v>295</v>
      </c>
      <c r="D178" s="134" t="s">
        <v>136</v>
      </c>
      <c r="E178" s="135" t="s">
        <v>531</v>
      </c>
      <c r="F178" s="136" t="s">
        <v>532</v>
      </c>
      <c r="G178" s="137" t="s">
        <v>182</v>
      </c>
      <c r="H178" s="138">
        <v>83</v>
      </c>
      <c r="I178" s="139"/>
      <c r="J178" s="140">
        <f>ROUND(I178*H178,2)</f>
        <v>0</v>
      </c>
      <c r="K178" s="136" t="s">
        <v>439</v>
      </c>
      <c r="L178" s="29"/>
      <c r="M178" s="141" t="s">
        <v>1</v>
      </c>
      <c r="N178" s="142" t="s">
        <v>47</v>
      </c>
      <c r="P178" s="143">
        <f>O178*H178</f>
        <v>0</v>
      </c>
      <c r="Q178" s="143">
        <v>3.0000000000000001E-5</v>
      </c>
      <c r="R178" s="143">
        <f>Q178*H178</f>
        <v>2.49E-3</v>
      </c>
      <c r="S178" s="143">
        <v>0</v>
      </c>
      <c r="T178" s="144">
        <f>S178*H178</f>
        <v>0</v>
      </c>
      <c r="AR178" s="145" t="s">
        <v>184</v>
      </c>
      <c r="AT178" s="145" t="s">
        <v>136</v>
      </c>
      <c r="AU178" s="145" t="s">
        <v>92</v>
      </c>
      <c r="AY178" s="14" t="s">
        <v>133</v>
      </c>
      <c r="BE178" s="146">
        <f>IF(N178="základní",J178,0)</f>
        <v>0</v>
      </c>
      <c r="BF178" s="146">
        <f>IF(N178="snížená",J178,0)</f>
        <v>0</v>
      </c>
      <c r="BG178" s="146">
        <f>IF(N178="zákl. přenesená",J178,0)</f>
        <v>0</v>
      </c>
      <c r="BH178" s="146">
        <f>IF(N178="sníž. přenesená",J178,0)</f>
        <v>0</v>
      </c>
      <c r="BI178" s="146">
        <f>IF(N178="nulová",J178,0)</f>
        <v>0</v>
      </c>
      <c r="BJ178" s="14" t="s">
        <v>92</v>
      </c>
      <c r="BK178" s="146">
        <f>ROUND(I178*H178,2)</f>
        <v>0</v>
      </c>
      <c r="BL178" s="14" t="s">
        <v>184</v>
      </c>
      <c r="BM178" s="145" t="s">
        <v>533</v>
      </c>
    </row>
    <row r="179" spans="2:65" s="1" customFormat="1" ht="19.5">
      <c r="B179" s="29"/>
      <c r="D179" s="147" t="s">
        <v>141</v>
      </c>
      <c r="F179" s="148" t="s">
        <v>534</v>
      </c>
      <c r="I179" s="149"/>
      <c r="L179" s="29"/>
      <c r="M179" s="150"/>
      <c r="T179" s="53"/>
      <c r="AT179" s="14" t="s">
        <v>141</v>
      </c>
      <c r="AU179" s="14" t="s">
        <v>92</v>
      </c>
    </row>
    <row r="180" spans="2:65" s="1" customFormat="1" ht="24.2" customHeight="1">
      <c r="B180" s="133"/>
      <c r="C180" s="134" t="s">
        <v>300</v>
      </c>
      <c r="D180" s="134" t="s">
        <v>136</v>
      </c>
      <c r="E180" s="135" t="s">
        <v>535</v>
      </c>
      <c r="F180" s="136" t="s">
        <v>536</v>
      </c>
      <c r="G180" s="137" t="s">
        <v>320</v>
      </c>
      <c r="H180" s="138">
        <v>1.5549999999999999</v>
      </c>
      <c r="I180" s="139"/>
      <c r="J180" s="140">
        <f>ROUND(I180*H180,2)</f>
        <v>0</v>
      </c>
      <c r="K180" s="136" t="s">
        <v>439</v>
      </c>
      <c r="L180" s="29"/>
      <c r="M180" s="141" t="s">
        <v>1</v>
      </c>
      <c r="N180" s="142" t="s">
        <v>47</v>
      </c>
      <c r="P180" s="143">
        <f>O180*H180</f>
        <v>0</v>
      </c>
      <c r="Q180" s="143">
        <v>1.7000000000000001E-4</v>
      </c>
      <c r="R180" s="143">
        <f>Q180*H180</f>
        <v>2.6435E-4</v>
      </c>
      <c r="S180" s="143">
        <v>0</v>
      </c>
      <c r="T180" s="144">
        <f>S180*H180</f>
        <v>0</v>
      </c>
      <c r="AR180" s="145" t="s">
        <v>184</v>
      </c>
      <c r="AT180" s="145" t="s">
        <v>136</v>
      </c>
      <c r="AU180" s="145" t="s">
        <v>92</v>
      </c>
      <c r="AY180" s="14" t="s">
        <v>133</v>
      </c>
      <c r="BE180" s="146">
        <f>IF(N180="základní",J180,0)</f>
        <v>0</v>
      </c>
      <c r="BF180" s="146">
        <f>IF(N180="snížená",J180,0)</f>
        <v>0</v>
      </c>
      <c r="BG180" s="146">
        <f>IF(N180="zákl. přenesená",J180,0)</f>
        <v>0</v>
      </c>
      <c r="BH180" s="146">
        <f>IF(N180="sníž. přenesená",J180,0)</f>
        <v>0</v>
      </c>
      <c r="BI180" s="146">
        <f>IF(N180="nulová",J180,0)</f>
        <v>0</v>
      </c>
      <c r="BJ180" s="14" t="s">
        <v>92</v>
      </c>
      <c r="BK180" s="146">
        <f>ROUND(I180*H180,2)</f>
        <v>0</v>
      </c>
      <c r="BL180" s="14" t="s">
        <v>184</v>
      </c>
      <c r="BM180" s="145" t="s">
        <v>537</v>
      </c>
    </row>
    <row r="181" spans="2:65" s="1" customFormat="1" ht="19.5">
      <c r="B181" s="29"/>
      <c r="D181" s="147" t="s">
        <v>141</v>
      </c>
      <c r="F181" s="148" t="s">
        <v>538</v>
      </c>
      <c r="I181" s="149"/>
      <c r="L181" s="29"/>
      <c r="M181" s="150"/>
      <c r="T181" s="53"/>
      <c r="AT181" s="14" t="s">
        <v>141</v>
      </c>
      <c r="AU181" s="14" t="s">
        <v>92</v>
      </c>
    </row>
    <row r="182" spans="2:65" s="11" customFormat="1" ht="22.9" customHeight="1">
      <c r="B182" s="121"/>
      <c r="D182" s="122" t="s">
        <v>80</v>
      </c>
      <c r="E182" s="131" t="s">
        <v>539</v>
      </c>
      <c r="F182" s="131" t="s">
        <v>540</v>
      </c>
      <c r="I182" s="124"/>
      <c r="J182" s="132">
        <f>BK182</f>
        <v>0</v>
      </c>
      <c r="L182" s="121"/>
      <c r="M182" s="126"/>
      <c r="P182" s="127">
        <f>SUM(P183:P189)</f>
        <v>0</v>
      </c>
      <c r="R182" s="127">
        <f>SUM(R183:R189)</f>
        <v>1.635296E-2</v>
      </c>
      <c r="T182" s="128">
        <f>SUM(T183:T189)</f>
        <v>0</v>
      </c>
      <c r="AR182" s="122" t="s">
        <v>92</v>
      </c>
      <c r="AT182" s="129" t="s">
        <v>80</v>
      </c>
      <c r="AU182" s="129" t="s">
        <v>88</v>
      </c>
      <c r="AY182" s="122" t="s">
        <v>133</v>
      </c>
      <c r="BK182" s="130">
        <f>SUM(BK183:BK189)</f>
        <v>0</v>
      </c>
    </row>
    <row r="183" spans="2:65" s="1" customFormat="1" ht="24.2" customHeight="1">
      <c r="B183" s="133"/>
      <c r="C183" s="134" t="s">
        <v>305</v>
      </c>
      <c r="D183" s="134" t="s">
        <v>136</v>
      </c>
      <c r="E183" s="135" t="s">
        <v>541</v>
      </c>
      <c r="F183" s="136" t="s">
        <v>542</v>
      </c>
      <c r="G183" s="137" t="s">
        <v>320</v>
      </c>
      <c r="H183" s="138">
        <v>15.724</v>
      </c>
      <c r="I183" s="139"/>
      <c r="J183" s="140">
        <f>ROUND(I183*H183,2)</f>
        <v>0</v>
      </c>
      <c r="K183" s="136" t="s">
        <v>439</v>
      </c>
      <c r="L183" s="29"/>
      <c r="M183" s="141" t="s">
        <v>1</v>
      </c>
      <c r="N183" s="142" t="s">
        <v>47</v>
      </c>
      <c r="P183" s="143">
        <f>O183*H183</f>
        <v>0</v>
      </c>
      <c r="Q183" s="143">
        <v>9.5E-4</v>
      </c>
      <c r="R183" s="143">
        <f>Q183*H183</f>
        <v>1.4937799999999999E-2</v>
      </c>
      <c r="S183" s="143">
        <v>0</v>
      </c>
      <c r="T183" s="144">
        <f>S183*H183</f>
        <v>0</v>
      </c>
      <c r="AR183" s="145" t="s">
        <v>184</v>
      </c>
      <c r="AT183" s="145" t="s">
        <v>136</v>
      </c>
      <c r="AU183" s="145" t="s">
        <v>92</v>
      </c>
      <c r="AY183" s="14" t="s">
        <v>133</v>
      </c>
      <c r="BE183" s="146">
        <f>IF(N183="základní",J183,0)</f>
        <v>0</v>
      </c>
      <c r="BF183" s="146">
        <f>IF(N183="snížená",J183,0)</f>
        <v>0</v>
      </c>
      <c r="BG183" s="146">
        <f>IF(N183="zákl. přenesená",J183,0)</f>
        <v>0</v>
      </c>
      <c r="BH183" s="146">
        <f>IF(N183="sníž. přenesená",J183,0)</f>
        <v>0</v>
      </c>
      <c r="BI183" s="146">
        <f>IF(N183="nulová",J183,0)</f>
        <v>0</v>
      </c>
      <c r="BJ183" s="14" t="s">
        <v>92</v>
      </c>
      <c r="BK183" s="146">
        <f>ROUND(I183*H183,2)</f>
        <v>0</v>
      </c>
      <c r="BL183" s="14" t="s">
        <v>184</v>
      </c>
      <c r="BM183" s="145" t="s">
        <v>543</v>
      </c>
    </row>
    <row r="184" spans="2:65" s="1" customFormat="1" ht="29.25">
      <c r="B184" s="29"/>
      <c r="D184" s="147" t="s">
        <v>141</v>
      </c>
      <c r="F184" s="148" t="s">
        <v>544</v>
      </c>
      <c r="I184" s="149"/>
      <c r="L184" s="29"/>
      <c r="M184" s="150"/>
      <c r="T184" s="53"/>
      <c r="AT184" s="14" t="s">
        <v>141</v>
      </c>
      <c r="AU184" s="14" t="s">
        <v>92</v>
      </c>
    </row>
    <row r="185" spans="2:65" s="12" customFormat="1" ht="11.25">
      <c r="B185" s="164"/>
      <c r="D185" s="147" t="s">
        <v>442</v>
      </c>
      <c r="E185" s="165" t="s">
        <v>1</v>
      </c>
      <c r="F185" s="166" t="s">
        <v>545</v>
      </c>
      <c r="H185" s="167">
        <v>15.724</v>
      </c>
      <c r="I185" s="168"/>
      <c r="L185" s="164"/>
      <c r="M185" s="169"/>
      <c r="T185" s="170"/>
      <c r="AT185" s="165" t="s">
        <v>442</v>
      </c>
      <c r="AU185" s="165" t="s">
        <v>92</v>
      </c>
      <c r="AV185" s="12" t="s">
        <v>92</v>
      </c>
      <c r="AW185" s="12" t="s">
        <v>36</v>
      </c>
      <c r="AX185" s="12" t="s">
        <v>88</v>
      </c>
      <c r="AY185" s="165" t="s">
        <v>133</v>
      </c>
    </row>
    <row r="186" spans="2:65" s="1" customFormat="1" ht="16.5" customHeight="1">
      <c r="B186" s="133"/>
      <c r="C186" s="134" t="s">
        <v>310</v>
      </c>
      <c r="D186" s="134" t="s">
        <v>136</v>
      </c>
      <c r="E186" s="135" t="s">
        <v>546</v>
      </c>
      <c r="F186" s="136" t="s">
        <v>547</v>
      </c>
      <c r="G186" s="137" t="s">
        <v>320</v>
      </c>
      <c r="H186" s="138">
        <v>15.724</v>
      </c>
      <c r="I186" s="139"/>
      <c r="J186" s="140">
        <f>ROUND(I186*H186,2)</f>
        <v>0</v>
      </c>
      <c r="K186" s="136" t="s">
        <v>439</v>
      </c>
      <c r="L186" s="29"/>
      <c r="M186" s="141" t="s">
        <v>1</v>
      </c>
      <c r="N186" s="142" t="s">
        <v>47</v>
      </c>
      <c r="P186" s="143">
        <f>O186*H186</f>
        <v>0</v>
      </c>
      <c r="Q186" s="143">
        <v>0</v>
      </c>
      <c r="R186" s="143">
        <f>Q186*H186</f>
        <v>0</v>
      </c>
      <c r="S186" s="143">
        <v>0</v>
      </c>
      <c r="T186" s="144">
        <f>S186*H186</f>
        <v>0</v>
      </c>
      <c r="AR186" s="145" t="s">
        <v>184</v>
      </c>
      <c r="AT186" s="145" t="s">
        <v>136</v>
      </c>
      <c r="AU186" s="145" t="s">
        <v>92</v>
      </c>
      <c r="AY186" s="14" t="s">
        <v>133</v>
      </c>
      <c r="BE186" s="146">
        <f>IF(N186="základní",J186,0)</f>
        <v>0</v>
      </c>
      <c r="BF186" s="146">
        <f>IF(N186="snížená",J186,0)</f>
        <v>0</v>
      </c>
      <c r="BG186" s="146">
        <f>IF(N186="zákl. přenesená",J186,0)</f>
        <v>0</v>
      </c>
      <c r="BH186" s="146">
        <f>IF(N186="sníž. přenesená",J186,0)</f>
        <v>0</v>
      </c>
      <c r="BI186" s="146">
        <f>IF(N186="nulová",J186,0)</f>
        <v>0</v>
      </c>
      <c r="BJ186" s="14" t="s">
        <v>92</v>
      </c>
      <c r="BK186" s="146">
        <f>ROUND(I186*H186,2)</f>
        <v>0</v>
      </c>
      <c r="BL186" s="14" t="s">
        <v>184</v>
      </c>
      <c r="BM186" s="145" t="s">
        <v>548</v>
      </c>
    </row>
    <row r="187" spans="2:65" s="1" customFormat="1" ht="11.25">
      <c r="B187" s="29"/>
      <c r="D187" s="147" t="s">
        <v>141</v>
      </c>
      <c r="F187" s="148" t="s">
        <v>549</v>
      </c>
      <c r="I187" s="149"/>
      <c r="L187" s="29"/>
      <c r="M187" s="150"/>
      <c r="T187" s="53"/>
      <c r="AT187" s="14" t="s">
        <v>141</v>
      </c>
      <c r="AU187" s="14" t="s">
        <v>92</v>
      </c>
    </row>
    <row r="188" spans="2:65" s="1" customFormat="1" ht="16.5" customHeight="1">
      <c r="B188" s="133"/>
      <c r="C188" s="134" t="s">
        <v>317</v>
      </c>
      <c r="D188" s="134" t="s">
        <v>136</v>
      </c>
      <c r="E188" s="135" t="s">
        <v>550</v>
      </c>
      <c r="F188" s="136" t="s">
        <v>551</v>
      </c>
      <c r="G188" s="137" t="s">
        <v>320</v>
      </c>
      <c r="H188" s="138">
        <v>15.724</v>
      </c>
      <c r="I188" s="139"/>
      <c r="J188" s="140">
        <f>ROUND(I188*H188,2)</f>
        <v>0</v>
      </c>
      <c r="K188" s="136" t="s">
        <v>439</v>
      </c>
      <c r="L188" s="29"/>
      <c r="M188" s="141" t="s">
        <v>1</v>
      </c>
      <c r="N188" s="142" t="s">
        <v>47</v>
      </c>
      <c r="P188" s="143">
        <f>O188*H188</f>
        <v>0</v>
      </c>
      <c r="Q188" s="143">
        <v>9.0000000000000006E-5</v>
      </c>
      <c r="R188" s="143">
        <f>Q188*H188</f>
        <v>1.4151600000000002E-3</v>
      </c>
      <c r="S188" s="143">
        <v>0</v>
      </c>
      <c r="T188" s="144">
        <f>S188*H188</f>
        <v>0</v>
      </c>
      <c r="AR188" s="145" t="s">
        <v>184</v>
      </c>
      <c r="AT188" s="145" t="s">
        <v>136</v>
      </c>
      <c r="AU188" s="145" t="s">
        <v>92</v>
      </c>
      <c r="AY188" s="14" t="s">
        <v>133</v>
      </c>
      <c r="BE188" s="146">
        <f>IF(N188="základní",J188,0)</f>
        <v>0</v>
      </c>
      <c r="BF188" s="146">
        <f>IF(N188="snížená",J188,0)</f>
        <v>0</v>
      </c>
      <c r="BG188" s="146">
        <f>IF(N188="zákl. přenesená",J188,0)</f>
        <v>0</v>
      </c>
      <c r="BH188" s="146">
        <f>IF(N188="sníž. přenesená",J188,0)</f>
        <v>0</v>
      </c>
      <c r="BI188" s="146">
        <f>IF(N188="nulová",J188,0)</f>
        <v>0</v>
      </c>
      <c r="BJ188" s="14" t="s">
        <v>92</v>
      </c>
      <c r="BK188" s="146">
        <f>ROUND(I188*H188,2)</f>
        <v>0</v>
      </c>
      <c r="BL188" s="14" t="s">
        <v>184</v>
      </c>
      <c r="BM188" s="145" t="s">
        <v>552</v>
      </c>
    </row>
    <row r="189" spans="2:65" s="1" customFormat="1" ht="19.5">
      <c r="B189" s="29"/>
      <c r="D189" s="147" t="s">
        <v>141</v>
      </c>
      <c r="F189" s="148" t="s">
        <v>553</v>
      </c>
      <c r="I189" s="149"/>
      <c r="L189" s="29"/>
      <c r="M189" s="150"/>
      <c r="T189" s="53"/>
      <c r="AT189" s="14" t="s">
        <v>141</v>
      </c>
      <c r="AU189" s="14" t="s">
        <v>92</v>
      </c>
    </row>
    <row r="190" spans="2:65" s="11" customFormat="1" ht="25.9" customHeight="1">
      <c r="B190" s="121"/>
      <c r="D190" s="122" t="s">
        <v>80</v>
      </c>
      <c r="E190" s="123" t="s">
        <v>187</v>
      </c>
      <c r="F190" s="123" t="s">
        <v>554</v>
      </c>
      <c r="I190" s="124"/>
      <c r="J190" s="125">
        <f>BK190</f>
        <v>0</v>
      </c>
      <c r="L190" s="121"/>
      <c r="M190" s="126"/>
      <c r="P190" s="127">
        <f>P191</f>
        <v>0</v>
      </c>
      <c r="R190" s="127">
        <f>R191</f>
        <v>0.14268999999999998</v>
      </c>
      <c r="T190" s="128">
        <f>T191</f>
        <v>0</v>
      </c>
      <c r="AR190" s="122" t="s">
        <v>147</v>
      </c>
      <c r="AT190" s="129" t="s">
        <v>80</v>
      </c>
      <c r="AU190" s="129" t="s">
        <v>81</v>
      </c>
      <c r="AY190" s="122" t="s">
        <v>133</v>
      </c>
      <c r="BK190" s="130">
        <f>BK191</f>
        <v>0</v>
      </c>
    </row>
    <row r="191" spans="2:65" s="11" customFormat="1" ht="22.9" customHeight="1">
      <c r="B191" s="121"/>
      <c r="D191" s="122" t="s">
        <v>80</v>
      </c>
      <c r="E191" s="131" t="s">
        <v>555</v>
      </c>
      <c r="F191" s="131" t="s">
        <v>556</v>
      </c>
      <c r="I191" s="124"/>
      <c r="J191" s="132">
        <f>BK191</f>
        <v>0</v>
      </c>
      <c r="L191" s="121"/>
      <c r="M191" s="126"/>
      <c r="P191" s="127">
        <f>SUM(P192:P209)</f>
        <v>0</v>
      </c>
      <c r="R191" s="127">
        <f>SUM(R192:R209)</f>
        <v>0.14268999999999998</v>
      </c>
      <c r="T191" s="128">
        <f>SUM(T192:T209)</f>
        <v>0</v>
      </c>
      <c r="AR191" s="122" t="s">
        <v>147</v>
      </c>
      <c r="AT191" s="129" t="s">
        <v>80</v>
      </c>
      <c r="AU191" s="129" t="s">
        <v>88</v>
      </c>
      <c r="AY191" s="122" t="s">
        <v>133</v>
      </c>
      <c r="BK191" s="130">
        <f>SUM(BK192:BK209)</f>
        <v>0</v>
      </c>
    </row>
    <row r="192" spans="2:65" s="1" customFormat="1" ht="24.2" customHeight="1">
      <c r="B192" s="133"/>
      <c r="C192" s="134" t="s">
        <v>322</v>
      </c>
      <c r="D192" s="134" t="s">
        <v>136</v>
      </c>
      <c r="E192" s="135" t="s">
        <v>557</v>
      </c>
      <c r="F192" s="136" t="s">
        <v>558</v>
      </c>
      <c r="G192" s="137" t="s">
        <v>201</v>
      </c>
      <c r="H192" s="138">
        <v>8</v>
      </c>
      <c r="I192" s="139"/>
      <c r="J192" s="140">
        <f>ROUND(I192*H192,2)</f>
        <v>0</v>
      </c>
      <c r="K192" s="136" t="s">
        <v>439</v>
      </c>
      <c r="L192" s="29"/>
      <c r="M192" s="141" t="s">
        <v>1</v>
      </c>
      <c r="N192" s="142" t="s">
        <v>47</v>
      </c>
      <c r="P192" s="143">
        <f>O192*H192</f>
        <v>0</v>
      </c>
      <c r="Q192" s="143">
        <v>1.2999999999999999E-4</v>
      </c>
      <c r="R192" s="143">
        <f>Q192*H192</f>
        <v>1.0399999999999999E-3</v>
      </c>
      <c r="S192" s="143">
        <v>0</v>
      </c>
      <c r="T192" s="144">
        <f>S192*H192</f>
        <v>0</v>
      </c>
      <c r="AR192" s="145" t="s">
        <v>559</v>
      </c>
      <c r="AT192" s="145" t="s">
        <v>136</v>
      </c>
      <c r="AU192" s="145" t="s">
        <v>92</v>
      </c>
      <c r="AY192" s="14" t="s">
        <v>133</v>
      </c>
      <c r="BE192" s="146">
        <f>IF(N192="základní",J192,0)</f>
        <v>0</v>
      </c>
      <c r="BF192" s="146">
        <f>IF(N192="snížená",J192,0)</f>
        <v>0</v>
      </c>
      <c r="BG192" s="146">
        <f>IF(N192="zákl. přenesená",J192,0)</f>
        <v>0</v>
      </c>
      <c r="BH192" s="146">
        <f>IF(N192="sníž. přenesená",J192,0)</f>
        <v>0</v>
      </c>
      <c r="BI192" s="146">
        <f>IF(N192="nulová",J192,0)</f>
        <v>0</v>
      </c>
      <c r="BJ192" s="14" t="s">
        <v>92</v>
      </c>
      <c r="BK192" s="146">
        <f>ROUND(I192*H192,2)</f>
        <v>0</v>
      </c>
      <c r="BL192" s="14" t="s">
        <v>559</v>
      </c>
      <c r="BM192" s="145" t="s">
        <v>560</v>
      </c>
    </row>
    <row r="193" spans="2:65" s="1" customFormat="1" ht="19.5">
      <c r="B193" s="29"/>
      <c r="D193" s="147" t="s">
        <v>141</v>
      </c>
      <c r="F193" s="148" t="s">
        <v>561</v>
      </c>
      <c r="I193" s="149"/>
      <c r="L193" s="29"/>
      <c r="M193" s="150"/>
      <c r="T193" s="53"/>
      <c r="AT193" s="14" t="s">
        <v>141</v>
      </c>
      <c r="AU193" s="14" t="s">
        <v>92</v>
      </c>
    </row>
    <row r="194" spans="2:65" s="1" customFormat="1" ht="21.75" customHeight="1">
      <c r="B194" s="133"/>
      <c r="C194" s="154" t="s">
        <v>328</v>
      </c>
      <c r="D194" s="154" t="s">
        <v>187</v>
      </c>
      <c r="E194" s="155" t="s">
        <v>562</v>
      </c>
      <c r="F194" s="156" t="s">
        <v>563</v>
      </c>
      <c r="G194" s="157" t="s">
        <v>201</v>
      </c>
      <c r="H194" s="158">
        <v>8</v>
      </c>
      <c r="I194" s="159"/>
      <c r="J194" s="160">
        <f>ROUND(I194*H194,2)</f>
        <v>0</v>
      </c>
      <c r="K194" s="156" t="s">
        <v>439</v>
      </c>
      <c r="L194" s="161"/>
      <c r="M194" s="162" t="s">
        <v>1</v>
      </c>
      <c r="N194" s="163" t="s">
        <v>47</v>
      </c>
      <c r="P194" s="143">
        <f>O194*H194</f>
        <v>0</v>
      </c>
      <c r="Q194" s="143">
        <v>2.5300000000000001E-3</v>
      </c>
      <c r="R194" s="143">
        <f>Q194*H194</f>
        <v>2.0240000000000001E-2</v>
      </c>
      <c r="S194" s="143">
        <v>0</v>
      </c>
      <c r="T194" s="144">
        <f>S194*H194</f>
        <v>0</v>
      </c>
      <c r="AR194" s="145" t="s">
        <v>564</v>
      </c>
      <c r="AT194" s="145" t="s">
        <v>187</v>
      </c>
      <c r="AU194" s="145" t="s">
        <v>92</v>
      </c>
      <c r="AY194" s="14" t="s">
        <v>133</v>
      </c>
      <c r="BE194" s="146">
        <f>IF(N194="základní",J194,0)</f>
        <v>0</v>
      </c>
      <c r="BF194" s="146">
        <f>IF(N194="snížená",J194,0)</f>
        <v>0</v>
      </c>
      <c r="BG194" s="146">
        <f>IF(N194="zákl. přenesená",J194,0)</f>
        <v>0</v>
      </c>
      <c r="BH194" s="146">
        <f>IF(N194="sníž. přenesená",J194,0)</f>
        <v>0</v>
      </c>
      <c r="BI194" s="146">
        <f>IF(N194="nulová",J194,0)</f>
        <v>0</v>
      </c>
      <c r="BJ194" s="14" t="s">
        <v>92</v>
      </c>
      <c r="BK194" s="146">
        <f>ROUND(I194*H194,2)</f>
        <v>0</v>
      </c>
      <c r="BL194" s="14" t="s">
        <v>559</v>
      </c>
      <c r="BM194" s="145" t="s">
        <v>565</v>
      </c>
    </row>
    <row r="195" spans="2:65" s="1" customFormat="1" ht="11.25">
      <c r="B195" s="29"/>
      <c r="D195" s="147" t="s">
        <v>141</v>
      </c>
      <c r="F195" s="148" t="s">
        <v>563</v>
      </c>
      <c r="I195" s="149"/>
      <c r="L195" s="29"/>
      <c r="M195" s="150"/>
      <c r="T195" s="53"/>
      <c r="AT195" s="14" t="s">
        <v>141</v>
      </c>
      <c r="AU195" s="14" t="s">
        <v>92</v>
      </c>
    </row>
    <row r="196" spans="2:65" s="12" customFormat="1" ht="11.25">
      <c r="B196" s="164"/>
      <c r="D196" s="147" t="s">
        <v>442</v>
      </c>
      <c r="E196" s="165" t="s">
        <v>1</v>
      </c>
      <c r="F196" s="166" t="s">
        <v>566</v>
      </c>
      <c r="H196" s="167">
        <v>8</v>
      </c>
      <c r="I196" s="168"/>
      <c r="L196" s="164"/>
      <c r="M196" s="169"/>
      <c r="T196" s="170"/>
      <c r="AT196" s="165" t="s">
        <v>442</v>
      </c>
      <c r="AU196" s="165" t="s">
        <v>92</v>
      </c>
      <c r="AV196" s="12" t="s">
        <v>92</v>
      </c>
      <c r="AW196" s="12" t="s">
        <v>36</v>
      </c>
      <c r="AX196" s="12" t="s">
        <v>88</v>
      </c>
      <c r="AY196" s="165" t="s">
        <v>133</v>
      </c>
    </row>
    <row r="197" spans="2:65" s="1" customFormat="1" ht="24.2" customHeight="1">
      <c r="B197" s="133"/>
      <c r="C197" s="134" t="s">
        <v>334</v>
      </c>
      <c r="D197" s="134" t="s">
        <v>136</v>
      </c>
      <c r="E197" s="135" t="s">
        <v>567</v>
      </c>
      <c r="F197" s="136" t="s">
        <v>568</v>
      </c>
      <c r="G197" s="137" t="s">
        <v>182</v>
      </c>
      <c r="H197" s="138">
        <v>1.5</v>
      </c>
      <c r="I197" s="139"/>
      <c r="J197" s="140">
        <f>ROUND(I197*H197,2)</f>
        <v>0</v>
      </c>
      <c r="K197" s="136" t="s">
        <v>439</v>
      </c>
      <c r="L197" s="29"/>
      <c r="M197" s="141" t="s">
        <v>1</v>
      </c>
      <c r="N197" s="142" t="s">
        <v>47</v>
      </c>
      <c r="P197" s="143">
        <f>O197*H197</f>
        <v>0</v>
      </c>
      <c r="Q197" s="143">
        <v>5.4000000000000001E-4</v>
      </c>
      <c r="R197" s="143">
        <f>Q197*H197</f>
        <v>8.0999999999999996E-4</v>
      </c>
      <c r="S197" s="143">
        <v>0</v>
      </c>
      <c r="T197" s="144">
        <f>S197*H197</f>
        <v>0</v>
      </c>
      <c r="AR197" s="145" t="s">
        <v>559</v>
      </c>
      <c r="AT197" s="145" t="s">
        <v>136</v>
      </c>
      <c r="AU197" s="145" t="s">
        <v>92</v>
      </c>
      <c r="AY197" s="14" t="s">
        <v>133</v>
      </c>
      <c r="BE197" s="146">
        <f>IF(N197="základní",J197,0)</f>
        <v>0</v>
      </c>
      <c r="BF197" s="146">
        <f>IF(N197="snížená",J197,0)</f>
        <v>0</v>
      </c>
      <c r="BG197" s="146">
        <f>IF(N197="zákl. přenesená",J197,0)</f>
        <v>0</v>
      </c>
      <c r="BH197" s="146">
        <f>IF(N197="sníž. přenesená",J197,0)</f>
        <v>0</v>
      </c>
      <c r="BI197" s="146">
        <f>IF(N197="nulová",J197,0)</f>
        <v>0</v>
      </c>
      <c r="BJ197" s="14" t="s">
        <v>92</v>
      </c>
      <c r="BK197" s="146">
        <f>ROUND(I197*H197,2)</f>
        <v>0</v>
      </c>
      <c r="BL197" s="14" t="s">
        <v>559</v>
      </c>
      <c r="BM197" s="145" t="s">
        <v>569</v>
      </c>
    </row>
    <row r="198" spans="2:65" s="1" customFormat="1" ht="11.25">
      <c r="B198" s="29"/>
      <c r="D198" s="147" t="s">
        <v>141</v>
      </c>
      <c r="F198" s="148" t="s">
        <v>570</v>
      </c>
      <c r="I198" s="149"/>
      <c r="L198" s="29"/>
      <c r="M198" s="150"/>
      <c r="T198" s="53"/>
      <c r="AT198" s="14" t="s">
        <v>141</v>
      </c>
      <c r="AU198" s="14" t="s">
        <v>92</v>
      </c>
    </row>
    <row r="199" spans="2:65" s="1" customFormat="1" ht="16.5" customHeight="1">
      <c r="B199" s="133"/>
      <c r="C199" s="154" t="s">
        <v>339</v>
      </c>
      <c r="D199" s="154" t="s">
        <v>187</v>
      </c>
      <c r="E199" s="155" t="s">
        <v>571</v>
      </c>
      <c r="F199" s="156" t="s">
        <v>572</v>
      </c>
      <c r="G199" s="157" t="s">
        <v>139</v>
      </c>
      <c r="H199" s="158">
        <v>1</v>
      </c>
      <c r="I199" s="159"/>
      <c r="J199" s="160">
        <f>ROUND(I199*H199,2)</f>
        <v>0</v>
      </c>
      <c r="K199" s="156" t="s">
        <v>1</v>
      </c>
      <c r="L199" s="161"/>
      <c r="M199" s="162" t="s">
        <v>1</v>
      </c>
      <c r="N199" s="163" t="s">
        <v>47</v>
      </c>
      <c r="P199" s="143">
        <f>O199*H199</f>
        <v>0</v>
      </c>
      <c r="Q199" s="143">
        <v>0.12</v>
      </c>
      <c r="R199" s="143">
        <f>Q199*H199</f>
        <v>0.12</v>
      </c>
      <c r="S199" s="143">
        <v>0</v>
      </c>
      <c r="T199" s="144">
        <f>S199*H199</f>
        <v>0</v>
      </c>
      <c r="AR199" s="145" t="s">
        <v>564</v>
      </c>
      <c r="AT199" s="145" t="s">
        <v>187</v>
      </c>
      <c r="AU199" s="145" t="s">
        <v>92</v>
      </c>
      <c r="AY199" s="14" t="s">
        <v>133</v>
      </c>
      <c r="BE199" s="146">
        <f>IF(N199="základní",J199,0)</f>
        <v>0</v>
      </c>
      <c r="BF199" s="146">
        <f>IF(N199="snížená",J199,0)</f>
        <v>0</v>
      </c>
      <c r="BG199" s="146">
        <f>IF(N199="zákl. přenesená",J199,0)</f>
        <v>0</v>
      </c>
      <c r="BH199" s="146">
        <f>IF(N199="sníž. přenesená",J199,0)</f>
        <v>0</v>
      </c>
      <c r="BI199" s="146">
        <f>IF(N199="nulová",J199,0)</f>
        <v>0</v>
      </c>
      <c r="BJ199" s="14" t="s">
        <v>92</v>
      </c>
      <c r="BK199" s="146">
        <f>ROUND(I199*H199,2)</f>
        <v>0</v>
      </c>
      <c r="BL199" s="14" t="s">
        <v>559</v>
      </c>
      <c r="BM199" s="145" t="s">
        <v>573</v>
      </c>
    </row>
    <row r="200" spans="2:65" s="1" customFormat="1" ht="39">
      <c r="B200" s="29"/>
      <c r="D200" s="147" t="s">
        <v>141</v>
      </c>
      <c r="F200" s="148" t="s">
        <v>574</v>
      </c>
      <c r="I200" s="149"/>
      <c r="L200" s="29"/>
      <c r="M200" s="150"/>
      <c r="T200" s="53"/>
      <c r="AT200" s="14" t="s">
        <v>141</v>
      </c>
      <c r="AU200" s="14" t="s">
        <v>92</v>
      </c>
    </row>
    <row r="201" spans="2:65" s="1" customFormat="1" ht="24.2" customHeight="1">
      <c r="B201" s="133"/>
      <c r="C201" s="134" t="s">
        <v>190</v>
      </c>
      <c r="D201" s="134" t="s">
        <v>136</v>
      </c>
      <c r="E201" s="135" t="s">
        <v>575</v>
      </c>
      <c r="F201" s="136" t="s">
        <v>576</v>
      </c>
      <c r="G201" s="137" t="s">
        <v>182</v>
      </c>
      <c r="H201" s="138">
        <v>50</v>
      </c>
      <c r="I201" s="139"/>
      <c r="J201" s="140">
        <f>ROUND(I201*H201,2)</f>
        <v>0</v>
      </c>
      <c r="K201" s="136" t="s">
        <v>439</v>
      </c>
      <c r="L201" s="29"/>
      <c r="M201" s="141" t="s">
        <v>1</v>
      </c>
      <c r="N201" s="142" t="s">
        <v>47</v>
      </c>
      <c r="P201" s="143">
        <f>O201*H201</f>
        <v>0</v>
      </c>
      <c r="Q201" s="143">
        <v>1.0000000000000001E-5</v>
      </c>
      <c r="R201" s="143">
        <f>Q201*H201</f>
        <v>5.0000000000000001E-4</v>
      </c>
      <c r="S201" s="143">
        <v>0</v>
      </c>
      <c r="T201" s="144">
        <f>S201*H201</f>
        <v>0</v>
      </c>
      <c r="AR201" s="145" t="s">
        <v>559</v>
      </c>
      <c r="AT201" s="145" t="s">
        <v>136</v>
      </c>
      <c r="AU201" s="145" t="s">
        <v>92</v>
      </c>
      <c r="AY201" s="14" t="s">
        <v>133</v>
      </c>
      <c r="BE201" s="146">
        <f>IF(N201="základní",J201,0)</f>
        <v>0</v>
      </c>
      <c r="BF201" s="146">
        <f>IF(N201="snížená",J201,0)</f>
        <v>0</v>
      </c>
      <c r="BG201" s="146">
        <f>IF(N201="zákl. přenesená",J201,0)</f>
        <v>0</v>
      </c>
      <c r="BH201" s="146">
        <f>IF(N201="sníž. přenesená",J201,0)</f>
        <v>0</v>
      </c>
      <c r="BI201" s="146">
        <f>IF(N201="nulová",J201,0)</f>
        <v>0</v>
      </c>
      <c r="BJ201" s="14" t="s">
        <v>92</v>
      </c>
      <c r="BK201" s="146">
        <f>ROUND(I201*H201,2)</f>
        <v>0</v>
      </c>
      <c r="BL201" s="14" t="s">
        <v>559</v>
      </c>
      <c r="BM201" s="145" t="s">
        <v>577</v>
      </c>
    </row>
    <row r="202" spans="2:65" s="1" customFormat="1" ht="11.25">
      <c r="B202" s="29"/>
      <c r="D202" s="147" t="s">
        <v>141</v>
      </c>
      <c r="F202" s="148" t="s">
        <v>576</v>
      </c>
      <c r="I202" s="149"/>
      <c r="L202" s="29"/>
      <c r="M202" s="150"/>
      <c r="T202" s="53"/>
      <c r="AT202" s="14" t="s">
        <v>141</v>
      </c>
      <c r="AU202" s="14" t="s">
        <v>92</v>
      </c>
    </row>
    <row r="203" spans="2:65" s="1" customFormat="1" ht="24.2" customHeight="1">
      <c r="B203" s="133"/>
      <c r="C203" s="134" t="s">
        <v>348</v>
      </c>
      <c r="D203" s="134" t="s">
        <v>136</v>
      </c>
      <c r="E203" s="135" t="s">
        <v>578</v>
      </c>
      <c r="F203" s="136" t="s">
        <v>579</v>
      </c>
      <c r="G203" s="137" t="s">
        <v>182</v>
      </c>
      <c r="H203" s="138">
        <v>10</v>
      </c>
      <c r="I203" s="139"/>
      <c r="J203" s="140">
        <f>ROUND(I203*H203,2)</f>
        <v>0</v>
      </c>
      <c r="K203" s="136" t="s">
        <v>439</v>
      </c>
      <c r="L203" s="29"/>
      <c r="M203" s="141" t="s">
        <v>1</v>
      </c>
      <c r="N203" s="142" t="s">
        <v>47</v>
      </c>
      <c r="P203" s="143">
        <f>O203*H203</f>
        <v>0</v>
      </c>
      <c r="Q203" s="143">
        <v>1.0000000000000001E-5</v>
      </c>
      <c r="R203" s="143">
        <f>Q203*H203</f>
        <v>1E-4</v>
      </c>
      <c r="S203" s="143">
        <v>0</v>
      </c>
      <c r="T203" s="144">
        <f>S203*H203</f>
        <v>0</v>
      </c>
      <c r="AR203" s="145" t="s">
        <v>559</v>
      </c>
      <c r="AT203" s="145" t="s">
        <v>136</v>
      </c>
      <c r="AU203" s="145" t="s">
        <v>92</v>
      </c>
      <c r="AY203" s="14" t="s">
        <v>133</v>
      </c>
      <c r="BE203" s="146">
        <f>IF(N203="základní",J203,0)</f>
        <v>0</v>
      </c>
      <c r="BF203" s="146">
        <f>IF(N203="snížená",J203,0)</f>
        <v>0</v>
      </c>
      <c r="BG203" s="146">
        <f>IF(N203="zákl. přenesená",J203,0)</f>
        <v>0</v>
      </c>
      <c r="BH203" s="146">
        <f>IF(N203="sníž. přenesená",J203,0)</f>
        <v>0</v>
      </c>
      <c r="BI203" s="146">
        <f>IF(N203="nulová",J203,0)</f>
        <v>0</v>
      </c>
      <c r="BJ203" s="14" t="s">
        <v>92</v>
      </c>
      <c r="BK203" s="146">
        <f>ROUND(I203*H203,2)</f>
        <v>0</v>
      </c>
      <c r="BL203" s="14" t="s">
        <v>559</v>
      </c>
      <c r="BM203" s="145" t="s">
        <v>580</v>
      </c>
    </row>
    <row r="204" spans="2:65" s="1" customFormat="1" ht="11.25">
      <c r="B204" s="29"/>
      <c r="D204" s="147" t="s">
        <v>141</v>
      </c>
      <c r="F204" s="148" t="s">
        <v>579</v>
      </c>
      <c r="I204" s="149"/>
      <c r="L204" s="29"/>
      <c r="M204" s="150"/>
      <c r="T204" s="53"/>
      <c r="AT204" s="14" t="s">
        <v>141</v>
      </c>
      <c r="AU204" s="14" t="s">
        <v>92</v>
      </c>
    </row>
    <row r="205" spans="2:65" s="1" customFormat="1" ht="21.75" customHeight="1">
      <c r="B205" s="133"/>
      <c r="C205" s="134" t="s">
        <v>353</v>
      </c>
      <c r="D205" s="134" t="s">
        <v>136</v>
      </c>
      <c r="E205" s="135" t="s">
        <v>581</v>
      </c>
      <c r="F205" s="136" t="s">
        <v>582</v>
      </c>
      <c r="G205" s="137" t="s">
        <v>182</v>
      </c>
      <c r="H205" s="138">
        <v>83</v>
      </c>
      <c r="I205" s="139"/>
      <c r="J205" s="140">
        <f>ROUND(I205*H205,2)</f>
        <v>0</v>
      </c>
      <c r="K205" s="136" t="s">
        <v>439</v>
      </c>
      <c r="L205" s="29"/>
      <c r="M205" s="141" t="s">
        <v>1</v>
      </c>
      <c r="N205" s="142" t="s">
        <v>47</v>
      </c>
      <c r="P205" s="143">
        <f>O205*H205</f>
        <v>0</v>
      </c>
      <c r="Q205" s="143">
        <v>0</v>
      </c>
      <c r="R205" s="143">
        <f>Q205*H205</f>
        <v>0</v>
      </c>
      <c r="S205" s="143">
        <v>0</v>
      </c>
      <c r="T205" s="144">
        <f>S205*H205</f>
        <v>0</v>
      </c>
      <c r="AR205" s="145" t="s">
        <v>559</v>
      </c>
      <c r="AT205" s="145" t="s">
        <v>136</v>
      </c>
      <c r="AU205" s="145" t="s">
        <v>92</v>
      </c>
      <c r="AY205" s="14" t="s">
        <v>133</v>
      </c>
      <c r="BE205" s="146">
        <f>IF(N205="základní",J205,0)</f>
        <v>0</v>
      </c>
      <c r="BF205" s="146">
        <f>IF(N205="snížená",J205,0)</f>
        <v>0</v>
      </c>
      <c r="BG205" s="146">
        <f>IF(N205="zákl. přenesená",J205,0)</f>
        <v>0</v>
      </c>
      <c r="BH205" s="146">
        <f>IF(N205="sníž. přenesená",J205,0)</f>
        <v>0</v>
      </c>
      <c r="BI205" s="146">
        <f>IF(N205="nulová",J205,0)</f>
        <v>0</v>
      </c>
      <c r="BJ205" s="14" t="s">
        <v>92</v>
      </c>
      <c r="BK205" s="146">
        <f>ROUND(I205*H205,2)</f>
        <v>0</v>
      </c>
      <c r="BL205" s="14" t="s">
        <v>559</v>
      </c>
      <c r="BM205" s="145" t="s">
        <v>583</v>
      </c>
    </row>
    <row r="206" spans="2:65" s="1" customFormat="1" ht="11.25">
      <c r="B206" s="29"/>
      <c r="D206" s="147" t="s">
        <v>141</v>
      </c>
      <c r="F206" s="148" t="s">
        <v>584</v>
      </c>
      <c r="I206" s="149"/>
      <c r="L206" s="29"/>
      <c r="M206" s="150"/>
      <c r="T206" s="53"/>
      <c r="AT206" s="14" t="s">
        <v>141</v>
      </c>
      <c r="AU206" s="14" t="s">
        <v>92</v>
      </c>
    </row>
    <row r="207" spans="2:65" s="12" customFormat="1" ht="11.25">
      <c r="B207" s="164"/>
      <c r="D207" s="147" t="s">
        <v>442</v>
      </c>
      <c r="E207" s="165" t="s">
        <v>1</v>
      </c>
      <c r="F207" s="166" t="s">
        <v>585</v>
      </c>
      <c r="H207" s="167">
        <v>83</v>
      </c>
      <c r="I207" s="168"/>
      <c r="L207" s="164"/>
      <c r="M207" s="169"/>
      <c r="T207" s="170"/>
      <c r="AT207" s="165" t="s">
        <v>442</v>
      </c>
      <c r="AU207" s="165" t="s">
        <v>92</v>
      </c>
      <c r="AV207" s="12" t="s">
        <v>92</v>
      </c>
      <c r="AW207" s="12" t="s">
        <v>36</v>
      </c>
      <c r="AX207" s="12" t="s">
        <v>88</v>
      </c>
      <c r="AY207" s="165" t="s">
        <v>133</v>
      </c>
    </row>
    <row r="208" spans="2:65" s="1" customFormat="1" ht="16.5" customHeight="1">
      <c r="B208" s="133"/>
      <c r="C208" s="134" t="s">
        <v>357</v>
      </c>
      <c r="D208" s="134" t="s">
        <v>136</v>
      </c>
      <c r="E208" s="135" t="s">
        <v>586</v>
      </c>
      <c r="F208" s="136" t="s">
        <v>587</v>
      </c>
      <c r="G208" s="137" t="s">
        <v>182</v>
      </c>
      <c r="H208" s="138">
        <v>50</v>
      </c>
      <c r="I208" s="139"/>
      <c r="J208" s="140">
        <f>ROUND(I208*H208,2)</f>
        <v>0</v>
      </c>
      <c r="K208" s="136" t="s">
        <v>439</v>
      </c>
      <c r="L208" s="29"/>
      <c r="M208" s="141" t="s">
        <v>1</v>
      </c>
      <c r="N208" s="142" t="s">
        <v>47</v>
      </c>
      <c r="P208" s="143">
        <f>O208*H208</f>
        <v>0</v>
      </c>
      <c r="Q208" s="143">
        <v>0</v>
      </c>
      <c r="R208" s="143">
        <f>Q208*H208</f>
        <v>0</v>
      </c>
      <c r="S208" s="143">
        <v>0</v>
      </c>
      <c r="T208" s="144">
        <f>S208*H208</f>
        <v>0</v>
      </c>
      <c r="AR208" s="145" t="s">
        <v>559</v>
      </c>
      <c r="AT208" s="145" t="s">
        <v>136</v>
      </c>
      <c r="AU208" s="145" t="s">
        <v>92</v>
      </c>
      <c r="AY208" s="14" t="s">
        <v>133</v>
      </c>
      <c r="BE208" s="146">
        <f>IF(N208="základní",J208,0)</f>
        <v>0</v>
      </c>
      <c r="BF208" s="146">
        <f>IF(N208="snížená",J208,0)</f>
        <v>0</v>
      </c>
      <c r="BG208" s="146">
        <f>IF(N208="zákl. přenesená",J208,0)</f>
        <v>0</v>
      </c>
      <c r="BH208" s="146">
        <f>IF(N208="sníž. přenesená",J208,0)</f>
        <v>0</v>
      </c>
      <c r="BI208" s="146">
        <f>IF(N208="nulová",J208,0)</f>
        <v>0</v>
      </c>
      <c r="BJ208" s="14" t="s">
        <v>92</v>
      </c>
      <c r="BK208" s="146">
        <f>ROUND(I208*H208,2)</f>
        <v>0</v>
      </c>
      <c r="BL208" s="14" t="s">
        <v>559</v>
      </c>
      <c r="BM208" s="145" t="s">
        <v>588</v>
      </c>
    </row>
    <row r="209" spans="2:47" s="1" customFormat="1" ht="11.25">
      <c r="B209" s="29"/>
      <c r="D209" s="147" t="s">
        <v>141</v>
      </c>
      <c r="F209" s="148" t="s">
        <v>589</v>
      </c>
      <c r="I209" s="149"/>
      <c r="L209" s="29"/>
      <c r="M209" s="151"/>
      <c r="N209" s="152"/>
      <c r="O209" s="152"/>
      <c r="P209" s="152"/>
      <c r="Q209" s="152"/>
      <c r="R209" s="152"/>
      <c r="S209" s="152"/>
      <c r="T209" s="153"/>
      <c r="AT209" s="14" t="s">
        <v>141</v>
      </c>
      <c r="AU209" s="14" t="s">
        <v>92</v>
      </c>
    </row>
    <row r="210" spans="2:47" s="1" customFormat="1" ht="6.95" customHeight="1">
      <c r="B210" s="41"/>
      <c r="C210" s="42"/>
      <c r="D210" s="42"/>
      <c r="E210" s="42"/>
      <c r="F210" s="42"/>
      <c r="G210" s="42"/>
      <c r="H210" s="42"/>
      <c r="I210" s="42"/>
      <c r="J210" s="42"/>
      <c r="K210" s="42"/>
      <c r="L210" s="29"/>
    </row>
  </sheetData>
  <autoFilter ref="C125:K209" xr:uid="{00000000-0009-0000-0000-000003000000}"/>
  <mergeCells count="12">
    <mergeCell ref="E118:H118"/>
    <mergeCell ref="L2:V2"/>
    <mergeCell ref="E85:H85"/>
    <mergeCell ref="E87:H87"/>
    <mergeCell ref="E89:H89"/>
    <mergeCell ref="E114:H114"/>
    <mergeCell ref="E116:H116"/>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8</vt:i4>
      </vt:variant>
    </vt:vector>
  </HeadingPairs>
  <TitlesOfParts>
    <vt:vector size="12" baseType="lpstr">
      <vt:lpstr>Rekapitulace stavby</vt:lpstr>
      <vt:lpstr>VRN - Vedlejší a ostatní ...</vt:lpstr>
      <vt:lpstr>14A - Zařízení pro vytápě...</vt:lpstr>
      <vt:lpstr>14C - Plynová zařízení</vt:lpstr>
      <vt:lpstr>'14A - Zařízení pro vytápě...'!Názvy_tisku</vt:lpstr>
      <vt:lpstr>'14C - Plynová zařízení'!Názvy_tisku</vt:lpstr>
      <vt:lpstr>'Rekapitulace stavby'!Názvy_tisku</vt:lpstr>
      <vt:lpstr>'VRN - Vedlejší a ostatní ...'!Názvy_tisku</vt:lpstr>
      <vt:lpstr>'14A - Zařízení pro vytápě...'!Oblast_tisku</vt:lpstr>
      <vt:lpstr>'14C - Plynová zařízení'!Oblast_tisku</vt:lpstr>
      <vt:lpstr>'Rekapitulace stavby'!Oblast_tisku</vt:lpstr>
      <vt:lpstr>'VRN - Vedlejší a ostatní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k-36\k_36</dc:creator>
  <cp:lastModifiedBy>uzivatel</cp:lastModifiedBy>
  <dcterms:created xsi:type="dcterms:W3CDTF">2023-07-28T07:58:08Z</dcterms:created>
  <dcterms:modified xsi:type="dcterms:W3CDTF">2023-07-31T05:58:05Z</dcterms:modified>
</cp:coreProperties>
</file>